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51697F4-D03A-4194-BDEC-1CE465F4D0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7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8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8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2" i="1" s="1"/>
  <c r="O230" i="1"/>
  <c r="W227" i="1"/>
  <c r="Y226" i="1"/>
  <c r="W226" i="1"/>
  <c r="Y225" i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3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4" i="1" s="1"/>
  <c r="O200" i="1"/>
  <c r="W197" i="1"/>
  <c r="W196" i="1"/>
  <c r="Y195" i="1"/>
  <c r="X195" i="1"/>
  <c r="X197" i="1" s="1"/>
  <c r="O195" i="1"/>
  <c r="Y194" i="1"/>
  <c r="Y196" i="1" s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X167" i="1" s="1"/>
  <c r="O165" i="1"/>
  <c r="W163" i="1"/>
  <c r="W162" i="1"/>
  <c r="Y161" i="1"/>
  <c r="X161" i="1"/>
  <c r="Y160" i="1"/>
  <c r="X160" i="1"/>
  <c r="O160" i="1"/>
  <c r="Y159" i="1"/>
  <c r="X159" i="1"/>
  <c r="Y158" i="1"/>
  <c r="Y162" i="1" s="1"/>
  <c r="X158" i="1"/>
  <c r="X162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W146" i="1"/>
  <c r="Y145" i="1"/>
  <c r="W145" i="1"/>
  <c r="Y144" i="1"/>
  <c r="X144" i="1"/>
  <c r="X146" i="1" s="1"/>
  <c r="O144" i="1"/>
  <c r="W140" i="1"/>
  <c r="Y139" i="1"/>
  <c r="W139" i="1"/>
  <c r="Y138" i="1"/>
  <c r="X138" i="1"/>
  <c r="X140" i="1" s="1"/>
  <c r="O138" i="1"/>
  <c r="W135" i="1"/>
  <c r="W134" i="1"/>
  <c r="Y133" i="1"/>
  <c r="X133" i="1"/>
  <c r="X135" i="1" s="1"/>
  <c r="O133" i="1"/>
  <c r="Y132" i="1"/>
  <c r="Y134" i="1" s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3" i="1" s="1"/>
  <c r="O119" i="1"/>
  <c r="W116" i="1"/>
  <c r="Y115" i="1"/>
  <c r="W115" i="1"/>
  <c r="Y114" i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X111" i="1" s="1"/>
  <c r="O107" i="1"/>
  <c r="Y106" i="1"/>
  <c r="Y110" i="1" s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2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5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X88" i="1" s="1"/>
  <c r="O82" i="1"/>
  <c r="Y81" i="1"/>
  <c r="Y87" i="1" s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9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303" i="1" s="1"/>
  <c r="Y22" i="1"/>
  <c r="X22" i="1"/>
  <c r="X24" i="1" s="1"/>
  <c r="O22" i="1"/>
  <c r="H10" i="1"/>
  <c r="A9" i="1"/>
  <c r="A10" i="1" s="1"/>
  <c r="D7" i="1"/>
  <c r="P6" i="1"/>
  <c r="O2" i="1"/>
  <c r="Y304" i="1" l="1"/>
  <c r="F9" i="1"/>
  <c r="J9" i="1"/>
  <c r="F10" i="1"/>
  <c r="X23" i="1"/>
  <c r="X33" i="1"/>
  <c r="X299" i="1" s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2" i="1" s="1"/>
  <c r="X301" i="1"/>
  <c r="H9" i="1"/>
  <c r="X303" i="1" l="1"/>
  <c r="C312" i="1" s="1"/>
  <c r="A312" i="1"/>
  <c r="B312" i="1" l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<sst xmlns="http://schemas.openxmlformats.org/spreadsheetml/2006/main" count="1126" uniqueCount="424">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</sst>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5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19</v>
      </c>
      <c r="X29" s="195">
        <f>IFERROR(IF(W29="","",W29),"")</f>
        <v>19</v>
      </c>
      <c r="Y29" s="36">
        <f>IFERROR(IF(W29="","",W29*0.00936),"")</f>
        <v>0.17784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0</v>
      </c>
      <c r="X30" s="195">
        <f>IFERROR(IF(W30="","",W30),"")</f>
        <v>0</v>
      </c>
      <c r="Y30" s="36">
        <f>IFERROR(IF(W30="","",W30*0.00936),"")</f>
        <v>0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19</v>
      </c>
      <c r="X32" s="196">
        <f>IFERROR(SUM(X28:X31),"0")</f>
        <v>19</v>
      </c>
      <c r="Y32" s="196">
        <f>IFERROR(IF(Y28="",0,Y28),"0")+IFERROR(IF(Y29="",0,Y29),"0")+IFERROR(IF(Y30="",0,Y30),"0")+IFERROR(IF(Y31="",0,Y31),"0")</f>
        <v>0.17784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28.5</v>
      </c>
      <c r="X33" s="196">
        <f>IFERROR(SUMPRODUCT(X28:X31*H28:H31),"0")</f>
        <v>28.5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11</v>
      </c>
      <c r="X39" s="195">
        <f>IFERROR(IF(W39="","",W39),"")</f>
        <v>11</v>
      </c>
      <c r="Y39" s="36">
        <f>IFERROR(IF(W39="","",W39*0.0155),"")</f>
        <v>0.17049999999999998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11</v>
      </c>
      <c r="X40" s="196">
        <f>IFERROR(SUM(X36:X39),"0")</f>
        <v>11</v>
      </c>
      <c r="Y40" s="196">
        <f>IFERROR(IF(Y36="",0,Y36),"0")+IFERROR(IF(Y37="",0,Y37),"0")+IFERROR(IF(Y38="",0,Y38),"0")+IFERROR(IF(Y39="",0,Y39),"0")</f>
        <v>0.17049999999999998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66</v>
      </c>
      <c r="X41" s="196">
        <f>IFERROR(SUMPRODUCT(X36:X39*H36:H39),"0")</f>
        <v>66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53</v>
      </c>
      <c r="X64" s="195">
        <f>IFERROR(IF(W64="","",W64),"")</f>
        <v>53</v>
      </c>
      <c r="Y64" s="36">
        <f>IFERROR(IF(W64="","",W64*0.00866),"")</f>
        <v>0.45897999999999994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53</v>
      </c>
      <c r="X65" s="196">
        <f>IFERROR(SUM(X63:X64),"0")</f>
        <v>53</v>
      </c>
      <c r="Y65" s="196">
        <f>IFERROR(IF(Y63="",0,Y63),"0")+IFERROR(IF(Y64="",0,Y64),"0")</f>
        <v>0.45897999999999994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265</v>
      </c>
      <c r="X66" s="196">
        <f>IFERROR(SUMPRODUCT(X63:X64*H63:H64),"0")</f>
        <v>265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13</v>
      </c>
      <c r="X74" s="195">
        <f>IFERROR(IF(W74="","",W74),"")</f>
        <v>13</v>
      </c>
      <c r="Y74" s="36">
        <f>IFERROR(IF(W74="","",W74*0.01788),"")</f>
        <v>0.23244000000000001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13</v>
      </c>
      <c r="X77" s="196">
        <f>IFERROR(SUM(X74:X76),"0")</f>
        <v>13</v>
      </c>
      <c r="Y77" s="196">
        <f>IFERROR(IF(Y74="",0,Y74),"0")+IFERROR(IF(Y75="",0,Y75),"0")+IFERROR(IF(Y76="",0,Y76),"0")</f>
        <v>0.23244000000000001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46.800000000000004</v>
      </c>
      <c r="X78" s="196">
        <f>IFERROR(SUMPRODUCT(X74:X76*H74:H76),"0")</f>
        <v>46.800000000000004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4</v>
      </c>
      <c r="X81" s="195">
        <f t="shared" ref="X81:X86" si="2">IFERROR(IF(W81="","",W81),"")</f>
        <v>4</v>
      </c>
      <c r="Y81" s="36">
        <f t="shared" ref="Y81:Y86" si="3">IFERROR(IF(W81="","",W81*0.01788),"")</f>
        <v>7.152E-2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0</v>
      </c>
      <c r="X82" s="195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20</v>
      </c>
      <c r="X83" s="195">
        <f t="shared" si="2"/>
        <v>20</v>
      </c>
      <c r="Y83" s="36">
        <f t="shared" si="3"/>
        <v>0.35760000000000003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5</v>
      </c>
      <c r="X86" s="195">
        <f t="shared" si="2"/>
        <v>5</v>
      </c>
      <c r="Y86" s="36">
        <f t="shared" si="3"/>
        <v>8.9400000000000007E-2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29</v>
      </c>
      <c r="X87" s="196">
        <f>IFERROR(SUM(X81:X86),"0")</f>
        <v>29</v>
      </c>
      <c r="Y87" s="196">
        <f>IFERROR(IF(Y81="",0,Y81),"0")+IFERROR(IF(Y82="",0,Y82),"0")+IFERROR(IF(Y83="",0,Y83),"0")+IFERROR(IF(Y84="",0,Y84),"0")+IFERROR(IF(Y85="",0,Y85),"0")+IFERROR(IF(Y86="",0,Y86),"0")</f>
        <v>0.51852000000000009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106.8</v>
      </c>
      <c r="X88" s="196">
        <f>IFERROR(SUMPRODUCT(X81:X86*H81:H86),"0")</f>
        <v>106.8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0</v>
      </c>
      <c r="X100" s="195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38</v>
      </c>
      <c r="X101" s="195">
        <f>IFERROR(IF(W101="","",W101),"")</f>
        <v>38</v>
      </c>
      <c r="Y101" s="36">
        <f>IFERROR(IF(W101="","",W101*0.0155),"")</f>
        <v>0.58899999999999997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38</v>
      </c>
      <c r="X102" s="196">
        <f>IFERROR(SUM(X98:X101),"0")</f>
        <v>38</v>
      </c>
      <c r="Y102" s="196">
        <f>IFERROR(IF(Y98="",0,Y98),"0")+IFERROR(IF(Y99="",0,Y99),"0")+IFERROR(IF(Y100="",0,Y100),"0")+IFERROR(IF(Y101="",0,Y101),"0")</f>
        <v>0.58899999999999997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273.60000000000002</v>
      </c>
      <c r="X103" s="196">
        <f>IFERROR(SUMPRODUCT(X98:X101*H98:H101),"0")</f>
        <v>273.60000000000002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0</v>
      </c>
      <c r="X108" s="195">
        <f>IFERROR(IF(W108="","",W108),"")</f>
        <v>0</v>
      </c>
      <c r="Y108" s="36">
        <f>IFERROR(IF(W108="","",W108*0.01788),"")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0</v>
      </c>
      <c r="X109" s="195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0</v>
      </c>
      <c r="X110" s="196">
        <f>IFERROR(SUM(X106:X109),"0")</f>
        <v>0</v>
      </c>
      <c r="Y110" s="196">
        <f>IFERROR(IF(Y106="",0,Y106),"0")+IFERROR(IF(Y107="",0,Y107),"0")+IFERROR(IF(Y108="",0,Y108),"0")+IFERROR(IF(Y109="",0,Y109),"0")</f>
        <v>0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0</v>
      </c>
      <c r="X111" s="196">
        <f>IFERROR(SUMPRODUCT(X106:X109*H106:H109),"0")</f>
        <v>0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17</v>
      </c>
      <c r="X114" s="195">
        <f>IFERROR(IF(W114="","",W114),"")</f>
        <v>17</v>
      </c>
      <c r="Y114" s="36">
        <f>IFERROR(IF(W114="","",W114*0.01788),"")</f>
        <v>0.30396000000000001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17</v>
      </c>
      <c r="X115" s="196">
        <f>IFERROR(SUM(X114:X114),"0")</f>
        <v>17</v>
      </c>
      <c r="Y115" s="196">
        <f>IFERROR(IF(Y114="",0,Y114),"0")</f>
        <v>0.30396000000000001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51</v>
      </c>
      <c r="X116" s="196">
        <f>IFERROR(SUMPRODUCT(X114:X114*H114:H114),"0")</f>
        <v>51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8</v>
      </c>
      <c r="X122" s="195">
        <f>IFERROR(IF(W122="","",W122),"")</f>
        <v>8</v>
      </c>
      <c r="Y122" s="36">
        <f>IFERROR(IF(W122="","",W122*0.01788),"")</f>
        <v>0.14304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8</v>
      </c>
      <c r="X123" s="196">
        <f>IFERROR(SUM(X119:X122),"0")</f>
        <v>8</v>
      </c>
      <c r="Y123" s="196">
        <f>IFERROR(IF(Y119="",0,Y119),"0")+IFERROR(IF(Y120="",0,Y120),"0")+IFERROR(IF(Y121="",0,Y121),"0")+IFERROR(IF(Y122="",0,Y122),"0")</f>
        <v>0.14304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24</v>
      </c>
      <c r="X124" s="196">
        <f>IFERROR(SUMPRODUCT(X119:X122*H119:H122),"0")</f>
        <v>24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85</v>
      </c>
      <c r="X160" s="195">
        <f>IFERROR(IF(W160="","",W160),"")</f>
        <v>85</v>
      </c>
      <c r="Y160" s="36">
        <f>IFERROR(IF(W160="","",W160*0.00866),"")</f>
        <v>0.73609999999999998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85</v>
      </c>
      <c r="X162" s="196">
        <f>IFERROR(SUM(X158:X161),"0")</f>
        <v>85</v>
      </c>
      <c r="Y162" s="196">
        <f>IFERROR(IF(Y158="",0,Y158),"0")+IFERROR(IF(Y159="",0,Y159),"0")+IFERROR(IF(Y160="",0,Y160),"0")+IFERROR(IF(Y161="",0,Y161),"0")</f>
        <v>0.73609999999999998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425</v>
      </c>
      <c r="X163" s="196">
        <f>IFERROR(SUMPRODUCT(X158:X161*H158:H161),"0")</f>
        <v>425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0</v>
      </c>
      <c r="X172" s="195">
        <f>IFERROR(IF(W172="","",W172),"")</f>
        <v>0</v>
      </c>
      <c r="Y172" s="36">
        <f>IFERROR(IF(W172="","",W172*0.01788),"")</f>
        <v>0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3</v>
      </c>
      <c r="X173" s="195">
        <f>IFERROR(IF(W173="","",W173),"")</f>
        <v>3</v>
      </c>
      <c r="Y173" s="36">
        <f>IFERROR(IF(W173="","",W173*0.01788),"")</f>
        <v>5.364E-2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3</v>
      </c>
      <c r="X174" s="196">
        <f>IFERROR(SUM(X172:X173),"0")</f>
        <v>3</v>
      </c>
      <c r="Y174" s="196">
        <f>IFERROR(IF(Y172="",0,Y172),"0")+IFERROR(IF(Y173="",0,Y173),"0")</f>
        <v>5.364E-2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9</v>
      </c>
      <c r="X175" s="196">
        <f>IFERROR(SUMPRODUCT(X172:X173*H172:H173),"0")</f>
        <v>9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0</v>
      </c>
      <c r="X200" s="195">
        <f>IFERROR(IF(W200="","",W200),"")</f>
        <v>0</v>
      </c>
      <c r="Y200" s="36">
        <f>IFERROR(IF(W200="","",W200*0.0155),"")</f>
        <v>0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0</v>
      </c>
      <c r="X203" s="196">
        <f>IFERROR(SUM(X200:X202),"0")</f>
        <v>0</v>
      </c>
      <c r="Y203" s="196">
        <f>IFERROR(IF(Y200="",0,Y200),"0")+IFERROR(IF(Y201="",0,Y201),"0")+IFERROR(IF(Y202="",0,Y202),"0")</f>
        <v>0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0</v>
      </c>
      <c r="X204" s="196">
        <f>IFERROR(SUMPRODUCT(X200:X202*H200:H202),"0")</f>
        <v>0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0</v>
      </c>
      <c r="X221" s="196">
        <f>IFERROR(SUM(X217:X220),"0")</f>
        <v>0</v>
      </c>
      <c r="Y221" s="196">
        <f>IFERROR(IF(Y217="",0,Y217),"0")+IFERROR(IF(Y218="",0,Y218),"0")+IFERROR(IF(Y219="",0,Y219),"0")+IFERROR(IF(Y220="",0,Y220),"0")</f>
        <v>0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0</v>
      </c>
      <c r="X222" s="196">
        <f>IFERROR(SUMPRODUCT(X217:X220*H217:H220),"0")</f>
        <v>0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0</v>
      </c>
      <c r="X261" s="195">
        <f>IFERROR(IF(W261="","",W261),"")</f>
        <v>0</v>
      </c>
      <c r="Y261" s="36">
        <f>IFERROR(IF(W261="","",W261*0.00502),"")</f>
        <v>0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0</v>
      </c>
      <c r="X262" s="196">
        <f>IFERROR(SUM(X261:X261),"0")</f>
        <v>0</v>
      </c>
      <c r="Y262" s="196">
        <f>IFERROR(IF(Y261="",0,Y261),"0")</f>
        <v>0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0</v>
      </c>
      <c r="X263" s="196">
        <f>IFERROR(SUMPRODUCT(X261:X261*H261:H261),"0")</f>
        <v>0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7</v>
      </c>
      <c r="X265" s="195">
        <f>IFERROR(IF(W265="","",W265),"")</f>
        <v>7</v>
      </c>
      <c r="Y265" s="36">
        <f>IFERROR(IF(W265="","",W265*0.0155),"")</f>
        <v>0.1085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7</v>
      </c>
      <c r="X267" s="196">
        <f>IFERROR(SUM(X265:X266),"0")</f>
        <v>7</v>
      </c>
      <c r="Y267" s="196">
        <f>IFERROR(IF(Y265="",0,Y265),"0")+IFERROR(IF(Y266="",0,Y266),"0")</f>
        <v>0.1085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42</v>
      </c>
      <c r="X268" s="196">
        <f>IFERROR(SUMPRODUCT(X265:X266*H265:H266),"0")</f>
        <v>42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64</v>
      </c>
      <c r="X272" s="195">
        <f>IFERROR(IF(W272="","",W272),"")</f>
        <v>64</v>
      </c>
      <c r="Y272" s="36">
        <f>IFERROR(IF(W272="","",W272*0.0155),"")</f>
        <v>0.99199999999999999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64</v>
      </c>
      <c r="X274" s="196">
        <f>IFERROR(SUM(X270:X273),"0")</f>
        <v>64</v>
      </c>
      <c r="Y274" s="196">
        <f>IFERROR(IF(Y270="",0,Y270),"0")+IFERROR(IF(Y271="",0,Y271),"0")+IFERROR(IF(Y272="",0,Y272),"0")+IFERROR(IF(Y273="",0,Y273),"0")</f>
        <v>0.99199999999999999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320</v>
      </c>
      <c r="X275" s="196">
        <f>IFERROR(SUMPRODUCT(X270:X273*H270:H273),"0")</f>
        <v>320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3</v>
      </c>
      <c r="X286" s="195">
        <f t="shared" si="6"/>
        <v>3</v>
      </c>
      <c r="Y286" s="36">
        <f>IFERROR(IF(W286="","",W286*0.00936),"")</f>
        <v>2.8080000000000001E-2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3</v>
      </c>
      <c r="X297" s="196">
        <f>IFERROR(SUM(X277:X296),"0")</f>
        <v>3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2.8080000000000001E-2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9</v>
      </c>
      <c r="X298" s="196">
        <f>IFERROR(SUMPRODUCT(X277:X296*H277:H296),"0")</f>
        <v>9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1666.7</v>
      </c>
      <c r="X299" s="196">
        <f>IFERROR(X24+X33+X41+X50+X60+X66+X71+X78+X88+X95+X103+X111+X116+X124+X129+X135+X140+X146+X150+X155+X163+X168+X175+X180+X185+X190+X197+X204+X214+X222+X227+X233+X239+X245+X250+X258+X263+X268+X275+X298,"0")</f>
        <v>1666.7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1783.3166000000001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1783.3166000000001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4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4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1883.3166000000001</v>
      </c>
      <c r="X302" s="196">
        <f>GrossWeightTotalR+PalletQtyTotalR*25</f>
        <v>1883.3166000000001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350</v>
      </c>
      <c r="X303" s="196">
        <f>IFERROR(X23+X32+X40+X49+X59+X65+X70+X77+X87+X94+X102+X110+X115+X123+X128+X134+X139+X145+X149+X154+X162+X167+X174+X179+X184+X189+X196+X203+X213+X221+X226+X232+X238+X244+X249+X257+X262+X267+X274+X297,"0")</f>
        <v>350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4.5125999999999999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28.5</v>
      </c>
      <c r="D309" s="46">
        <f>IFERROR(W36*H36,"0")+IFERROR(W37*H37,"0")+IFERROR(W38*H38,"0")+IFERROR(W39*H39,"0")</f>
        <v>66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265</v>
      </c>
      <c r="H309" s="46">
        <f>IFERROR(W69*H69,"0")</f>
        <v>0</v>
      </c>
      <c r="I309" s="46">
        <f>IFERROR(W74*H74,"0")+IFERROR(W75*H75,"0")+IFERROR(W76*H76,"0")</f>
        <v>46.800000000000004</v>
      </c>
      <c r="J309" s="46">
        <f>IFERROR(W81*H81,"0")+IFERROR(W82*H82,"0")+IFERROR(W83*H83,"0")+IFERROR(W84*H84,"0")+IFERROR(W85*H85,"0")+IFERROR(W86*H86,"0")</f>
        <v>106.8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273.60000000000002</v>
      </c>
      <c r="M309" s="192"/>
      <c r="N309" s="46">
        <f>IFERROR(W106*H106,"0")+IFERROR(W107*H107,"0")+IFERROR(W108*H108,"0")+IFERROR(W109*H109,"0")</f>
        <v>0</v>
      </c>
      <c r="O309" s="46">
        <f>IFERROR(W114*H114,"0")</f>
        <v>51</v>
      </c>
      <c r="P309" s="46">
        <f>IFERROR(W119*H119,"0")+IFERROR(W120*H120,"0")+IFERROR(W121*H121,"0")+IFERROR(W122*H122,"0")</f>
        <v>24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425</v>
      </c>
      <c r="W309" s="46">
        <f>IFERROR(W172*H172,"0")+IFERROR(W173*H173,"0")</f>
        <v>9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0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371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1029.5999999999999</v>
      </c>
      <c r="B312" s="60">
        <f>SUMPRODUCT(--(BB:BB="ПГП"),--(V:V="кор"),H:H,X:X)+SUMPRODUCT(--(BB:BB="ПГП"),--(V:V="кг"),X:X)</f>
        <v>637.1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2024-05-10T08:43:06Z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