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машина\"/>
    </mc:Choice>
  </mc:AlternateContent>
  <xr:revisionPtr revIDLastSave="0" documentId="13_ncr:1_{B3EE9518-BD71-4104-8667-9B480BED53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2" i="1" s="1"/>
  <c r="X301" i="1"/>
  <c r="H9" i="1"/>
  <c r="X303" i="1" l="1"/>
  <c r="C312" i="1" s="1"/>
  <c r="A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<sst xmlns="http://schemas.openxmlformats.org/spreadsheetml/2006/main" count="1126" uniqueCount="424">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</sst>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91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19</v>
      </c>
      <c r="X29" s="195">
        <f>IFERROR(IF(W29="","",W29),"")</f>
        <v>19</v>
      </c>
      <c r="Y29" s="36">
        <f>IFERROR(IF(W29="","",W29*0.00936),"")</f>
        <v>0.17784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110</v>
      </c>
      <c r="X30" s="195">
        <f>IFERROR(IF(W30="","",W30),"")</f>
        <v>110</v>
      </c>
      <c r="Y30" s="36">
        <f>IFERROR(IF(W30="","",W30*0.00936),"")</f>
        <v>1.0296000000000001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11</v>
      </c>
      <c r="X31" s="195">
        <f>IFERROR(IF(W31="","",W31),"")</f>
        <v>11</v>
      </c>
      <c r="Y31" s="36">
        <f>IFERROR(IF(W31="","",W31*0.00936),"")</f>
        <v>0.10296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140</v>
      </c>
      <c r="X32" s="196">
        <f>IFERROR(SUM(X28:X31),"0")</f>
        <v>140</v>
      </c>
      <c r="Y32" s="196">
        <f>IFERROR(IF(Y28="",0,Y28),"0")+IFERROR(IF(Y29="",0,Y29),"0")+IFERROR(IF(Y30="",0,Y30),"0")+IFERROR(IF(Y31="",0,Y31),"0")</f>
        <v>1.3104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210</v>
      </c>
      <c r="X33" s="196">
        <f>IFERROR(SUMPRODUCT(X28:X31*H28:H31),"0")</f>
        <v>210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7</v>
      </c>
      <c r="X36" s="195">
        <f>IFERROR(IF(W36="","",W36),"")</f>
        <v>7</v>
      </c>
      <c r="Y36" s="36">
        <f>IFERROR(IF(W36="","",W36*0.0155),"")</f>
        <v>0.1085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3</v>
      </c>
      <c r="X37" s="195">
        <f>IFERROR(IF(W37="","",W37),"")</f>
        <v>3</v>
      </c>
      <c r="Y37" s="36">
        <f>IFERROR(IF(W37="","",W37*0.0155),"")</f>
        <v>4.65E-2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4</v>
      </c>
      <c r="X38" s="195">
        <f>IFERROR(IF(W38="","",W38),"")</f>
        <v>4</v>
      </c>
      <c r="Y38" s="36">
        <f>IFERROR(IF(W38="","",W38*0.0155),"")</f>
        <v>6.2E-2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3</v>
      </c>
      <c r="X39" s="195">
        <f>IFERROR(IF(W39="","",W39),"")</f>
        <v>3</v>
      </c>
      <c r="Y39" s="36">
        <f>IFERROR(IF(W39="","",W39*0.0155),"")</f>
        <v>4.65E-2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17</v>
      </c>
      <c r="X40" s="196">
        <f>IFERROR(SUM(X36:X39),"0")</f>
        <v>17</v>
      </c>
      <c r="Y40" s="196">
        <f>IFERROR(IF(Y36="",0,Y36),"0")+IFERROR(IF(Y37="",0,Y37),"0")+IFERROR(IF(Y38="",0,Y38),"0")+IFERROR(IF(Y39="",0,Y39),"0")</f>
        <v>0.26350000000000001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102</v>
      </c>
      <c r="X41" s="196">
        <f>IFERROR(SUMPRODUCT(X36:X39*H36:H39),"0")</f>
        <v>102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14</v>
      </c>
      <c r="X47" s="195">
        <f>IFERROR(IF(W47="","",W47),"")</f>
        <v>14</v>
      </c>
      <c r="Y47" s="36">
        <f>IFERROR(IF(W47="","",W47*0.0095),"")</f>
        <v>0.13300000000000001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42</v>
      </c>
      <c r="X48" s="195">
        <f>IFERROR(IF(W48="","",W48),"")</f>
        <v>42</v>
      </c>
      <c r="Y48" s="36">
        <f>IFERROR(IF(W48="","",W48*0.0095),"")</f>
        <v>0.39899999999999997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56</v>
      </c>
      <c r="X49" s="196">
        <f>IFERROR(SUM(X44:X48),"0")</f>
        <v>56</v>
      </c>
      <c r="Y49" s="196">
        <f>IFERROR(IF(Y44="",0,Y44),"0")+IFERROR(IF(Y45="",0,Y45),"0")+IFERROR(IF(Y46="",0,Y46),"0")+IFERROR(IF(Y47="",0,Y47),"0")+IFERROR(IF(Y48="",0,Y48),"0")</f>
        <v>0.53200000000000003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67.2</v>
      </c>
      <c r="X50" s="196">
        <f>IFERROR(SUMPRODUCT(X44:X48*H44:H48),"0")</f>
        <v>67.2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17</v>
      </c>
      <c r="X54" s="195">
        <f t="shared" si="0"/>
        <v>17</v>
      </c>
      <c r="Y54" s="36">
        <f t="shared" si="1"/>
        <v>0.26350000000000001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4</v>
      </c>
      <c r="X57" s="195">
        <f t="shared" si="0"/>
        <v>4</v>
      </c>
      <c r="Y57" s="36">
        <f t="shared" si="1"/>
        <v>6.2E-2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6</v>
      </c>
      <c r="X58" s="195">
        <f t="shared" si="0"/>
        <v>6</v>
      </c>
      <c r="Y58" s="36">
        <f t="shared" si="1"/>
        <v>9.2999999999999999E-2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27</v>
      </c>
      <c r="X59" s="196">
        <f>IFERROR(SUM(X53:X58),"0")</f>
        <v>27</v>
      </c>
      <c r="Y59" s="196">
        <f>IFERROR(IF(Y53="",0,Y53),"0")+IFERROR(IF(Y54="",0,Y54),"0")+IFERROR(IF(Y55="",0,Y55),"0")+IFERROR(IF(Y56="",0,Y56),"0")+IFERROR(IF(Y57="",0,Y57),"0")+IFERROR(IF(Y58="",0,Y58),"0")</f>
        <v>0.41849999999999998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193.12</v>
      </c>
      <c r="X60" s="196">
        <f>IFERROR(SUMPRODUCT(X53:X58*H53:H58),"0")</f>
        <v>193.12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0</v>
      </c>
      <c r="X64" s="195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0</v>
      </c>
      <c r="X65" s="196">
        <f>IFERROR(SUM(X63:X64),"0")</f>
        <v>0</v>
      </c>
      <c r="Y65" s="196">
        <f>IFERROR(IF(Y63="",0,Y63),"0")+IFERROR(IF(Y64="",0,Y64),"0")</f>
        <v>0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0</v>
      </c>
      <c r="X66" s="196">
        <f>IFERROR(SUMPRODUCT(X63:X64*H63:H64),"0")</f>
        <v>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25</v>
      </c>
      <c r="X69" s="195">
        <f>IFERROR(IF(W69="","",W69),"")</f>
        <v>25</v>
      </c>
      <c r="Y69" s="36">
        <f>IFERROR(IF(W69="","",W69*0.01788),"")</f>
        <v>0.44700000000000001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25</v>
      </c>
      <c r="X70" s="196">
        <f>IFERROR(SUM(X69:X69),"0")</f>
        <v>25</v>
      </c>
      <c r="Y70" s="196">
        <f>IFERROR(IF(Y69="",0,Y69),"0")</f>
        <v>0.44700000000000001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90</v>
      </c>
      <c r="X71" s="196">
        <f>IFERROR(SUMPRODUCT(X69:X69*H69:H69),"0")</f>
        <v>90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12</v>
      </c>
      <c r="X81" s="195">
        <f t="shared" ref="X81:X86" si="2">IFERROR(IF(W81="","",W81),"")</f>
        <v>12</v>
      </c>
      <c r="Y81" s="36">
        <f t="shared" ref="Y81:Y86" si="3">IFERROR(IF(W81="","",W81*0.01788),"")</f>
        <v>0.21456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83</v>
      </c>
      <c r="X82" s="195">
        <f t="shared" si="2"/>
        <v>83</v>
      </c>
      <c r="Y82" s="36">
        <f t="shared" si="3"/>
        <v>1.48404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129</v>
      </c>
      <c r="X83" s="195">
        <f t="shared" si="2"/>
        <v>129</v>
      </c>
      <c r="Y83" s="36">
        <f t="shared" si="3"/>
        <v>2.3065199999999999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18</v>
      </c>
      <c r="X85" s="195">
        <f t="shared" si="2"/>
        <v>18</v>
      </c>
      <c r="Y85" s="36">
        <f t="shared" si="3"/>
        <v>0.32184000000000001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129</v>
      </c>
      <c r="X86" s="195">
        <f t="shared" si="2"/>
        <v>129</v>
      </c>
      <c r="Y86" s="36">
        <f t="shared" si="3"/>
        <v>2.3065199999999999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371</v>
      </c>
      <c r="X87" s="196">
        <f>IFERROR(SUM(X81:X86),"0")</f>
        <v>371</v>
      </c>
      <c r="Y87" s="196">
        <f>IFERROR(IF(Y81="",0,Y81),"0")+IFERROR(IF(Y82="",0,Y82),"0")+IFERROR(IF(Y83="",0,Y83),"0")+IFERROR(IF(Y84="",0,Y84),"0")+IFERROR(IF(Y85="",0,Y85),"0")+IFERROR(IF(Y86="",0,Y86),"0")</f>
        <v>6.6334799999999996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1347.1200000000001</v>
      </c>
      <c r="X88" s="196">
        <f>IFERROR(SUMPRODUCT(X81:X86*H81:H86),"0")</f>
        <v>1347.1200000000001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13</v>
      </c>
      <c r="X91" s="195">
        <f>IFERROR(IF(W91="","",W91),"")</f>
        <v>13</v>
      </c>
      <c r="Y91" s="36">
        <f>IFERROR(IF(W91="","",W91*0.00936),"")</f>
        <v>0.12168000000000001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18</v>
      </c>
      <c r="X92" s="195">
        <f>IFERROR(IF(W92="","",W92),"")</f>
        <v>18</v>
      </c>
      <c r="Y92" s="36">
        <f>IFERROR(IF(W92="","",W92*0.01788),"")</f>
        <v>0.32184000000000001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38</v>
      </c>
      <c r="X93" s="195">
        <f>IFERROR(IF(W93="","",W93),"")</f>
        <v>38</v>
      </c>
      <c r="Y93" s="36">
        <f>IFERROR(IF(W93="","",W93*0.0155),"")</f>
        <v>0.58899999999999997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69</v>
      </c>
      <c r="X94" s="196">
        <f>IFERROR(SUM(X91:X93),"0")</f>
        <v>69</v>
      </c>
      <c r="Y94" s="196">
        <f>IFERROR(IF(Y91="",0,Y91),"0")+IFERROR(IF(Y92="",0,Y92),"0")+IFERROR(IF(Y93="",0,Y93),"0")</f>
        <v>1.0325199999999999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209.92000000000002</v>
      </c>
      <c r="X95" s="196">
        <f>IFERROR(SUMPRODUCT(X91:X93*H91:H93),"0")</f>
        <v>209.92000000000002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7</v>
      </c>
      <c r="X98" s="195">
        <f>IFERROR(IF(W98="","",W98),"")</f>
        <v>7</v>
      </c>
      <c r="Y98" s="36">
        <f>IFERROR(IF(W98="","",W98*0.0155),"")</f>
        <v>0.1085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31</v>
      </c>
      <c r="X99" s="195">
        <f>IFERROR(IF(W99="","",W99),"")</f>
        <v>31</v>
      </c>
      <c r="Y99" s="36">
        <f>IFERROR(IF(W99="","",W99*0.0155),"")</f>
        <v>0.48049999999999998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51</v>
      </c>
      <c r="X101" s="195">
        <f>IFERROR(IF(W101="","",W101),"")</f>
        <v>51</v>
      </c>
      <c r="Y101" s="36">
        <f>IFERROR(IF(W101="","",W101*0.0155),"")</f>
        <v>0.79049999999999998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89</v>
      </c>
      <c r="X102" s="196">
        <f>IFERROR(SUM(X98:X101),"0")</f>
        <v>89</v>
      </c>
      <c r="Y102" s="196">
        <f>IFERROR(IF(Y98="",0,Y98),"0")+IFERROR(IF(Y99="",0,Y99),"0")+IFERROR(IF(Y100="",0,Y100),"0")+IFERROR(IF(Y101="",0,Y101),"0")</f>
        <v>1.3794999999999999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638.55999999999995</v>
      </c>
      <c r="X103" s="196">
        <f>IFERROR(SUMPRODUCT(X98:X101*H98:H101),"0")</f>
        <v>638.55999999999995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120</v>
      </c>
      <c r="X108" s="195">
        <f>IFERROR(IF(W108="","",W108),"")</f>
        <v>120</v>
      </c>
      <c r="Y108" s="36">
        <f>IFERROR(IF(W108="","",W108*0.01788),"")</f>
        <v>2.1456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153</v>
      </c>
      <c r="X109" s="195">
        <f>IFERROR(IF(W109="","",W109),"")</f>
        <v>153</v>
      </c>
      <c r="Y109" s="36">
        <f>IFERROR(IF(W109="","",W109*0.01788),"")</f>
        <v>2.7356400000000001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273</v>
      </c>
      <c r="X110" s="196">
        <f>IFERROR(SUM(X106:X109),"0")</f>
        <v>273</v>
      </c>
      <c r="Y110" s="196">
        <f>IFERROR(IF(Y106="",0,Y106),"0")+IFERROR(IF(Y107="",0,Y107),"0")+IFERROR(IF(Y108="",0,Y108),"0")+IFERROR(IF(Y109="",0,Y109),"0")</f>
        <v>4.88124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819</v>
      </c>
      <c r="X111" s="196">
        <f>IFERROR(SUMPRODUCT(X106:X109*H106:H109),"0")</f>
        <v>819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35</v>
      </c>
      <c r="X114" s="195">
        <f>IFERROR(IF(W114="","",W114),"")</f>
        <v>35</v>
      </c>
      <c r="Y114" s="36">
        <f>IFERROR(IF(W114="","",W114*0.01788),"")</f>
        <v>0.62580000000000002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35</v>
      </c>
      <c r="X115" s="196">
        <f>IFERROR(SUM(X114:X114),"0")</f>
        <v>35</v>
      </c>
      <c r="Y115" s="196">
        <f>IFERROR(IF(Y114="",0,Y114),"0")</f>
        <v>0.62580000000000002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105</v>
      </c>
      <c r="X116" s="196">
        <f>IFERROR(SUMPRODUCT(X114:X114*H114:H114),"0")</f>
        <v>105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7</v>
      </c>
      <c r="X121" s="195">
        <f>IFERROR(IF(W121="","",W121),"")</f>
        <v>7</v>
      </c>
      <c r="Y121" s="36">
        <f>IFERROR(IF(W121="","",W121*0.01788),"")</f>
        <v>0.12515999999999999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7</v>
      </c>
      <c r="X123" s="196">
        <f>IFERROR(SUM(X119:X122),"0")</f>
        <v>7</v>
      </c>
      <c r="Y123" s="196">
        <f>IFERROR(IF(Y119="",0,Y119),"0")+IFERROR(IF(Y120="",0,Y120),"0")+IFERROR(IF(Y121="",0,Y121),"0")+IFERROR(IF(Y122="",0,Y122),"0")</f>
        <v>0.12515999999999999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21</v>
      </c>
      <c r="X124" s="196">
        <f>IFERROR(SUMPRODUCT(X119:X122*H119:H122),"0")</f>
        <v>21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34</v>
      </c>
      <c r="X127" s="195">
        <f>IFERROR(IF(W127="","",W127),"")</f>
        <v>34</v>
      </c>
      <c r="Y127" s="36">
        <f>IFERROR(IF(W127="","",W127*0.01788),"")</f>
        <v>0.60792000000000002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34</v>
      </c>
      <c r="X128" s="196">
        <f>IFERROR(SUM(X127:X127),"0")</f>
        <v>34</v>
      </c>
      <c r="Y128" s="196">
        <f>IFERROR(IF(Y127="",0,Y127),"0")</f>
        <v>0.60792000000000002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102</v>
      </c>
      <c r="X129" s="196">
        <f>IFERROR(SUMPRODUCT(X127:X127*H127:H127),"0")</f>
        <v>102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3</v>
      </c>
      <c r="X132" s="195">
        <f>IFERROR(IF(W132="","",W132),"")</f>
        <v>3</v>
      </c>
      <c r="Y132" s="36">
        <f>IFERROR(IF(W132="","",W132*0.01786),"")</f>
        <v>5.3580000000000003E-2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2</v>
      </c>
      <c r="X133" s="195">
        <f>IFERROR(IF(W133="","",W133),"")</f>
        <v>2</v>
      </c>
      <c r="Y133" s="36">
        <f>IFERROR(IF(W133="","",W133*0.01157),"")</f>
        <v>2.3140000000000001E-2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5</v>
      </c>
      <c r="X134" s="196">
        <f>IFERROR(SUM(X132:X133),"0")</f>
        <v>5</v>
      </c>
      <c r="Y134" s="196">
        <f>IFERROR(IF(Y132="",0,Y132),"0")+IFERROR(IF(Y133="",0,Y133),"0")</f>
        <v>7.672000000000001E-2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10.399999999999999</v>
      </c>
      <c r="X135" s="196">
        <f>IFERROR(SUMPRODUCT(X132:X133*H132:H133),"0")</f>
        <v>10.399999999999999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151</v>
      </c>
      <c r="X172" s="195">
        <f>IFERROR(IF(W172="","",W172),"")</f>
        <v>151</v>
      </c>
      <c r="Y172" s="36">
        <f>IFERROR(IF(W172="","",W172*0.01788),"")</f>
        <v>2.6998799999999998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8</v>
      </c>
      <c r="X173" s="195">
        <f>IFERROR(IF(W173="","",W173),"")</f>
        <v>8</v>
      </c>
      <c r="Y173" s="36">
        <f>IFERROR(IF(W173="","",W173*0.01788),"")</f>
        <v>0.14304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159</v>
      </c>
      <c r="X174" s="196">
        <f>IFERROR(SUM(X172:X173),"0")</f>
        <v>159</v>
      </c>
      <c r="Y174" s="196">
        <f>IFERROR(IF(Y172="",0,Y172),"0")+IFERROR(IF(Y173="",0,Y173),"0")</f>
        <v>2.8429199999999999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477</v>
      </c>
      <c r="X175" s="196">
        <f>IFERROR(SUMPRODUCT(X172:X173*H172:H173),"0")</f>
        <v>477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6</v>
      </c>
      <c r="X188" s="195">
        <f>IFERROR(IF(W188="","",W188),"")</f>
        <v>6</v>
      </c>
      <c r="Y188" s="36">
        <f>IFERROR(IF(W188="","",W188*0.01788),"")</f>
        <v>0.10728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6</v>
      </c>
      <c r="X189" s="196">
        <f>IFERROR(SUM(X188:X188),"0")</f>
        <v>6</v>
      </c>
      <c r="Y189" s="196">
        <f>IFERROR(IF(Y188="",0,Y188),"0")</f>
        <v>0.10728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18</v>
      </c>
      <c r="X190" s="196">
        <f>IFERROR(SUMPRODUCT(X188:X188*H188:H188),"0")</f>
        <v>18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1</v>
      </c>
      <c r="X210" s="195">
        <f t="shared" si="4"/>
        <v>1</v>
      </c>
      <c r="Y210" s="36">
        <f t="shared" si="5"/>
        <v>1.55E-2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1</v>
      </c>
      <c r="X213" s="196">
        <f>IFERROR(SUM(X207:X212),"0")</f>
        <v>1</v>
      </c>
      <c r="Y213" s="196">
        <f>IFERROR(IF(Y207="",0,Y207),"0")+IFERROR(IF(Y208="",0,Y208),"0")+IFERROR(IF(Y209="",0,Y209),"0")+IFERROR(IF(Y210="",0,Y210),"0")+IFERROR(IF(Y211="",0,Y211),"0")+IFERROR(IF(Y212="",0,Y212),"0")</f>
        <v>1.55E-2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5.6</v>
      </c>
      <c r="X214" s="196">
        <f>IFERROR(SUMPRODUCT(X207:X212*H207:H212),"0")</f>
        <v>5.6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2</v>
      </c>
      <c r="X218" s="195">
        <f>IFERROR(IF(W218="","",W218),"")</f>
        <v>2</v>
      </c>
      <c r="Y218" s="36">
        <f>IFERROR(IF(W218="","",W218*0.0155),"")</f>
        <v>3.1E-2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3</v>
      </c>
      <c r="X220" s="195">
        <f>IFERROR(IF(W220="","",W220),"")</f>
        <v>3</v>
      </c>
      <c r="Y220" s="36">
        <f>IFERROR(IF(W220="","",W220*0.0155),"")</f>
        <v>4.65E-2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5</v>
      </c>
      <c r="X221" s="196">
        <f>IFERROR(SUM(X217:X220),"0")</f>
        <v>5</v>
      </c>
      <c r="Y221" s="196">
        <f>IFERROR(IF(Y217="",0,Y217),"0")+IFERROR(IF(Y218="",0,Y218),"0")+IFERROR(IF(Y219="",0,Y219),"0")+IFERROR(IF(Y220="",0,Y220),"0")</f>
        <v>7.7499999999999999E-2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36</v>
      </c>
      <c r="X222" s="196">
        <f>IFERROR(SUMPRODUCT(X217:X220*H217:H220),"0")</f>
        <v>36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4</v>
      </c>
      <c r="X265" s="195">
        <f>IFERROR(IF(W265="","",W265),"")</f>
        <v>4</v>
      </c>
      <c r="Y265" s="36">
        <f>IFERROR(IF(W265="","",W265*0.0155),"")</f>
        <v>6.2E-2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4</v>
      </c>
      <c r="X267" s="196">
        <f>IFERROR(SUM(X265:X266),"0")</f>
        <v>4</v>
      </c>
      <c r="Y267" s="196">
        <f>IFERROR(IF(Y265="",0,Y265),"0")+IFERROR(IF(Y266="",0,Y266),"0")</f>
        <v>6.2E-2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24</v>
      </c>
      <c r="X268" s="196">
        <f>IFERROR(SUMPRODUCT(X265:X266*H265:H266),"0")</f>
        <v>24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0</v>
      </c>
      <c r="X274" s="196">
        <f>IFERROR(SUM(X270:X273),"0")</f>
        <v>0</v>
      </c>
      <c r="Y274" s="196">
        <f>IFERROR(IF(Y270="",0,Y270),"0")+IFERROR(IF(Y271="",0,Y271),"0")+IFERROR(IF(Y272="",0,Y272),"0")+IFERROR(IF(Y273="",0,Y273),"0")</f>
        <v>0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0</v>
      </c>
      <c r="X275" s="196">
        <f>IFERROR(SUMPRODUCT(X270:X273*H270:H273),"0")</f>
        <v>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55</v>
      </c>
      <c r="X279" s="195">
        <f t="shared" si="6"/>
        <v>55</v>
      </c>
      <c r="Y279" s="36">
        <f t="shared" si="7"/>
        <v>0.51480000000000004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28</v>
      </c>
      <c r="X285" s="195">
        <f t="shared" si="6"/>
        <v>28</v>
      </c>
      <c r="Y285" s="36">
        <f>IFERROR(IF(W285="","",W285*0.00936),"")</f>
        <v>0.26207999999999998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17</v>
      </c>
      <c r="X286" s="195">
        <f t="shared" si="6"/>
        <v>17</v>
      </c>
      <c r="Y286" s="36">
        <f>IFERROR(IF(W286="","",W286*0.00936),"")</f>
        <v>0.15912000000000001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100</v>
      </c>
      <c r="X297" s="196">
        <f>IFERROR(SUM(X277:X296),"0")</f>
        <v>100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0.93600000000000005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358.1</v>
      </c>
      <c r="X298" s="196">
        <f>IFERROR(SUMPRODUCT(X277:X296*H277:H296),"0")</f>
        <v>358.1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4834.0200000000004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4834.0200000000004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5589.8536000000004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5589.8536000000004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18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18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6039.8536000000004</v>
      </c>
      <c r="X302" s="196">
        <f>GrossWeightTotalR+PalletQtyTotalR*25</f>
        <v>6039.8536000000004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1423</v>
      </c>
      <c r="X303" s="196">
        <f>IFERROR(X23+X32+X40+X49+X59+X65+X70+X77+X87+X94+X102+X110+X115+X123+X128+X134+X139+X145+X149+X154+X162+X167+X174+X179+X184+X189+X196+X203+X213+X221+X226+X232+X238+X244+X249+X257+X262+X267+X274+X297,"0")</f>
        <v>1423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22.374940000000002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210</v>
      </c>
      <c r="D309" s="46">
        <f>IFERROR(W36*H36,"0")+IFERROR(W37*H37,"0")+IFERROR(W38*H38,"0")+IFERROR(W39*H39,"0")</f>
        <v>102</v>
      </c>
      <c r="E309" s="46">
        <f>IFERROR(W44*H44,"0")+IFERROR(W45*H45,"0")+IFERROR(W46*H46,"0")+IFERROR(W47*H47,"0")+IFERROR(W48*H48,"0")</f>
        <v>67.2</v>
      </c>
      <c r="F309" s="46">
        <f>IFERROR(W53*H53,"0")+IFERROR(W54*H54,"0")+IFERROR(W55*H55,"0")+IFERROR(W56*H56,"0")+IFERROR(W57*H57,"0")+IFERROR(W58*H58,"0")</f>
        <v>193.12</v>
      </c>
      <c r="G309" s="46">
        <f>IFERROR(W63*H63,"0")+IFERROR(W64*H64,"0")</f>
        <v>0</v>
      </c>
      <c r="H309" s="46">
        <f>IFERROR(W69*H69,"0")</f>
        <v>90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1347.1200000000001</v>
      </c>
      <c r="K309" s="46">
        <f>IFERROR(W91*H91,"0")+IFERROR(W92*H92,"0")+IFERROR(W93*H93,"0")</f>
        <v>209.92000000000002</v>
      </c>
      <c r="L309" s="46">
        <f>IFERROR(W98*H98,"0")+IFERROR(W99*H99,"0")+IFERROR(W100*H100,"0")+IFERROR(W101*H101,"0")</f>
        <v>638.55999999999995</v>
      </c>
      <c r="M309" s="192"/>
      <c r="N309" s="46">
        <f>IFERROR(W106*H106,"0")+IFERROR(W107*H107,"0")+IFERROR(W108*H108,"0")+IFERROR(W109*H109,"0")</f>
        <v>819</v>
      </c>
      <c r="O309" s="46">
        <f>IFERROR(W114*H114,"0")</f>
        <v>105</v>
      </c>
      <c r="P309" s="46">
        <f>IFERROR(W119*H119,"0")+IFERROR(W120*H120,"0")+IFERROR(W121*H121,"0")+IFERROR(W122*H122,"0")</f>
        <v>21</v>
      </c>
      <c r="Q309" s="46">
        <f>IFERROR(W127*H127,"0")</f>
        <v>102</v>
      </c>
      <c r="R309" s="46">
        <f>IFERROR(W132*H132,"0")+IFERROR(W133*H133,"0")</f>
        <v>10.399999999999999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477</v>
      </c>
      <c r="X309" s="46">
        <f>IFERROR(W178*H178,"0")</f>
        <v>0</v>
      </c>
      <c r="Y309" s="46">
        <f>IFERROR(W183*H183,"0")</f>
        <v>0</v>
      </c>
      <c r="Z309" s="46">
        <f>IFERROR(W188*H188,"0")</f>
        <v>18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5.6</v>
      </c>
      <c r="AD309" s="46">
        <f>IFERROR(W217*H217,"0")+IFERROR(W218*H218,"0")+IFERROR(W219*H219,"0")+IFERROR(W220*H220,"0")</f>
        <v>36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382.1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975.28000000000009</v>
      </c>
      <c r="B312" s="60">
        <f>SUMPRODUCT(--(BB:BB="ПГП"),--(V:V="кор"),H:H,X:X)+SUMPRODUCT(--(BB:BB="ПГП"),--(V:V="кг"),X:X)</f>
        <v>3858.7399999999993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