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5,24 ПОКОМ КИ филиалы\"/>
    </mc:Choice>
  </mc:AlternateContent>
  <xr:revisionPtr revIDLastSave="0" documentId="13_ncr:1_{67C74540-42AE-4746-91D0-F43795F76A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64" i="1" l="1"/>
  <c r="AC40" i="1"/>
  <c r="AC38" i="1"/>
  <c r="AC36" i="1"/>
  <c r="AC20" i="1"/>
  <c r="AC16" i="1"/>
  <c r="F100" i="1"/>
  <c r="E100" i="1"/>
  <c r="F80" i="1"/>
  <c r="E80" i="1"/>
  <c r="F76" i="1"/>
  <c r="F69" i="1"/>
  <c r="E69" i="1"/>
  <c r="P69" i="1" s="1"/>
  <c r="AC69" i="1" s="1"/>
  <c r="F12" i="1"/>
  <c r="E12" i="1"/>
  <c r="P12" i="1" s="1"/>
  <c r="F11" i="1"/>
  <c r="AC11" i="1" s="1"/>
  <c r="E11" i="1"/>
  <c r="F9" i="1"/>
  <c r="E9" i="1"/>
  <c r="P9" i="1" s="1"/>
  <c r="F8" i="1"/>
  <c r="E8" i="1"/>
  <c r="P7" i="1"/>
  <c r="T7" i="1" s="1"/>
  <c r="P8" i="1"/>
  <c r="P10" i="1"/>
  <c r="P11" i="1"/>
  <c r="P13" i="1"/>
  <c r="T13" i="1" s="1"/>
  <c r="P14" i="1"/>
  <c r="AC14" i="1" s="1"/>
  <c r="P15" i="1"/>
  <c r="P16" i="1"/>
  <c r="P17" i="1"/>
  <c r="P18" i="1"/>
  <c r="Q18" i="1" s="1"/>
  <c r="P19" i="1"/>
  <c r="P20" i="1"/>
  <c r="P21" i="1"/>
  <c r="P22" i="1"/>
  <c r="P23" i="1"/>
  <c r="T23" i="1" s="1"/>
  <c r="P24" i="1"/>
  <c r="P25" i="1"/>
  <c r="Q25" i="1" s="1"/>
  <c r="P26" i="1"/>
  <c r="Q26" i="1" s="1"/>
  <c r="P27" i="1"/>
  <c r="P28" i="1"/>
  <c r="P29" i="1"/>
  <c r="Q29" i="1" s="1"/>
  <c r="P30" i="1"/>
  <c r="Q30" i="1" s="1"/>
  <c r="P31" i="1"/>
  <c r="P32" i="1"/>
  <c r="P33" i="1"/>
  <c r="T33" i="1" s="1"/>
  <c r="P34" i="1"/>
  <c r="P35" i="1"/>
  <c r="P36" i="1"/>
  <c r="P37" i="1"/>
  <c r="P38" i="1"/>
  <c r="P39" i="1"/>
  <c r="P40" i="1"/>
  <c r="P41" i="1"/>
  <c r="P42" i="1"/>
  <c r="Q42" i="1" s="1"/>
  <c r="AC42" i="1" s="1"/>
  <c r="P43" i="1"/>
  <c r="P44" i="1"/>
  <c r="T44" i="1" s="1"/>
  <c r="P45" i="1"/>
  <c r="Q45" i="1" s="1"/>
  <c r="AC45" i="1" s="1"/>
  <c r="P46" i="1"/>
  <c r="P47" i="1"/>
  <c r="P48" i="1"/>
  <c r="P49" i="1"/>
  <c r="Q49" i="1" s="1"/>
  <c r="AC49" i="1" s="1"/>
  <c r="P50" i="1"/>
  <c r="P51" i="1"/>
  <c r="P52" i="1"/>
  <c r="P53" i="1"/>
  <c r="Q53" i="1" s="1"/>
  <c r="P54" i="1"/>
  <c r="Q54" i="1" s="1"/>
  <c r="P55" i="1"/>
  <c r="T55" i="1" s="1"/>
  <c r="P56" i="1"/>
  <c r="T56" i="1" s="1"/>
  <c r="P57" i="1"/>
  <c r="P58" i="1"/>
  <c r="P59" i="1"/>
  <c r="P60" i="1"/>
  <c r="P61" i="1"/>
  <c r="P62" i="1"/>
  <c r="P63" i="1"/>
  <c r="T63" i="1" s="1"/>
  <c r="P64" i="1"/>
  <c r="P65" i="1"/>
  <c r="P66" i="1"/>
  <c r="Q66" i="1" s="1"/>
  <c r="AC66" i="1" s="1"/>
  <c r="P67" i="1"/>
  <c r="T67" i="1" s="1"/>
  <c r="P68" i="1"/>
  <c r="T68" i="1" s="1"/>
  <c r="P70" i="1"/>
  <c r="T70" i="1" s="1"/>
  <c r="P71" i="1"/>
  <c r="P72" i="1"/>
  <c r="P73" i="1"/>
  <c r="Q73" i="1" s="1"/>
  <c r="AC73" i="1" s="1"/>
  <c r="P74" i="1"/>
  <c r="P75" i="1"/>
  <c r="T75" i="1" s="1"/>
  <c r="P76" i="1"/>
  <c r="P77" i="1"/>
  <c r="T77" i="1" s="1"/>
  <c r="P78" i="1"/>
  <c r="P79" i="1"/>
  <c r="T79" i="1" s="1"/>
  <c r="P80" i="1"/>
  <c r="AC80" i="1" s="1"/>
  <c r="P81" i="1"/>
  <c r="T81" i="1" s="1"/>
  <c r="P82" i="1"/>
  <c r="T82" i="1" s="1"/>
  <c r="P83" i="1"/>
  <c r="P84" i="1"/>
  <c r="T84" i="1" s="1"/>
  <c r="P85" i="1"/>
  <c r="P86" i="1"/>
  <c r="T86" i="1" s="1"/>
  <c r="P87" i="1"/>
  <c r="T87" i="1" s="1"/>
  <c r="P88" i="1"/>
  <c r="T88" i="1" s="1"/>
  <c r="P89" i="1"/>
  <c r="T89" i="1" s="1"/>
  <c r="P90" i="1"/>
  <c r="P91" i="1"/>
  <c r="T91" i="1" s="1"/>
  <c r="P92" i="1"/>
  <c r="U92" i="1" s="1"/>
  <c r="P93" i="1"/>
  <c r="U93" i="1" s="1"/>
  <c r="P94" i="1"/>
  <c r="U94" i="1" s="1"/>
  <c r="P95" i="1"/>
  <c r="U95" i="1" s="1"/>
  <c r="P96" i="1"/>
  <c r="U96" i="1" s="1"/>
  <c r="P97" i="1"/>
  <c r="U97" i="1" s="1"/>
  <c r="P98" i="1"/>
  <c r="U98" i="1" s="1"/>
  <c r="P99" i="1"/>
  <c r="U99" i="1" s="1"/>
  <c r="P100" i="1"/>
  <c r="AC100" i="1" s="1"/>
  <c r="P101" i="1"/>
  <c r="U101" i="1" s="1"/>
  <c r="P102" i="1"/>
  <c r="Q102" i="1" s="1"/>
  <c r="P103" i="1"/>
  <c r="P104" i="1"/>
  <c r="P105" i="1"/>
  <c r="U105" i="1" s="1"/>
  <c r="P106" i="1"/>
  <c r="P107" i="1"/>
  <c r="U107" i="1" s="1"/>
  <c r="P108" i="1"/>
  <c r="U108" i="1" s="1"/>
  <c r="P109" i="1"/>
  <c r="U109" i="1" s="1"/>
  <c r="P110" i="1"/>
  <c r="P111" i="1"/>
  <c r="U111" i="1" s="1"/>
  <c r="P112" i="1"/>
  <c r="P6" i="1"/>
  <c r="AC7" i="1"/>
  <c r="AC13" i="1"/>
  <c r="AC23" i="1"/>
  <c r="AC33" i="1"/>
  <c r="AC44" i="1"/>
  <c r="AC55" i="1"/>
  <c r="AC56" i="1"/>
  <c r="AC63" i="1"/>
  <c r="AC67" i="1"/>
  <c r="AC68" i="1"/>
  <c r="AC70" i="1"/>
  <c r="AC71" i="1"/>
  <c r="AC75" i="1"/>
  <c r="AC77" i="1"/>
  <c r="AC79" i="1"/>
  <c r="AC81" i="1"/>
  <c r="AC82" i="1"/>
  <c r="AC84" i="1"/>
  <c r="AC85" i="1"/>
  <c r="AC86" i="1"/>
  <c r="AC87" i="1"/>
  <c r="AC88" i="1"/>
  <c r="AC89" i="1"/>
  <c r="AC91" i="1"/>
  <c r="AC92" i="1"/>
  <c r="AC93" i="1"/>
  <c r="AC94" i="1"/>
  <c r="AC95" i="1"/>
  <c r="AC96" i="1"/>
  <c r="AC97" i="1"/>
  <c r="AC98" i="1"/>
  <c r="AC99" i="1"/>
  <c r="AC101" i="1"/>
  <c r="AC105" i="1"/>
  <c r="AC108" i="1"/>
  <c r="AC109" i="1"/>
  <c r="AC111" i="1"/>
  <c r="AC6" i="1"/>
  <c r="Q31" i="1" l="1"/>
  <c r="AC31" i="1" s="1"/>
  <c r="AC27" i="1"/>
  <c r="U103" i="1"/>
  <c r="Q103" i="1"/>
  <c r="AC103" i="1" s="1"/>
  <c r="Q22" i="1"/>
  <c r="AC22" i="1" s="1"/>
  <c r="AC34" i="1"/>
  <c r="AC18" i="1"/>
  <c r="Q76" i="1"/>
  <c r="AC76" i="1" s="1"/>
  <c r="Q9" i="1"/>
  <c r="AC9" i="1" s="1"/>
  <c r="Q8" i="1"/>
  <c r="AC8" i="1" s="1"/>
  <c r="Q12" i="1"/>
  <c r="AC12" i="1" s="1"/>
  <c r="U112" i="1"/>
  <c r="AC112" i="1"/>
  <c r="U110" i="1"/>
  <c r="AC110" i="1"/>
  <c r="U106" i="1"/>
  <c r="Q106" i="1"/>
  <c r="AC106" i="1" s="1"/>
  <c r="U104" i="1"/>
  <c r="AC104" i="1"/>
  <c r="U102" i="1"/>
  <c r="AC102" i="1"/>
  <c r="Q90" i="1"/>
  <c r="AC90" i="1" s="1"/>
  <c r="Q78" i="1"/>
  <c r="AC78" i="1" s="1"/>
  <c r="Q74" i="1"/>
  <c r="AC74" i="1" s="1"/>
  <c r="AC72" i="1"/>
  <c r="Q65" i="1"/>
  <c r="AC65" i="1" s="1"/>
  <c r="Q61" i="1"/>
  <c r="AC61" i="1" s="1"/>
  <c r="Q59" i="1"/>
  <c r="AC59" i="1" s="1"/>
  <c r="AC57" i="1"/>
  <c r="AC53" i="1"/>
  <c r="T49" i="1"/>
  <c r="T45" i="1"/>
  <c r="AC43" i="1"/>
  <c r="Q41" i="1"/>
  <c r="AC41" i="1" s="1"/>
  <c r="AC39" i="1"/>
  <c r="AC37" i="1"/>
  <c r="AC35" i="1"/>
  <c r="T31" i="1"/>
  <c r="AC21" i="1"/>
  <c r="AC19" i="1"/>
  <c r="AC17" i="1"/>
  <c r="AC15" i="1"/>
  <c r="AC10" i="1"/>
  <c r="AC25" i="1"/>
  <c r="AC29" i="1"/>
  <c r="Q47" i="1"/>
  <c r="AC47" i="1" s="1"/>
  <c r="AC51" i="1"/>
  <c r="T62" i="1"/>
  <c r="T58" i="1"/>
  <c r="T32" i="1"/>
  <c r="AC24" i="1"/>
  <c r="AC26" i="1"/>
  <c r="AC28" i="1"/>
  <c r="AC30" i="1"/>
  <c r="AC32" i="1"/>
  <c r="AC46" i="1"/>
  <c r="Q48" i="1"/>
  <c r="AC48" i="1" s="1"/>
  <c r="Q50" i="1"/>
  <c r="AC50" i="1" s="1"/>
  <c r="Q52" i="1"/>
  <c r="AC52" i="1" s="1"/>
  <c r="AC54" i="1"/>
  <c r="AC58" i="1"/>
  <c r="Q60" i="1"/>
  <c r="AC60" i="1" s="1"/>
  <c r="AC62" i="1"/>
  <c r="AC83" i="1"/>
  <c r="AC107" i="1"/>
  <c r="T85" i="1"/>
  <c r="T73" i="1"/>
  <c r="T71" i="1"/>
  <c r="T66" i="1"/>
  <c r="T64" i="1"/>
  <c r="T42" i="1"/>
  <c r="T40" i="1"/>
  <c r="T38" i="1"/>
  <c r="T36" i="1"/>
  <c r="T34" i="1"/>
  <c r="T20" i="1"/>
  <c r="T18" i="1"/>
  <c r="T16" i="1"/>
  <c r="T14" i="1"/>
  <c r="T6" i="1"/>
  <c r="U100" i="1"/>
  <c r="T80" i="1"/>
  <c r="T76" i="1"/>
  <c r="T69" i="1"/>
  <c r="T12" i="1"/>
  <c r="T11" i="1"/>
  <c r="T109" i="1"/>
  <c r="T101" i="1"/>
  <c r="U6" i="1"/>
  <c r="T105" i="1"/>
  <c r="T98" i="1"/>
  <c r="T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111" i="1"/>
  <c r="T107" i="1"/>
  <c r="T99" i="1"/>
  <c r="T96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112" i="1"/>
  <c r="T108" i="1"/>
  <c r="T104" i="1"/>
  <c r="T100" i="1"/>
  <c r="T97" i="1"/>
  <c r="T95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22" i="1" l="1"/>
  <c r="T27" i="1"/>
  <c r="T103" i="1"/>
  <c r="T9" i="1"/>
  <c r="T24" i="1"/>
  <c r="T52" i="1"/>
  <c r="AC5" i="1"/>
  <c r="T25" i="1"/>
  <c r="Q5" i="1"/>
  <c r="T8" i="1"/>
  <c r="T28" i="1"/>
  <c r="T48" i="1"/>
  <c r="T29" i="1"/>
  <c r="T102" i="1"/>
  <c r="T106" i="1"/>
  <c r="T110" i="1"/>
  <c r="T26" i="1"/>
  <c r="T30" i="1"/>
  <c r="T46" i="1"/>
  <c r="T50" i="1"/>
  <c r="T54" i="1"/>
  <c r="T60" i="1"/>
  <c r="T83" i="1"/>
  <c r="T10" i="1"/>
  <c r="T15" i="1"/>
  <c r="T17" i="1"/>
  <c r="T19" i="1"/>
  <c r="T21" i="1"/>
  <c r="T35" i="1"/>
  <c r="T37" i="1"/>
  <c r="T39" i="1"/>
  <c r="T41" i="1"/>
  <c r="T43" i="1"/>
  <c r="T47" i="1"/>
  <c r="T51" i="1"/>
  <c r="T53" i="1"/>
  <c r="T57" i="1"/>
  <c r="T59" i="1"/>
  <c r="T61" i="1"/>
  <c r="T65" i="1"/>
  <c r="T72" i="1"/>
  <c r="T74" i="1"/>
  <c r="T78" i="1"/>
  <c r="T90" i="1"/>
  <c r="K5" i="1"/>
</calcChain>
</file>

<file path=xl/sharedStrings.xml><?xml version="1.0" encoding="utf-8"?>
<sst xmlns="http://schemas.openxmlformats.org/spreadsheetml/2006/main" count="415" uniqueCount="183">
  <si>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</si>
  <si>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</si>
  <si>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</si>
  <si>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</si>
  <si>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</si>
  <si>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</si>
  <si>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</si>
  <si>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</si>
  <si>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</si>
  <si>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</si>
  <si>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</si>
  <si>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</si>
  <si>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</si>
  <si>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</si>
  <si>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</si>
  <si>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</si>
  <si>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</si>
  <si>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</si>
  <si>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</si>
  <si>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</si>
  <si>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</si>
  <si>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</si>
  <si>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06,05,</t>
  </si>
  <si>
    <t>11,05,</t>
  </si>
  <si>
    <t>09,05,</t>
  </si>
  <si>
    <t>08,05,</t>
  </si>
  <si>
    <t>02,05,</t>
  </si>
  <si>
    <t>01,05,</t>
  </si>
  <si>
    <t>25,04,</t>
  </si>
  <si>
    <t>24,04,</t>
  </si>
  <si>
    <t>18,04,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</si>
  <si>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</si>
  <si>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</si>
  <si>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</si>
  <si>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</si>
  <si>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</si>
  <si>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вывод (Савельев)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</si>
  <si>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</si>
  <si>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</si>
  <si>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</si>
  <si>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</si>
  <si>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</si>
  <si>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необходимо увеличить продажи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</si>
  <si>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</si>
  <si>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</si>
  <si>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</si>
  <si>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</si>
  <si>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</si>
  <si>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</si>
  <si>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</si>
  <si>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необходимо увеличить продажи!!!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</si>
  <si>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</si>
  <si>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</si>
  <si>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</si>
  <si>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</si>
  <si>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</si>
  <si>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</si>
  <si>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</si>
  <si>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</si>
  <si>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</si>
  <si>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</si>
  <si>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</si>
  <si>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</si>
  <si>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</si>
  <si>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</si>
  <si>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</si>
  <si>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</si>
  <si>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</si>
  <si>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</si>
  <si>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</si>
  <si>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</si>
  <si>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</si>
  <si>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</si>
  <si>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то же что 249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</si>
  <si>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</si>
  <si>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</si>
  <si>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</si>
  <si>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</si>
  <si>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</si>
  <si>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</si>
  <si>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</si>
  <si>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</si>
  <si>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</si>
  <si>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</si>
  <si>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</si>
  <si>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</si>
  <si>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</si>
  <si>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</si>
  <si>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</si>
  <si>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</si>
  <si>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</si>
  <si>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</si>
  <si>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</si>
  <si>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</si>
  <si>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</si>
  <si>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</si>
  <si>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блок (Савельев)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</si>
  <si>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</si>
  <si>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</si>
  <si>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</si>
  <si>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</si>
  <si>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</si>
  <si>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</si>
  <si>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</si>
  <si>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</si>
  <si>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</si>
  <si>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</si>
  <si>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</si>
  <si>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</si>
  <si>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</si>
  <si>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</si>
  <si>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</si>
  <si>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</si>
  <si>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368 Колбаса вареная Молокуша ТМ Вязанка в оболочке полиамид 0,45 кг</t>
  </si>
  <si>
    <t>не правильно поставлен приход / то же что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</si>
  <si>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</si>
  <si>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</si>
  <si>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</si>
  <si>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</si>
  <si>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</si>
  <si>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то же что 381 (задвоенное СКЮ)</t>
  </si>
  <si>
    <t>381  Сардельки Сочинки 0,4кг ТМ Стародворье  ПОКОМ</t>
  </si>
  <si>
    <t>то же что 376 / необходимо увеличить продажи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</si>
  <si>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</si>
  <si>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</si>
  <si>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</si>
  <si>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блок (Савельев) / то же что 399</t>
  </si>
  <si>
    <t>392 Вареные колбасы «Докторская ГОСТ» Фикс.вес 0,6 Вектор ТМ «Дугушка»  Поком</t>
  </si>
  <si>
    <t>то же что 435</t>
  </si>
  <si>
    <t>393 Ветчины Сливушка с индейкой Вязанка Фикс.вес 0,4 П/а Вязанка  Поком</t>
  </si>
  <si>
    <t>вывод (Савельев) / то же что 406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</si>
  <si>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</si>
  <si>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</si>
  <si>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то же что 482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</si>
  <si>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</si>
  <si>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</si>
  <si>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</si>
  <si>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</si>
  <si>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</si>
  <si>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</si>
  <si>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</si>
  <si>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</si>
  <si>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</si>
  <si>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424 Сосиски Сливочные Вязанка Сливушки Весовые П/а мгс Вязанка  Поком</t>
  </si>
  <si>
    <t>то же что 017 (задвоенное СКЮ)</t>
  </si>
  <si>
    <t>431 Ветчина Филейская ТМ Вязанка ТС Столичная в оболочке полиамид 0,45 кг.  Поком</t>
  </si>
  <si>
    <t>то же что 373 (задвоенное СКЮ)</t>
  </si>
  <si>
    <t>435 Колбаса Докторская Дугушка ТМ Стародворье ТС Дугушка в оболочке вектор 0,6 кг.  Поком</t>
  </si>
  <si>
    <t>442 Сосиски Вязанка 450г Молокуши Молочные газ/ср  Поком</t>
  </si>
  <si>
    <t>не правильно поставлен приход / то же что 030 (задвоенное СКЮ)</t>
  </si>
  <si>
    <t>443 Сосиски Вязанка 450г Сливушки Сливочные газ/ср  Поком</t>
  </si>
  <si>
    <t>то же что 032 (задвоенное СКЮ)</t>
  </si>
  <si>
    <t>444 Сосиски Вязанка Молокуши вес  Поком</t>
  </si>
  <si>
    <t>то же сто 016 (задвоенное СКЮ)</t>
  </si>
  <si>
    <t>446 Сосиски Баварские с сыром 0,35 кг. ТМ Стародворье в оболочке айпил в модифи газовой среде  Поком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</si>
  <si>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</si>
  <si>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</si>
  <si>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</si>
  <si>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</si>
  <si>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</si>
  <si>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</si>
  <si>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</si>
  <si>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</si>
  <si>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</si>
  <si>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</si>
  <si>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Деликатесы «Бекон Балыкбургский с натуральным копчением» ф/в 0,15 нарезка ТМ «Баварушка»</t>
  </si>
  <si>
    <t>новинка</t>
  </si>
  <si>
    <t>Сосиски Ганноверские Бордо Весовые П/а мгс Баварушка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</si>
  <si>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</si>
  <si>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</si>
  <si>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сосиски Молочные ГОСТ 0,3 кг ТМ Вязанка</t>
  </si>
  <si>
    <t>сосиски Филейские 0,3 кг ТМ Вязанка</t>
  </si>
  <si>
    <r>
      <t xml:space="preserve">ротация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</si>
  <si>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 xml:space="preserve">то же что 055 (задвоенное СКЮ)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</si>
  <si>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>то же что 394 (задвоенное СКЮ)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</si>
  <si>
    <t>не правильно поставлен приход / то же что 392 (задвоенное СКЮ)</t>
  </si>
  <si>
    <r>
      <t xml:space="preserve">то же что 470 (задвоенное СКЮ)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не правильно поставлен приход</t>
    </r>
  </si>
  <si>
    <r>
      <t xml:space="preserve">блок (Савельев)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</si>
  <si>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 xml:space="preserve">вывод (Савельев)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</si>
  <si>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 xml:space="preserve">вывод (Савельев) / то же что 483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</si>
  <si>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 xml:space="preserve">то же что 477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</si>
  <si>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t>заказ</t>
  </si>
  <si>
    <t>13,05,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</si>
</sst>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164" fontId="7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.140625" style="8" customWidth="1"/>
    <col min="8" max="8" width="5.140625" customWidth="1"/>
    <col min="9" max="9" width="13.5703125" customWidth="1"/>
    <col min="10" max="11" width="6.7109375" customWidth="1"/>
    <col min="12" max="13" width="1.140625" customWidth="1"/>
    <col min="14" max="18" width="6.7109375" customWidth="1"/>
    <col min="19" max="19" width="21.42578125" customWidth="1"/>
    <col min="20" max="21" width="4.85546875" customWidth="1"/>
    <col min="22" max="27" width="6.28515625" customWidth="1"/>
    <col min="28" max="28" width="51.855468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181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182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12870.821999999998</v>
      </c>
      <c r="F5" s="4">
        <f>SUM(F6:F499)</f>
        <v>19886.458999999999</v>
      </c>
      <c r="G5" s="6"/>
      <c r="H5" s="1"/>
      <c r="I5" s="1"/>
      <c r="J5" s="4">
        <f t="shared" ref="J5:R5" si="0">SUM(J6:J499)</f>
        <v>12876.735999999997</v>
      </c>
      <c r="K5" s="4">
        <f t="shared" si="0"/>
        <v>-5.9140000000001365</v>
      </c>
      <c r="L5" s="4">
        <f t="shared" si="0"/>
        <v>0</v>
      </c>
      <c r="M5" s="4">
        <f t="shared" si="0"/>
        <v>0</v>
      </c>
      <c r="N5" s="4">
        <f t="shared" si="0"/>
        <v>2577.6659999999997</v>
      </c>
      <c r="O5" s="4">
        <f t="shared" si="0"/>
        <v>4887.300299999999</v>
      </c>
      <c r="P5" s="4">
        <f t="shared" si="0"/>
        <v>2574.1643999999969</v>
      </c>
      <c r="Q5" s="4">
        <f t="shared" si="0"/>
        <v>6611.7539000000006</v>
      </c>
      <c r="R5" s="4">
        <f t="shared" si="0"/>
        <v>0</v>
      </c>
      <c r="S5" s="1"/>
      <c r="T5" s="1"/>
      <c r="U5" s="1"/>
      <c r="V5" s="4">
        <f t="shared" ref="V5:AA5" si="1">SUM(V6:V499)</f>
        <v>2424.8313999999987</v>
      </c>
      <c r="W5" s="4">
        <f t="shared" si="1"/>
        <v>2579.5064000000002</v>
      </c>
      <c r="X5" s="4">
        <f t="shared" si="1"/>
        <v>2844.531199999999</v>
      </c>
      <c r="Y5" s="4">
        <f t="shared" si="1"/>
        <v>3198.2403999999992</v>
      </c>
      <c r="Z5" s="4">
        <f t="shared" si="1"/>
        <v>3140.8688000000006</v>
      </c>
      <c r="AA5" s="4">
        <f t="shared" si="1"/>
        <v>2713.5525999999995</v>
      </c>
      <c r="AB5" s="1"/>
      <c r="AC5" s="4">
        <f>SUM(AC6:AC499)</f>
        <v>5259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87.846000000000004</v>
      </c>
      <c r="D6" s="1">
        <v>195.48099999999999</v>
      </c>
      <c r="E6" s="1">
        <v>69.843000000000004</v>
      </c>
      <c r="F6" s="1">
        <v>202.59200000000001</v>
      </c>
      <c r="G6" s="6">
        <v>1</v>
      </c>
      <c r="H6" s="1">
        <v>50</v>
      </c>
      <c r="I6" s="1" t="s">
        <v>33</v>
      </c>
      <c r="J6" s="1">
        <v>64.400000000000006</v>
      </c>
      <c r="K6" s="1">
        <f t="shared" ref="K6:K37" si="2">E6-J6</f>
        <v>5.4429999999999978</v>
      </c>
      <c r="L6" s="1"/>
      <c r="M6" s="1"/>
      <c r="N6" s="1"/>
      <c r="O6" s="1"/>
      <c r="P6" s="1">
        <f>E6/5</f>
        <v>13.9686</v>
      </c>
      <c r="Q6" s="5"/>
      <c r="R6" s="5"/>
      <c r="S6" s="1"/>
      <c r="T6" s="1">
        <f>(F6+N6+O6+Q6)/P6</f>
        <v>14.503386166115432</v>
      </c>
      <c r="U6" s="1">
        <f>(F6+N6+O6)/P6</f>
        <v>14.503386166115432</v>
      </c>
      <c r="V6" s="1">
        <v>14.7082</v>
      </c>
      <c r="W6" s="1">
        <v>21.688400000000001</v>
      </c>
      <c r="X6" s="1">
        <v>23.3308</v>
      </c>
      <c r="Y6" s="1">
        <v>13.3268</v>
      </c>
      <c r="Z6" s="1">
        <v>13.855600000000001</v>
      </c>
      <c r="AA6" s="1">
        <v>19.1084</v>
      </c>
      <c r="AB6" s="1"/>
      <c r="AC6" s="1">
        <f t="shared" ref="AC6:AC37" si="3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0" t="s">
        <v>34</v>
      </c>
      <c r="B7" s="20" t="s">
        <v>32</v>
      </c>
      <c r="C7" s="20">
        <v>6.633</v>
      </c>
      <c r="D7" s="20"/>
      <c r="E7" s="20">
        <v>-3.2320000000000002</v>
      </c>
      <c r="F7" s="20">
        <v>6.633</v>
      </c>
      <c r="G7" s="21">
        <v>0</v>
      </c>
      <c r="H7" s="20">
        <v>30</v>
      </c>
      <c r="I7" s="20" t="s">
        <v>35</v>
      </c>
      <c r="J7" s="20">
        <v>1.3</v>
      </c>
      <c r="K7" s="20">
        <f t="shared" si="2"/>
        <v>-4.532</v>
      </c>
      <c r="L7" s="20"/>
      <c r="M7" s="20"/>
      <c r="N7" s="20"/>
      <c r="O7" s="20"/>
      <c r="P7" s="20">
        <f t="shared" ref="P7:P70" si="4">E7/5</f>
        <v>-0.64640000000000009</v>
      </c>
      <c r="Q7" s="22"/>
      <c r="R7" s="22"/>
      <c r="S7" s="20"/>
      <c r="T7" s="20">
        <f t="shared" ref="T7:T70" si="5">(F7+N7+O7+Q7)/P7</f>
        <v>-10.261448019801978</v>
      </c>
      <c r="U7" s="20">
        <f t="shared" ref="U7:U70" si="6">(F7+N7+O7)/P7</f>
        <v>-10.261448019801978</v>
      </c>
      <c r="V7" s="20">
        <v>-0.64640000000000009</v>
      </c>
      <c r="W7" s="20">
        <v>-4.5999999999999999E-3</v>
      </c>
      <c r="X7" s="20">
        <v>2.9474</v>
      </c>
      <c r="Y7" s="20">
        <v>4.9037999999999986</v>
      </c>
      <c r="Z7" s="20">
        <v>3.6082000000000001</v>
      </c>
      <c r="AA7" s="20">
        <v>2.4618000000000002</v>
      </c>
      <c r="AB7" s="20" t="s">
        <v>36</v>
      </c>
      <c r="AC7" s="20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32</v>
      </c>
      <c r="C8" s="1">
        <v>52.225999999999999</v>
      </c>
      <c r="D8" s="1">
        <v>138.78</v>
      </c>
      <c r="E8" s="14">
        <f>61.64+E97</f>
        <v>70.540000000000006</v>
      </c>
      <c r="F8" s="14">
        <f>123.681+F97</f>
        <v>114.78099999999999</v>
      </c>
      <c r="G8" s="6">
        <v>1</v>
      </c>
      <c r="H8" s="1">
        <v>45</v>
      </c>
      <c r="I8" s="1" t="s">
        <v>33</v>
      </c>
      <c r="J8" s="1">
        <v>54.9</v>
      </c>
      <c r="K8" s="1">
        <f t="shared" si="2"/>
        <v>15.640000000000008</v>
      </c>
      <c r="L8" s="1"/>
      <c r="M8" s="1"/>
      <c r="N8" s="1"/>
      <c r="O8" s="1">
        <v>24.19619999999998</v>
      </c>
      <c r="P8" s="1">
        <f t="shared" si="4"/>
        <v>14.108000000000001</v>
      </c>
      <c r="Q8" s="5">
        <f t="shared" ref="Q8:Q12" si="7">12*P8-O8-N8-F8</f>
        <v>30.318800000000024</v>
      </c>
      <c r="R8" s="5"/>
      <c r="S8" s="1"/>
      <c r="T8" s="1">
        <f t="shared" si="5"/>
        <v>11.999999999999998</v>
      </c>
      <c r="U8" s="1">
        <f t="shared" si="6"/>
        <v>9.8509498157073985</v>
      </c>
      <c r="V8" s="1">
        <v>13.4244</v>
      </c>
      <c r="W8" s="1">
        <v>13.0176</v>
      </c>
      <c r="X8" s="1">
        <v>15.324</v>
      </c>
      <c r="Y8" s="1">
        <v>14.76</v>
      </c>
      <c r="Z8" s="1">
        <v>12.5672</v>
      </c>
      <c r="AA8" s="1">
        <v>14.6524</v>
      </c>
      <c r="AB8" s="1" t="s">
        <v>38</v>
      </c>
      <c r="AC8" s="1">
        <f t="shared" si="3"/>
        <v>30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32</v>
      </c>
      <c r="C9" s="1">
        <v>74.534000000000006</v>
      </c>
      <c r="D9" s="1">
        <v>194.80799999999999</v>
      </c>
      <c r="E9" s="14">
        <f>79.983+E92</f>
        <v>88.463000000000008</v>
      </c>
      <c r="F9" s="14">
        <f>181.748+F92</f>
        <v>173.268</v>
      </c>
      <c r="G9" s="6">
        <v>1</v>
      </c>
      <c r="H9" s="1">
        <v>45</v>
      </c>
      <c r="I9" s="1" t="s">
        <v>33</v>
      </c>
      <c r="J9" s="1">
        <v>71.8</v>
      </c>
      <c r="K9" s="1">
        <f t="shared" si="2"/>
        <v>16.663000000000011</v>
      </c>
      <c r="L9" s="1"/>
      <c r="M9" s="1"/>
      <c r="N9" s="1"/>
      <c r="O9" s="1"/>
      <c r="P9" s="1">
        <f t="shared" si="4"/>
        <v>17.692600000000002</v>
      </c>
      <c r="Q9" s="5">
        <f t="shared" si="7"/>
        <v>39.043200000000041</v>
      </c>
      <c r="R9" s="5"/>
      <c r="S9" s="1"/>
      <c r="T9" s="1">
        <f t="shared" si="5"/>
        <v>12</v>
      </c>
      <c r="U9" s="1">
        <f t="shared" si="6"/>
        <v>9.7932468941817472</v>
      </c>
      <c r="V9" s="1">
        <v>14.726800000000001</v>
      </c>
      <c r="W9" s="1">
        <v>18.521599999999999</v>
      </c>
      <c r="X9" s="1">
        <v>22.099399999999999</v>
      </c>
      <c r="Y9" s="1">
        <v>23.5672</v>
      </c>
      <c r="Z9" s="1">
        <v>22.590399999999999</v>
      </c>
      <c r="AA9" s="1">
        <v>20.5182</v>
      </c>
      <c r="AB9" s="1" t="s">
        <v>40</v>
      </c>
      <c r="AC9" s="1">
        <f t="shared" si="3"/>
        <v>39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32</v>
      </c>
      <c r="C10" s="1">
        <v>3.8820000000000001</v>
      </c>
      <c r="D10" s="1">
        <v>59.578000000000003</v>
      </c>
      <c r="E10" s="1">
        <v>15.231999999999999</v>
      </c>
      <c r="F10" s="1">
        <v>48.228000000000002</v>
      </c>
      <c r="G10" s="6">
        <v>1</v>
      </c>
      <c r="H10" s="1">
        <v>40</v>
      </c>
      <c r="I10" s="1" t="s">
        <v>33</v>
      </c>
      <c r="J10" s="1">
        <v>13.6</v>
      </c>
      <c r="K10" s="1">
        <f t="shared" si="2"/>
        <v>1.6319999999999997</v>
      </c>
      <c r="L10" s="1"/>
      <c r="M10" s="1"/>
      <c r="N10" s="1"/>
      <c r="O10" s="1"/>
      <c r="P10" s="1">
        <f t="shared" si="4"/>
        <v>3.0463999999999998</v>
      </c>
      <c r="Q10" s="5"/>
      <c r="R10" s="5"/>
      <c r="S10" s="1"/>
      <c r="T10" s="1">
        <f t="shared" si="5"/>
        <v>15.831144957983195</v>
      </c>
      <c r="U10" s="1">
        <f t="shared" si="6"/>
        <v>15.831144957983195</v>
      </c>
      <c r="V10" s="1">
        <v>3.0464000000000002</v>
      </c>
      <c r="W10" s="1">
        <v>2.3302</v>
      </c>
      <c r="X10" s="1">
        <v>3.3637999999999999</v>
      </c>
      <c r="Y10" s="1">
        <v>5.4272</v>
      </c>
      <c r="Z10" s="1">
        <v>4.3936000000000002</v>
      </c>
      <c r="AA10" s="1">
        <v>1.0356000000000001</v>
      </c>
      <c r="AB10" s="1"/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44</v>
      </c>
      <c r="C11" s="1">
        <v>43</v>
      </c>
      <c r="D11" s="1">
        <v>264</v>
      </c>
      <c r="E11" s="14">
        <f>98+E95</f>
        <v>104</v>
      </c>
      <c r="F11" s="14">
        <f>190+F95</f>
        <v>226</v>
      </c>
      <c r="G11" s="6">
        <v>0.45</v>
      </c>
      <c r="H11" s="1">
        <v>45</v>
      </c>
      <c r="I11" s="1" t="s">
        <v>33</v>
      </c>
      <c r="J11" s="1">
        <v>99</v>
      </c>
      <c r="K11" s="1">
        <f t="shared" si="2"/>
        <v>5</v>
      </c>
      <c r="L11" s="1"/>
      <c r="M11" s="1"/>
      <c r="N11" s="1">
        <v>20.400000000000009</v>
      </c>
      <c r="O11" s="1"/>
      <c r="P11" s="1">
        <f t="shared" si="4"/>
        <v>20.8</v>
      </c>
      <c r="Q11" s="5"/>
      <c r="R11" s="5"/>
      <c r="S11" s="1"/>
      <c r="T11" s="1">
        <f t="shared" si="5"/>
        <v>11.846153846153847</v>
      </c>
      <c r="U11" s="1">
        <f t="shared" si="6"/>
        <v>11.846153846153847</v>
      </c>
      <c r="V11" s="1">
        <v>20</v>
      </c>
      <c r="W11" s="1">
        <v>29</v>
      </c>
      <c r="X11" s="1">
        <v>30.4</v>
      </c>
      <c r="Y11" s="1">
        <v>27.4</v>
      </c>
      <c r="Z11" s="1">
        <v>25.8</v>
      </c>
      <c r="AA11" s="1">
        <v>22.4</v>
      </c>
      <c r="AB11" s="1" t="s">
        <v>45</v>
      </c>
      <c r="AC11" s="1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46</v>
      </c>
      <c r="B12" s="1" t="s">
        <v>44</v>
      </c>
      <c r="C12" s="1">
        <v>4</v>
      </c>
      <c r="D12" s="1">
        <v>402</v>
      </c>
      <c r="E12" s="14">
        <f>145+E96</f>
        <v>151</v>
      </c>
      <c r="F12" s="14">
        <f>261+F96</f>
        <v>231</v>
      </c>
      <c r="G12" s="6">
        <v>0.45</v>
      </c>
      <c r="H12" s="1">
        <v>45</v>
      </c>
      <c r="I12" s="1" t="s">
        <v>33</v>
      </c>
      <c r="J12" s="1">
        <v>148</v>
      </c>
      <c r="K12" s="1">
        <f t="shared" si="2"/>
        <v>3</v>
      </c>
      <c r="L12" s="1"/>
      <c r="M12" s="1"/>
      <c r="N12" s="1">
        <v>14.799999999999949</v>
      </c>
      <c r="O12" s="1">
        <v>10</v>
      </c>
      <c r="P12" s="1">
        <f t="shared" si="4"/>
        <v>30.2</v>
      </c>
      <c r="Q12" s="5">
        <f t="shared" si="7"/>
        <v>106.60000000000002</v>
      </c>
      <c r="R12" s="5"/>
      <c r="S12" s="1"/>
      <c r="T12" s="1">
        <f t="shared" si="5"/>
        <v>12</v>
      </c>
      <c r="U12" s="1">
        <f t="shared" si="6"/>
        <v>8.4701986754966878</v>
      </c>
      <c r="V12" s="1">
        <v>25.6</v>
      </c>
      <c r="W12" s="1">
        <v>32.4</v>
      </c>
      <c r="X12" s="1">
        <v>34</v>
      </c>
      <c r="Y12" s="1">
        <v>40</v>
      </c>
      <c r="Z12" s="1">
        <v>42.6</v>
      </c>
      <c r="AA12" s="1">
        <v>27.4</v>
      </c>
      <c r="AB12" s="1" t="s">
        <v>47</v>
      </c>
      <c r="AC12" s="1">
        <f t="shared" si="3"/>
        <v>48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48</v>
      </c>
      <c r="B13" s="10" t="s">
        <v>44</v>
      </c>
      <c r="C13" s="10">
        <v>75</v>
      </c>
      <c r="D13" s="10"/>
      <c r="E13" s="10"/>
      <c r="F13" s="10">
        <v>75</v>
      </c>
      <c r="G13" s="11">
        <v>0</v>
      </c>
      <c r="H13" s="10">
        <v>45</v>
      </c>
      <c r="I13" s="10" t="s">
        <v>49</v>
      </c>
      <c r="J13" s="10">
        <v>2</v>
      </c>
      <c r="K13" s="10">
        <f t="shared" si="2"/>
        <v>-2</v>
      </c>
      <c r="L13" s="10"/>
      <c r="M13" s="10"/>
      <c r="N13" s="10"/>
      <c r="O13" s="10"/>
      <c r="P13" s="10">
        <f t="shared" si="4"/>
        <v>0</v>
      </c>
      <c r="Q13" s="12"/>
      <c r="R13" s="12"/>
      <c r="S13" s="10"/>
      <c r="T13" s="10" t="e">
        <f t="shared" si="5"/>
        <v>#DIV/0!</v>
      </c>
      <c r="U13" s="10" t="e">
        <f t="shared" si="6"/>
        <v>#DIV/0!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5" t="s">
        <v>50</v>
      </c>
      <c r="AC13" s="10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44</v>
      </c>
      <c r="C14" s="1">
        <v>-3</v>
      </c>
      <c r="D14" s="1">
        <v>30</v>
      </c>
      <c r="E14" s="1">
        <v>15</v>
      </c>
      <c r="F14" s="1">
        <v>12</v>
      </c>
      <c r="G14" s="6">
        <v>0.17</v>
      </c>
      <c r="H14" s="1">
        <v>180</v>
      </c>
      <c r="I14" s="1" t="s">
        <v>33</v>
      </c>
      <c r="J14" s="1">
        <v>15</v>
      </c>
      <c r="K14" s="1">
        <f t="shared" si="2"/>
        <v>0</v>
      </c>
      <c r="L14" s="1"/>
      <c r="M14" s="1"/>
      <c r="N14" s="1"/>
      <c r="O14" s="1">
        <v>16.399999999999999</v>
      </c>
      <c r="P14" s="1">
        <f t="shared" si="4"/>
        <v>3</v>
      </c>
      <c r="Q14" s="5">
        <v>15</v>
      </c>
      <c r="R14" s="5"/>
      <c r="S14" s="1"/>
      <c r="T14" s="1">
        <f t="shared" si="5"/>
        <v>14.466666666666667</v>
      </c>
      <c r="U14" s="1">
        <f t="shared" si="6"/>
        <v>9.4666666666666668</v>
      </c>
      <c r="V14" s="1">
        <v>2.8</v>
      </c>
      <c r="W14" s="1">
        <v>1.6</v>
      </c>
      <c r="X14" s="1">
        <v>1.6</v>
      </c>
      <c r="Y14" s="1">
        <v>2.2000000000000002</v>
      </c>
      <c r="Z14" s="1">
        <v>2.2000000000000002</v>
      </c>
      <c r="AA14" s="1">
        <v>0.4</v>
      </c>
      <c r="AB14" s="1"/>
      <c r="AC14" s="1">
        <f t="shared" si="3"/>
        <v>3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44</v>
      </c>
      <c r="C15" s="1">
        <v>86</v>
      </c>
      <c r="D15" s="1"/>
      <c r="E15" s="1">
        <v>21</v>
      </c>
      <c r="F15" s="1">
        <v>51</v>
      </c>
      <c r="G15" s="6">
        <v>0.3</v>
      </c>
      <c r="H15" s="1">
        <v>40</v>
      </c>
      <c r="I15" s="1" t="s">
        <v>33</v>
      </c>
      <c r="J15" s="1">
        <v>21</v>
      </c>
      <c r="K15" s="1">
        <f t="shared" si="2"/>
        <v>0</v>
      </c>
      <c r="L15" s="1"/>
      <c r="M15" s="1"/>
      <c r="N15" s="1"/>
      <c r="O15" s="1">
        <v>19</v>
      </c>
      <c r="P15" s="1">
        <f t="shared" si="4"/>
        <v>4.2</v>
      </c>
      <c r="Q15" s="5"/>
      <c r="R15" s="5"/>
      <c r="S15" s="1"/>
      <c r="T15" s="1">
        <f t="shared" si="5"/>
        <v>16.666666666666664</v>
      </c>
      <c r="U15" s="1">
        <f t="shared" si="6"/>
        <v>16.666666666666664</v>
      </c>
      <c r="V15" s="1">
        <v>7</v>
      </c>
      <c r="W15" s="1">
        <v>5</v>
      </c>
      <c r="X15" s="1">
        <v>2.6</v>
      </c>
      <c r="Y15" s="1">
        <v>0.8</v>
      </c>
      <c r="Z15" s="1">
        <v>1.4</v>
      </c>
      <c r="AA15" s="1">
        <v>8.1999999999999993</v>
      </c>
      <c r="AB15" s="13" t="s">
        <v>42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44</v>
      </c>
      <c r="C16" s="1">
        <v>44</v>
      </c>
      <c r="D16" s="1">
        <v>18</v>
      </c>
      <c r="E16" s="1">
        <v>30</v>
      </c>
      <c r="F16" s="1">
        <v>18</v>
      </c>
      <c r="G16" s="6">
        <v>0.4</v>
      </c>
      <c r="H16" s="1">
        <v>50</v>
      </c>
      <c r="I16" s="1" t="s">
        <v>33</v>
      </c>
      <c r="J16" s="1">
        <v>44</v>
      </c>
      <c r="K16" s="1">
        <f t="shared" si="2"/>
        <v>-14</v>
      </c>
      <c r="L16" s="1"/>
      <c r="M16" s="1"/>
      <c r="N16" s="1">
        <v>42.400000000000013</v>
      </c>
      <c r="O16" s="1">
        <v>32.899999999999977</v>
      </c>
      <c r="P16" s="1">
        <f t="shared" si="4"/>
        <v>6</v>
      </c>
      <c r="Q16" s="5"/>
      <c r="R16" s="5"/>
      <c r="S16" s="1"/>
      <c r="T16" s="1">
        <f t="shared" si="5"/>
        <v>15.549999999999997</v>
      </c>
      <c r="U16" s="1">
        <f t="shared" si="6"/>
        <v>15.549999999999997</v>
      </c>
      <c r="V16" s="1">
        <v>8.6</v>
      </c>
      <c r="W16" s="1">
        <v>7.2</v>
      </c>
      <c r="X16" s="1">
        <v>5</v>
      </c>
      <c r="Y16" s="1">
        <v>1.6</v>
      </c>
      <c r="Z16" s="1">
        <v>3.8</v>
      </c>
      <c r="AA16" s="1">
        <v>5.4</v>
      </c>
      <c r="AB16" s="1"/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44</v>
      </c>
      <c r="C17" s="1">
        <v>96</v>
      </c>
      <c r="D17" s="1"/>
      <c r="E17" s="1">
        <v>77</v>
      </c>
      <c r="F17" s="1">
        <v>3</v>
      </c>
      <c r="G17" s="6">
        <v>0.17</v>
      </c>
      <c r="H17" s="1">
        <v>180</v>
      </c>
      <c r="I17" s="1" t="s">
        <v>33</v>
      </c>
      <c r="J17" s="1">
        <v>78</v>
      </c>
      <c r="K17" s="1">
        <f t="shared" si="2"/>
        <v>-1</v>
      </c>
      <c r="L17" s="1"/>
      <c r="M17" s="1"/>
      <c r="N17" s="1">
        <v>32.199999999999989</v>
      </c>
      <c r="O17" s="1">
        <v>150</v>
      </c>
      <c r="P17" s="1">
        <f t="shared" si="4"/>
        <v>15.4</v>
      </c>
      <c r="Q17" s="5"/>
      <c r="R17" s="5"/>
      <c r="S17" s="1"/>
      <c r="T17" s="1">
        <f t="shared" si="5"/>
        <v>12.025974025974024</v>
      </c>
      <c r="U17" s="1">
        <f t="shared" si="6"/>
        <v>12.025974025974024</v>
      </c>
      <c r="V17" s="1">
        <v>16.600000000000001</v>
      </c>
      <c r="W17" s="1">
        <v>10.199999999999999</v>
      </c>
      <c r="X17" s="1">
        <v>8.6</v>
      </c>
      <c r="Y17" s="1">
        <v>7.2</v>
      </c>
      <c r="Z17" s="1">
        <v>6</v>
      </c>
      <c r="AA17" s="1">
        <v>5.8</v>
      </c>
      <c r="AB17" s="1"/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44</v>
      </c>
      <c r="C18" s="1">
        <v>-2</v>
      </c>
      <c r="D18" s="1">
        <v>36</v>
      </c>
      <c r="E18" s="1">
        <v>37</v>
      </c>
      <c r="F18" s="1">
        <v>-4</v>
      </c>
      <c r="G18" s="6">
        <v>0.35</v>
      </c>
      <c r="H18" s="1">
        <v>45</v>
      </c>
      <c r="I18" s="1" t="s">
        <v>33</v>
      </c>
      <c r="J18" s="1">
        <v>38</v>
      </c>
      <c r="K18" s="1">
        <f t="shared" si="2"/>
        <v>-1</v>
      </c>
      <c r="L18" s="1"/>
      <c r="M18" s="1"/>
      <c r="N18" s="1"/>
      <c r="O18" s="1">
        <v>22.8</v>
      </c>
      <c r="P18" s="1">
        <f t="shared" si="4"/>
        <v>7.4</v>
      </c>
      <c r="Q18" s="5">
        <f>11*P18-O18-N18-F18</f>
        <v>62.600000000000009</v>
      </c>
      <c r="R18" s="5"/>
      <c r="S18" s="1"/>
      <c r="T18" s="1">
        <f t="shared" si="5"/>
        <v>11</v>
      </c>
      <c r="U18" s="1">
        <f t="shared" si="6"/>
        <v>2.5405405405405403</v>
      </c>
      <c r="V18" s="1">
        <v>3.6</v>
      </c>
      <c r="W18" s="1">
        <v>1.6</v>
      </c>
      <c r="X18" s="1">
        <v>2.6</v>
      </c>
      <c r="Y18" s="1">
        <v>3.6</v>
      </c>
      <c r="Z18" s="1">
        <v>4.8</v>
      </c>
      <c r="AA18" s="1">
        <v>3.8</v>
      </c>
      <c r="AB18" s="1"/>
      <c r="AC18" s="1">
        <f t="shared" si="3"/>
        <v>22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44</v>
      </c>
      <c r="C19" s="1">
        <v>56</v>
      </c>
      <c r="D19" s="1">
        <v>18</v>
      </c>
      <c r="E19" s="1">
        <v>28</v>
      </c>
      <c r="F19" s="1">
        <v>36</v>
      </c>
      <c r="G19" s="6">
        <v>0.35</v>
      </c>
      <c r="H19" s="1">
        <v>45</v>
      </c>
      <c r="I19" s="1" t="s">
        <v>33</v>
      </c>
      <c r="J19" s="1">
        <v>29</v>
      </c>
      <c r="K19" s="1">
        <f t="shared" si="2"/>
        <v>-1</v>
      </c>
      <c r="L19" s="1"/>
      <c r="M19" s="1"/>
      <c r="N19" s="1">
        <v>28.599999999999991</v>
      </c>
      <c r="O19" s="1">
        <v>10</v>
      </c>
      <c r="P19" s="1">
        <f t="shared" si="4"/>
        <v>5.6</v>
      </c>
      <c r="Q19" s="5"/>
      <c r="R19" s="5"/>
      <c r="S19" s="1"/>
      <c r="T19" s="1">
        <f t="shared" si="5"/>
        <v>13.321428571428571</v>
      </c>
      <c r="U19" s="1">
        <f t="shared" si="6"/>
        <v>13.321428571428571</v>
      </c>
      <c r="V19" s="1">
        <v>6.6</v>
      </c>
      <c r="W19" s="1">
        <v>7.6</v>
      </c>
      <c r="X19" s="1">
        <v>6.6</v>
      </c>
      <c r="Y19" s="1">
        <v>2.8</v>
      </c>
      <c r="Z19" s="1">
        <v>3.4</v>
      </c>
      <c r="AA19" s="1">
        <v>3.6</v>
      </c>
      <c r="AB19" s="1"/>
      <c r="AC19" s="1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32</v>
      </c>
      <c r="C20" s="1">
        <v>28.968</v>
      </c>
      <c r="D20" s="1">
        <v>665.255</v>
      </c>
      <c r="E20" s="1">
        <v>182.745</v>
      </c>
      <c r="F20" s="1">
        <v>481.82400000000001</v>
      </c>
      <c r="G20" s="6">
        <v>1</v>
      </c>
      <c r="H20" s="1">
        <v>55</v>
      </c>
      <c r="I20" s="1" t="s">
        <v>33</v>
      </c>
      <c r="J20" s="1">
        <v>172.1</v>
      </c>
      <c r="K20" s="1">
        <f t="shared" si="2"/>
        <v>10.64500000000001</v>
      </c>
      <c r="L20" s="1"/>
      <c r="M20" s="1"/>
      <c r="N20" s="1"/>
      <c r="O20" s="1"/>
      <c r="P20" s="1">
        <f t="shared" si="4"/>
        <v>36.548999999999999</v>
      </c>
      <c r="Q20" s="5"/>
      <c r="R20" s="5"/>
      <c r="S20" s="1"/>
      <c r="T20" s="1">
        <f t="shared" si="5"/>
        <v>13.182959862102932</v>
      </c>
      <c r="U20" s="1">
        <f t="shared" si="6"/>
        <v>13.182959862102932</v>
      </c>
      <c r="V20" s="1">
        <v>33.033999999999999</v>
      </c>
      <c r="W20" s="1">
        <v>50.943600000000004</v>
      </c>
      <c r="X20" s="1">
        <v>58.848400000000012</v>
      </c>
      <c r="Y20" s="1">
        <v>58.891800000000003</v>
      </c>
      <c r="Z20" s="1">
        <v>55.343400000000003</v>
      </c>
      <c r="AA20" s="1">
        <v>49.936799999999998</v>
      </c>
      <c r="AB20" s="1"/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58</v>
      </c>
      <c r="B21" s="1" t="s">
        <v>32</v>
      </c>
      <c r="C21" s="1">
        <v>1166.345</v>
      </c>
      <c r="D21" s="1">
        <v>3408.5920000000001</v>
      </c>
      <c r="E21" s="1">
        <v>1664.2180000000001</v>
      </c>
      <c r="F21" s="1">
        <v>2590.7579999999998</v>
      </c>
      <c r="G21" s="6">
        <v>1</v>
      </c>
      <c r="H21" s="1">
        <v>50</v>
      </c>
      <c r="I21" s="1" t="s">
        <v>33</v>
      </c>
      <c r="J21" s="1">
        <v>1670.19</v>
      </c>
      <c r="K21" s="1">
        <f t="shared" si="2"/>
        <v>-5.97199999999998</v>
      </c>
      <c r="L21" s="1"/>
      <c r="M21" s="1"/>
      <c r="N21" s="1">
        <v>550</v>
      </c>
      <c r="O21" s="1">
        <v>400</v>
      </c>
      <c r="P21" s="1">
        <f t="shared" si="4"/>
        <v>332.84360000000004</v>
      </c>
      <c r="Q21" s="5">
        <v>800</v>
      </c>
      <c r="R21" s="5"/>
      <c r="S21" s="1"/>
      <c r="T21" s="1">
        <f t="shared" si="5"/>
        <v>13.04143447553145</v>
      </c>
      <c r="U21" s="1">
        <f t="shared" si="6"/>
        <v>10.637903207392299</v>
      </c>
      <c r="V21" s="1">
        <v>321.6028</v>
      </c>
      <c r="W21" s="1">
        <v>370.834</v>
      </c>
      <c r="X21" s="1">
        <v>393.41239999999999</v>
      </c>
      <c r="Y21" s="1">
        <v>392.6472</v>
      </c>
      <c r="Z21" s="1">
        <v>395.93579999999997</v>
      </c>
      <c r="AA21" s="1">
        <v>377.7758</v>
      </c>
      <c r="AB21" s="1"/>
      <c r="AC21" s="1">
        <f t="shared" si="3"/>
        <v>800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32</v>
      </c>
      <c r="C22" s="1">
        <v>64.108000000000004</v>
      </c>
      <c r="D22" s="1">
        <v>547.91999999999996</v>
      </c>
      <c r="E22" s="1">
        <v>230.68600000000001</v>
      </c>
      <c r="F22" s="1">
        <v>318.404</v>
      </c>
      <c r="G22" s="6">
        <v>1</v>
      </c>
      <c r="H22" s="1">
        <v>55</v>
      </c>
      <c r="I22" s="1" t="s">
        <v>33</v>
      </c>
      <c r="J22" s="1">
        <v>220.8</v>
      </c>
      <c r="K22" s="1">
        <f t="shared" si="2"/>
        <v>9.8859999999999957</v>
      </c>
      <c r="L22" s="1"/>
      <c r="M22" s="1"/>
      <c r="N22" s="1">
        <v>80.190399999999727</v>
      </c>
      <c r="O22" s="1">
        <v>70</v>
      </c>
      <c r="P22" s="1">
        <f t="shared" si="4"/>
        <v>46.1372</v>
      </c>
      <c r="Q22" s="5">
        <f>13*P22-O22-N22-F22</f>
        <v>131.18920000000026</v>
      </c>
      <c r="R22" s="5"/>
      <c r="S22" s="1"/>
      <c r="T22" s="1">
        <f t="shared" si="5"/>
        <v>13</v>
      </c>
      <c r="U22" s="1">
        <f t="shared" si="6"/>
        <v>10.156541792739908</v>
      </c>
      <c r="V22" s="1">
        <v>48.489600000000003</v>
      </c>
      <c r="W22" s="1">
        <v>51.9208</v>
      </c>
      <c r="X22" s="1">
        <v>51.182400000000001</v>
      </c>
      <c r="Y22" s="1">
        <v>53.637199999999993</v>
      </c>
      <c r="Z22" s="1">
        <v>51.476599999999998</v>
      </c>
      <c r="AA22" s="1">
        <v>44.409399999999998</v>
      </c>
      <c r="AB22" s="1"/>
      <c r="AC22" s="1">
        <f t="shared" si="3"/>
        <v>131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0" t="s">
        <v>60</v>
      </c>
      <c r="B23" s="20" t="s">
        <v>32</v>
      </c>
      <c r="C23" s="20"/>
      <c r="D23" s="20"/>
      <c r="E23" s="20"/>
      <c r="F23" s="20"/>
      <c r="G23" s="21">
        <v>0</v>
      </c>
      <c r="H23" s="20">
        <v>60</v>
      </c>
      <c r="I23" s="20" t="s">
        <v>33</v>
      </c>
      <c r="J23" s="20"/>
      <c r="K23" s="20">
        <f t="shared" si="2"/>
        <v>0</v>
      </c>
      <c r="L23" s="20"/>
      <c r="M23" s="20"/>
      <c r="N23" s="20"/>
      <c r="O23" s="20"/>
      <c r="P23" s="20">
        <f t="shared" si="4"/>
        <v>0</v>
      </c>
      <c r="Q23" s="22"/>
      <c r="R23" s="22"/>
      <c r="S23" s="20"/>
      <c r="T23" s="20" t="e">
        <f t="shared" si="5"/>
        <v>#DIV/0!</v>
      </c>
      <c r="U23" s="20" t="e">
        <f t="shared" si="6"/>
        <v>#DIV/0!</v>
      </c>
      <c r="V23" s="20">
        <v>0</v>
      </c>
      <c r="W23" s="20">
        <v>0</v>
      </c>
      <c r="X23" s="20">
        <v>0</v>
      </c>
      <c r="Y23" s="20">
        <v>0</v>
      </c>
      <c r="Z23" s="20">
        <v>-0.16220000000000001</v>
      </c>
      <c r="AA23" s="20">
        <v>0.86539999999999995</v>
      </c>
      <c r="AB23" s="20" t="s">
        <v>61</v>
      </c>
      <c r="AC23" s="20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32</v>
      </c>
      <c r="C24" s="1">
        <v>817.56799999999998</v>
      </c>
      <c r="D24" s="1">
        <v>2611.2849999999999</v>
      </c>
      <c r="E24" s="1">
        <v>1361.5039999999999</v>
      </c>
      <c r="F24" s="1">
        <v>1816.7380000000001</v>
      </c>
      <c r="G24" s="6">
        <v>1</v>
      </c>
      <c r="H24" s="1">
        <v>60</v>
      </c>
      <c r="I24" s="1" t="s">
        <v>33</v>
      </c>
      <c r="J24" s="1">
        <v>1336.722</v>
      </c>
      <c r="K24" s="1">
        <f t="shared" si="2"/>
        <v>24.781999999999925</v>
      </c>
      <c r="L24" s="1"/>
      <c r="M24" s="1"/>
      <c r="N24" s="1">
        <v>450</v>
      </c>
      <c r="O24" s="1">
        <v>650</v>
      </c>
      <c r="P24" s="1">
        <f t="shared" si="4"/>
        <v>272.30079999999998</v>
      </c>
      <c r="Q24" s="5">
        <v>650</v>
      </c>
      <c r="R24" s="5"/>
      <c r="S24" s="1"/>
      <c r="T24" s="1">
        <f t="shared" si="5"/>
        <v>13.098521928690626</v>
      </c>
      <c r="U24" s="1">
        <f t="shared" si="6"/>
        <v>10.711455860577717</v>
      </c>
      <c r="V24" s="1">
        <v>263.40899999999999</v>
      </c>
      <c r="W24" s="1">
        <v>281.33640000000003</v>
      </c>
      <c r="X24" s="1">
        <v>295.47300000000001</v>
      </c>
      <c r="Y24" s="1">
        <v>321.46620000000001</v>
      </c>
      <c r="Z24" s="1">
        <v>309.17099999999999</v>
      </c>
      <c r="AA24" s="1">
        <v>290.2704</v>
      </c>
      <c r="AB24" s="1"/>
      <c r="AC24" s="1">
        <f t="shared" si="3"/>
        <v>650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32</v>
      </c>
      <c r="C25" s="1">
        <v>65.849000000000004</v>
      </c>
      <c r="D25" s="1"/>
      <c r="E25" s="1">
        <v>47.453000000000003</v>
      </c>
      <c r="F25" s="1">
        <v>8.718</v>
      </c>
      <c r="G25" s="6">
        <v>1</v>
      </c>
      <c r="H25" s="1">
        <v>50</v>
      </c>
      <c r="I25" s="1" t="s">
        <v>33</v>
      </c>
      <c r="J25" s="1">
        <v>46.3</v>
      </c>
      <c r="K25" s="1">
        <f t="shared" si="2"/>
        <v>1.1530000000000058</v>
      </c>
      <c r="L25" s="1"/>
      <c r="M25" s="1"/>
      <c r="N25" s="1">
        <v>19.130199999999999</v>
      </c>
      <c r="O25" s="1">
        <v>70</v>
      </c>
      <c r="P25" s="1">
        <f t="shared" si="4"/>
        <v>9.4906000000000006</v>
      </c>
      <c r="Q25" s="5">
        <f t="shared" ref="Q24:Q31" si="8">13*P25-O25-N25-F25</f>
        <v>25.529600000000006</v>
      </c>
      <c r="R25" s="5"/>
      <c r="S25" s="1"/>
      <c r="T25" s="1">
        <f t="shared" si="5"/>
        <v>12.999999999999998</v>
      </c>
      <c r="U25" s="1">
        <f t="shared" si="6"/>
        <v>10.310012011885442</v>
      </c>
      <c r="V25" s="1">
        <v>10.186199999999999</v>
      </c>
      <c r="W25" s="1">
        <v>6.3475999999999999</v>
      </c>
      <c r="X25" s="1">
        <v>6.0136000000000003</v>
      </c>
      <c r="Y25" s="1">
        <v>7.4608000000000008</v>
      </c>
      <c r="Z25" s="1">
        <v>8.321200000000001</v>
      </c>
      <c r="AA25" s="1">
        <v>10.0336</v>
      </c>
      <c r="AB25" s="1"/>
      <c r="AC25" s="1">
        <f t="shared" si="3"/>
        <v>26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32</v>
      </c>
      <c r="C26" s="1">
        <v>0.80600000000000005</v>
      </c>
      <c r="D26" s="1">
        <v>673.64</v>
      </c>
      <c r="E26" s="1">
        <v>237.60499999999999</v>
      </c>
      <c r="F26" s="1">
        <v>434.22399999999999</v>
      </c>
      <c r="G26" s="6">
        <v>1</v>
      </c>
      <c r="H26" s="1">
        <v>55</v>
      </c>
      <c r="I26" s="1" t="s">
        <v>33</v>
      </c>
      <c r="J26" s="1">
        <v>227.65</v>
      </c>
      <c r="K26" s="1">
        <f t="shared" si="2"/>
        <v>9.9549999999999841</v>
      </c>
      <c r="L26" s="1"/>
      <c r="M26" s="1"/>
      <c r="N26" s="1"/>
      <c r="O26" s="1"/>
      <c r="P26" s="1">
        <f t="shared" si="4"/>
        <v>47.521000000000001</v>
      </c>
      <c r="Q26" s="5">
        <f t="shared" si="8"/>
        <v>183.54900000000004</v>
      </c>
      <c r="R26" s="5"/>
      <c r="S26" s="1"/>
      <c r="T26" s="1">
        <f t="shared" si="5"/>
        <v>13</v>
      </c>
      <c r="U26" s="1">
        <f t="shared" si="6"/>
        <v>9.1375181498705835</v>
      </c>
      <c r="V26" s="1">
        <v>35.040999999999997</v>
      </c>
      <c r="W26" s="1">
        <v>44.116</v>
      </c>
      <c r="X26" s="1">
        <v>57.008399999999988</v>
      </c>
      <c r="Y26" s="1">
        <v>53.442399999999999</v>
      </c>
      <c r="Z26" s="1">
        <v>48.813600000000001</v>
      </c>
      <c r="AA26" s="1">
        <v>43.618000000000002</v>
      </c>
      <c r="AB26" s="1"/>
      <c r="AC26" s="1">
        <f t="shared" si="3"/>
        <v>184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32</v>
      </c>
      <c r="C27" s="1">
        <v>837.31</v>
      </c>
      <c r="D27" s="1">
        <v>2398.279</v>
      </c>
      <c r="E27" s="1">
        <v>1409.7529999999999</v>
      </c>
      <c r="F27" s="1">
        <v>1596.2180000000001</v>
      </c>
      <c r="G27" s="6">
        <v>1</v>
      </c>
      <c r="H27" s="1">
        <v>60</v>
      </c>
      <c r="I27" s="1" t="s">
        <v>33</v>
      </c>
      <c r="J27" s="1">
        <v>1405.5640000000001</v>
      </c>
      <c r="K27" s="1">
        <f t="shared" si="2"/>
        <v>4.1889999999998508</v>
      </c>
      <c r="L27" s="1"/>
      <c r="M27" s="1"/>
      <c r="N27" s="1">
        <v>500</v>
      </c>
      <c r="O27" s="1">
        <v>850</v>
      </c>
      <c r="P27" s="1">
        <f t="shared" si="4"/>
        <v>281.95060000000001</v>
      </c>
      <c r="Q27" s="5">
        <v>750</v>
      </c>
      <c r="R27" s="5"/>
      <c r="S27" s="1"/>
      <c r="T27" s="1">
        <f t="shared" si="5"/>
        <v>13.109452506928518</v>
      </c>
      <c r="U27" s="1">
        <f t="shared" si="6"/>
        <v>10.449412060126845</v>
      </c>
      <c r="V27" s="1">
        <v>266.3306</v>
      </c>
      <c r="W27" s="1">
        <v>272.71980000000002</v>
      </c>
      <c r="X27" s="1">
        <v>277.86900000000003</v>
      </c>
      <c r="Y27" s="1">
        <v>310.59320000000002</v>
      </c>
      <c r="Z27" s="1">
        <v>329.01499999999999</v>
      </c>
      <c r="AA27" s="1">
        <v>285.06580000000002</v>
      </c>
      <c r="AB27" s="1"/>
      <c r="AC27" s="1">
        <f t="shared" si="3"/>
        <v>750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66</v>
      </c>
      <c r="B28" s="1" t="s">
        <v>32</v>
      </c>
      <c r="C28" s="1">
        <v>761.36300000000006</v>
      </c>
      <c r="D28" s="1">
        <v>2073.8850000000002</v>
      </c>
      <c r="E28" s="1">
        <v>1027.3710000000001</v>
      </c>
      <c r="F28" s="1">
        <v>1647.557</v>
      </c>
      <c r="G28" s="6">
        <v>1</v>
      </c>
      <c r="H28" s="1">
        <v>60</v>
      </c>
      <c r="I28" s="1" t="s">
        <v>33</v>
      </c>
      <c r="J28" s="1">
        <v>1003.398</v>
      </c>
      <c r="K28" s="1">
        <f t="shared" si="2"/>
        <v>23.97300000000007</v>
      </c>
      <c r="L28" s="1"/>
      <c r="M28" s="1"/>
      <c r="N28" s="1">
        <v>100</v>
      </c>
      <c r="O28" s="1">
        <v>350</v>
      </c>
      <c r="P28" s="1">
        <f t="shared" si="4"/>
        <v>205.47420000000002</v>
      </c>
      <c r="Q28" s="5">
        <v>600</v>
      </c>
      <c r="R28" s="5"/>
      <c r="S28" s="1"/>
      <c r="T28" s="1">
        <f t="shared" si="5"/>
        <v>13.128446296420668</v>
      </c>
      <c r="U28" s="1">
        <f t="shared" si="6"/>
        <v>10.208371659312943</v>
      </c>
      <c r="V28" s="1">
        <v>187.7672</v>
      </c>
      <c r="W28" s="1">
        <v>214.88140000000001</v>
      </c>
      <c r="X28" s="1">
        <v>242.46719999999999</v>
      </c>
      <c r="Y28" s="1">
        <v>262.32940000000002</v>
      </c>
      <c r="Z28" s="1">
        <v>253.85919999999999</v>
      </c>
      <c r="AA28" s="1">
        <v>237.43039999999999</v>
      </c>
      <c r="AB28" s="1"/>
      <c r="AC28" s="1">
        <f t="shared" si="3"/>
        <v>600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32</v>
      </c>
      <c r="C29" s="1">
        <v>103.73099999999999</v>
      </c>
      <c r="D29" s="1">
        <v>205.74</v>
      </c>
      <c r="E29" s="1">
        <v>162.09800000000001</v>
      </c>
      <c r="F29" s="1">
        <v>124.193</v>
      </c>
      <c r="G29" s="6">
        <v>1</v>
      </c>
      <c r="H29" s="1">
        <v>60</v>
      </c>
      <c r="I29" s="1" t="s">
        <v>33</v>
      </c>
      <c r="J29" s="1">
        <v>153.35</v>
      </c>
      <c r="K29" s="1">
        <f t="shared" si="2"/>
        <v>8.7480000000000189</v>
      </c>
      <c r="L29" s="1"/>
      <c r="M29" s="1"/>
      <c r="N29" s="1">
        <v>9.7622999999998967</v>
      </c>
      <c r="O29" s="1">
        <v>135</v>
      </c>
      <c r="P29" s="1">
        <f t="shared" si="4"/>
        <v>32.419600000000003</v>
      </c>
      <c r="Q29" s="5">
        <f t="shared" si="8"/>
        <v>152.49950000000013</v>
      </c>
      <c r="R29" s="5"/>
      <c r="S29" s="1"/>
      <c r="T29" s="1">
        <f t="shared" si="5"/>
        <v>13</v>
      </c>
      <c r="U29" s="1">
        <f t="shared" si="6"/>
        <v>8.2960708953842701</v>
      </c>
      <c r="V29" s="1">
        <v>28.709599999999998</v>
      </c>
      <c r="W29" s="1">
        <v>24.381</v>
      </c>
      <c r="X29" s="1">
        <v>25.787400000000002</v>
      </c>
      <c r="Y29" s="1">
        <v>33.185199999999988</v>
      </c>
      <c r="Z29" s="1">
        <v>34.058399999999999</v>
      </c>
      <c r="AA29" s="1">
        <v>35.227600000000002</v>
      </c>
      <c r="AB29" s="1"/>
      <c r="AC29" s="1">
        <f t="shared" si="3"/>
        <v>152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32</v>
      </c>
      <c r="C30" s="1"/>
      <c r="D30" s="1">
        <v>147.584</v>
      </c>
      <c r="E30" s="1">
        <v>119.404</v>
      </c>
      <c r="F30" s="1">
        <v>28.18</v>
      </c>
      <c r="G30" s="6">
        <v>1</v>
      </c>
      <c r="H30" s="1">
        <v>60</v>
      </c>
      <c r="I30" s="1" t="s">
        <v>33</v>
      </c>
      <c r="J30" s="1">
        <v>110.7</v>
      </c>
      <c r="K30" s="1">
        <f t="shared" si="2"/>
        <v>8.7039999999999935</v>
      </c>
      <c r="L30" s="1"/>
      <c r="M30" s="1"/>
      <c r="N30" s="1"/>
      <c r="O30" s="1">
        <v>140.0292</v>
      </c>
      <c r="P30" s="1">
        <f t="shared" si="4"/>
        <v>23.880800000000001</v>
      </c>
      <c r="Q30" s="5">
        <f t="shared" si="8"/>
        <v>142.24119999999999</v>
      </c>
      <c r="R30" s="5"/>
      <c r="S30" s="1"/>
      <c r="T30" s="1">
        <f t="shared" si="5"/>
        <v>13</v>
      </c>
      <c r="U30" s="1">
        <f t="shared" si="6"/>
        <v>7.0437003785467827</v>
      </c>
      <c r="V30" s="1">
        <v>20.543800000000001</v>
      </c>
      <c r="W30" s="1">
        <v>1.2323999999999999</v>
      </c>
      <c r="X30" s="1">
        <v>6.8409999999999993</v>
      </c>
      <c r="Y30" s="1">
        <v>24.4682</v>
      </c>
      <c r="Z30" s="1">
        <v>20.073</v>
      </c>
      <c r="AA30" s="1">
        <v>19.237400000000001</v>
      </c>
      <c r="AB30" s="1"/>
      <c r="AC30" s="1">
        <f t="shared" si="3"/>
        <v>142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32</v>
      </c>
      <c r="C31" s="1">
        <v>93.585999999999999</v>
      </c>
      <c r="D31" s="1">
        <v>301.15800000000002</v>
      </c>
      <c r="E31" s="1">
        <v>143.78200000000001</v>
      </c>
      <c r="F31" s="1">
        <v>228.072</v>
      </c>
      <c r="G31" s="6">
        <v>1</v>
      </c>
      <c r="H31" s="1">
        <v>60</v>
      </c>
      <c r="I31" s="1" t="s">
        <v>33</v>
      </c>
      <c r="J31" s="1">
        <v>131.4</v>
      </c>
      <c r="K31" s="1">
        <f t="shared" si="2"/>
        <v>12.382000000000005</v>
      </c>
      <c r="L31" s="1"/>
      <c r="M31" s="1"/>
      <c r="N31" s="1"/>
      <c r="O31" s="1">
        <v>55</v>
      </c>
      <c r="P31" s="1">
        <f t="shared" si="4"/>
        <v>28.756400000000003</v>
      </c>
      <c r="Q31" s="5">
        <f t="shared" si="8"/>
        <v>90.761200000000031</v>
      </c>
      <c r="R31" s="5"/>
      <c r="S31" s="1"/>
      <c r="T31" s="1">
        <f t="shared" si="5"/>
        <v>13</v>
      </c>
      <c r="U31" s="1">
        <f t="shared" si="6"/>
        <v>9.8437912951551638</v>
      </c>
      <c r="V31" s="1">
        <v>28.402000000000001</v>
      </c>
      <c r="W31" s="1">
        <v>30.658000000000001</v>
      </c>
      <c r="X31" s="1">
        <v>32.7654</v>
      </c>
      <c r="Y31" s="1">
        <v>35.654600000000002</v>
      </c>
      <c r="Z31" s="1">
        <v>36.519399999999997</v>
      </c>
      <c r="AA31" s="1">
        <v>34.754399999999997</v>
      </c>
      <c r="AB31" s="1"/>
      <c r="AC31" s="1">
        <f t="shared" si="3"/>
        <v>91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32</v>
      </c>
      <c r="C32" s="1">
        <v>13.256</v>
      </c>
      <c r="D32" s="1">
        <v>33.491</v>
      </c>
      <c r="E32" s="1">
        <v>4.9359999999999999</v>
      </c>
      <c r="F32" s="1">
        <v>39.719000000000001</v>
      </c>
      <c r="G32" s="6">
        <v>1</v>
      </c>
      <c r="H32" s="1">
        <v>35</v>
      </c>
      <c r="I32" s="1" t="s">
        <v>33</v>
      </c>
      <c r="J32" s="1">
        <v>9</v>
      </c>
      <c r="K32" s="1">
        <f t="shared" si="2"/>
        <v>-4.0640000000000001</v>
      </c>
      <c r="L32" s="1"/>
      <c r="M32" s="1"/>
      <c r="N32" s="1"/>
      <c r="O32" s="1"/>
      <c r="P32" s="1">
        <f t="shared" si="4"/>
        <v>0.98719999999999997</v>
      </c>
      <c r="Q32" s="5"/>
      <c r="R32" s="5"/>
      <c r="S32" s="1"/>
      <c r="T32" s="1">
        <f t="shared" si="5"/>
        <v>40.233995137763372</v>
      </c>
      <c r="U32" s="1">
        <f t="shared" si="6"/>
        <v>40.233995137763372</v>
      </c>
      <c r="V32" s="1">
        <v>1.4056</v>
      </c>
      <c r="W32" s="1">
        <v>1.5744</v>
      </c>
      <c r="X32" s="1">
        <v>1.5744</v>
      </c>
      <c r="Y32" s="1">
        <v>3.2448000000000001</v>
      </c>
      <c r="Z32" s="1">
        <v>3.2464</v>
      </c>
      <c r="AA32" s="1">
        <v>1.2702</v>
      </c>
      <c r="AB32" s="13" t="s">
        <v>42</v>
      </c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0" t="s">
        <v>71</v>
      </c>
      <c r="B33" s="20" t="s">
        <v>32</v>
      </c>
      <c r="C33" s="20"/>
      <c r="D33" s="20"/>
      <c r="E33" s="20">
        <v>-1.3080000000000001</v>
      </c>
      <c r="F33" s="20"/>
      <c r="G33" s="21">
        <v>0</v>
      </c>
      <c r="H33" s="20">
        <v>30</v>
      </c>
      <c r="I33" s="20" t="s">
        <v>33</v>
      </c>
      <c r="J33" s="20"/>
      <c r="K33" s="20">
        <f t="shared" si="2"/>
        <v>-1.3080000000000001</v>
      </c>
      <c r="L33" s="20"/>
      <c r="M33" s="20"/>
      <c r="N33" s="20"/>
      <c r="O33" s="20"/>
      <c r="P33" s="20">
        <f t="shared" si="4"/>
        <v>-0.2616</v>
      </c>
      <c r="Q33" s="22"/>
      <c r="R33" s="22"/>
      <c r="S33" s="20"/>
      <c r="T33" s="20">
        <f t="shared" si="5"/>
        <v>0</v>
      </c>
      <c r="U33" s="20">
        <f t="shared" si="6"/>
        <v>0</v>
      </c>
      <c r="V33" s="20">
        <v>-0.2616</v>
      </c>
      <c r="W33" s="20">
        <v>0</v>
      </c>
      <c r="X33" s="20">
        <v>0</v>
      </c>
      <c r="Y33" s="20">
        <v>2.0783999999999998</v>
      </c>
      <c r="Z33" s="20">
        <v>2.0783999999999998</v>
      </c>
      <c r="AA33" s="20">
        <v>4.8677999999999999</v>
      </c>
      <c r="AB33" s="20" t="s">
        <v>36</v>
      </c>
      <c r="AC33" s="20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32</v>
      </c>
      <c r="C34" s="1">
        <v>51.145000000000003</v>
      </c>
      <c r="D34" s="1">
        <v>205.28100000000001</v>
      </c>
      <c r="E34" s="1">
        <v>76.116</v>
      </c>
      <c r="F34" s="1">
        <v>166.43899999999999</v>
      </c>
      <c r="G34" s="6">
        <v>1</v>
      </c>
      <c r="H34" s="1">
        <v>30</v>
      </c>
      <c r="I34" s="1" t="s">
        <v>33</v>
      </c>
      <c r="J34" s="1">
        <v>71.748999999999995</v>
      </c>
      <c r="K34" s="1">
        <f t="shared" si="2"/>
        <v>4.3670000000000044</v>
      </c>
      <c r="L34" s="1"/>
      <c r="M34" s="1"/>
      <c r="N34" s="1"/>
      <c r="O34" s="1"/>
      <c r="P34" s="1">
        <f t="shared" si="4"/>
        <v>15.2232</v>
      </c>
      <c r="Q34" s="5"/>
      <c r="R34" s="5"/>
      <c r="S34" s="1"/>
      <c r="T34" s="1">
        <f t="shared" si="5"/>
        <v>10.933246623574544</v>
      </c>
      <c r="U34" s="1">
        <f t="shared" si="6"/>
        <v>10.933246623574544</v>
      </c>
      <c r="V34" s="1">
        <v>15.5938</v>
      </c>
      <c r="W34" s="1">
        <v>17.146000000000001</v>
      </c>
      <c r="X34" s="1">
        <v>20.7986</v>
      </c>
      <c r="Y34" s="1">
        <v>23.655799999999999</v>
      </c>
      <c r="Z34" s="1">
        <v>22.439399999999999</v>
      </c>
      <c r="AA34" s="1">
        <v>19.772200000000002</v>
      </c>
      <c r="AB34" s="1" t="s">
        <v>73</v>
      </c>
      <c r="AC34" s="1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74</v>
      </c>
      <c r="B35" s="1" t="s">
        <v>32</v>
      </c>
      <c r="C35" s="1">
        <v>85.322999999999993</v>
      </c>
      <c r="D35" s="1">
        <v>261.71199999999999</v>
      </c>
      <c r="E35" s="1">
        <v>101.818</v>
      </c>
      <c r="F35" s="1">
        <v>221.33099999999999</v>
      </c>
      <c r="G35" s="6">
        <v>1</v>
      </c>
      <c r="H35" s="1">
        <v>30</v>
      </c>
      <c r="I35" s="1" t="s">
        <v>33</v>
      </c>
      <c r="J35" s="1">
        <v>104.438</v>
      </c>
      <c r="K35" s="1">
        <f t="shared" si="2"/>
        <v>-2.6200000000000045</v>
      </c>
      <c r="L35" s="1"/>
      <c r="M35" s="1"/>
      <c r="N35" s="1"/>
      <c r="O35" s="1"/>
      <c r="P35" s="1">
        <f t="shared" si="4"/>
        <v>20.363599999999998</v>
      </c>
      <c r="Q35" s="5"/>
      <c r="R35" s="5"/>
      <c r="S35" s="1"/>
      <c r="T35" s="1">
        <f t="shared" si="5"/>
        <v>10.868952444557937</v>
      </c>
      <c r="U35" s="1">
        <f t="shared" si="6"/>
        <v>10.868952444557937</v>
      </c>
      <c r="V35" s="1">
        <v>21.182400000000001</v>
      </c>
      <c r="W35" s="1">
        <v>28.5596</v>
      </c>
      <c r="X35" s="1">
        <v>30.611799999999999</v>
      </c>
      <c r="Y35" s="1">
        <v>34.192399999999999</v>
      </c>
      <c r="Z35" s="1">
        <v>32.512</v>
      </c>
      <c r="AA35" s="1">
        <v>27.11</v>
      </c>
      <c r="AB35" s="1"/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75</v>
      </c>
      <c r="B36" s="1" t="s">
        <v>32</v>
      </c>
      <c r="C36" s="1">
        <v>58.088000000000001</v>
      </c>
      <c r="D36" s="1"/>
      <c r="E36" s="1"/>
      <c r="F36" s="1">
        <v>58.088000000000001</v>
      </c>
      <c r="G36" s="6">
        <v>1</v>
      </c>
      <c r="H36" s="1">
        <v>45</v>
      </c>
      <c r="I36" s="1" t="s">
        <v>33</v>
      </c>
      <c r="J36" s="1"/>
      <c r="K36" s="1">
        <f t="shared" si="2"/>
        <v>0</v>
      </c>
      <c r="L36" s="1"/>
      <c r="M36" s="1"/>
      <c r="N36" s="1"/>
      <c r="O36" s="1"/>
      <c r="P36" s="1">
        <f t="shared" si="4"/>
        <v>0</v>
      </c>
      <c r="Q36" s="5"/>
      <c r="R36" s="5"/>
      <c r="S36" s="1"/>
      <c r="T36" s="1" t="e">
        <f t="shared" si="5"/>
        <v>#DIV/0!</v>
      </c>
      <c r="U36" s="1" t="e">
        <f t="shared" si="6"/>
        <v>#DIV/0!</v>
      </c>
      <c r="V36" s="1">
        <v>0</v>
      </c>
      <c r="W36" s="1">
        <v>0.27400000000000002</v>
      </c>
      <c r="X36" s="1">
        <v>0.27400000000000002</v>
      </c>
      <c r="Y36" s="1">
        <v>0.55519999999999992</v>
      </c>
      <c r="Z36" s="1">
        <v>0.55519999999999992</v>
      </c>
      <c r="AA36" s="1">
        <v>0.54139999999999999</v>
      </c>
      <c r="AB36" s="15" t="s">
        <v>50</v>
      </c>
      <c r="AC36" s="1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76</v>
      </c>
      <c r="B37" s="1" t="s">
        <v>32</v>
      </c>
      <c r="C37" s="1">
        <v>493.82</v>
      </c>
      <c r="D37" s="1">
        <v>281.904</v>
      </c>
      <c r="E37" s="1">
        <v>324.50400000000002</v>
      </c>
      <c r="F37" s="1">
        <v>375.92200000000003</v>
      </c>
      <c r="G37" s="6">
        <v>1</v>
      </c>
      <c r="H37" s="1">
        <v>40</v>
      </c>
      <c r="I37" s="1" t="s">
        <v>33</v>
      </c>
      <c r="J37" s="1">
        <v>323.20600000000002</v>
      </c>
      <c r="K37" s="1">
        <f t="shared" si="2"/>
        <v>1.2980000000000018</v>
      </c>
      <c r="L37" s="1"/>
      <c r="M37" s="1"/>
      <c r="N37" s="1">
        <v>213.98320000000021</v>
      </c>
      <c r="O37" s="1">
        <v>205.27659999999989</v>
      </c>
      <c r="P37" s="1">
        <f t="shared" si="4"/>
        <v>64.900800000000004</v>
      </c>
      <c r="Q37" s="5"/>
      <c r="R37" s="5"/>
      <c r="S37" s="1"/>
      <c r="T37" s="1">
        <f t="shared" si="5"/>
        <v>12.252264995192665</v>
      </c>
      <c r="U37" s="1">
        <f t="shared" si="6"/>
        <v>12.252264995192665</v>
      </c>
      <c r="V37" s="1">
        <v>76.913199999999989</v>
      </c>
      <c r="W37" s="1">
        <v>75.965000000000003</v>
      </c>
      <c r="X37" s="1">
        <v>69.870800000000003</v>
      </c>
      <c r="Y37" s="1">
        <v>67.871000000000009</v>
      </c>
      <c r="Z37" s="1">
        <v>76.775000000000006</v>
      </c>
      <c r="AA37" s="1">
        <v>91.0334</v>
      </c>
      <c r="AB37" s="1" t="s">
        <v>77</v>
      </c>
      <c r="AC37" s="1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78</v>
      </c>
      <c r="B38" s="1" t="s">
        <v>32</v>
      </c>
      <c r="C38" s="1"/>
      <c r="D38" s="1">
        <v>122.3</v>
      </c>
      <c r="E38" s="1">
        <v>29.698</v>
      </c>
      <c r="F38" s="1">
        <v>92.602000000000004</v>
      </c>
      <c r="G38" s="6">
        <v>1</v>
      </c>
      <c r="H38" s="1">
        <v>35</v>
      </c>
      <c r="I38" s="1" t="s">
        <v>33</v>
      </c>
      <c r="J38" s="1">
        <v>29.2</v>
      </c>
      <c r="K38" s="1">
        <f t="shared" ref="K38:K69" si="9">E38-J38</f>
        <v>0.49800000000000111</v>
      </c>
      <c r="L38" s="1"/>
      <c r="M38" s="1"/>
      <c r="N38" s="1"/>
      <c r="O38" s="1"/>
      <c r="P38" s="1">
        <f t="shared" si="4"/>
        <v>5.9396000000000004</v>
      </c>
      <c r="Q38" s="5"/>
      <c r="R38" s="5"/>
      <c r="S38" s="1"/>
      <c r="T38" s="1">
        <f t="shared" si="5"/>
        <v>15.59061216243518</v>
      </c>
      <c r="U38" s="1">
        <f t="shared" si="6"/>
        <v>15.59061216243518</v>
      </c>
      <c r="V38" s="1">
        <v>5.9396000000000004</v>
      </c>
      <c r="W38" s="1">
        <v>5.8875999999999999</v>
      </c>
      <c r="X38" s="1">
        <v>8.1364000000000001</v>
      </c>
      <c r="Y38" s="1">
        <v>12.5746</v>
      </c>
      <c r="Z38" s="1">
        <v>11.2826</v>
      </c>
      <c r="AA38" s="1">
        <v>8.8786000000000005</v>
      </c>
      <c r="AB38" s="13" t="s">
        <v>42</v>
      </c>
      <c r="AC38" s="1">
        <f t="shared" ref="AC38:AC69" si="10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79</v>
      </c>
      <c r="B39" s="1" t="s">
        <v>32</v>
      </c>
      <c r="C39" s="1">
        <v>78.707999999999998</v>
      </c>
      <c r="D39" s="1"/>
      <c r="E39" s="1">
        <v>20.774000000000001</v>
      </c>
      <c r="F39" s="1">
        <v>56.7</v>
      </c>
      <c r="G39" s="6">
        <v>1</v>
      </c>
      <c r="H39" s="1">
        <v>45</v>
      </c>
      <c r="I39" s="1" t="s">
        <v>33</v>
      </c>
      <c r="J39" s="1">
        <v>18.399999999999999</v>
      </c>
      <c r="K39" s="1">
        <f t="shared" si="9"/>
        <v>2.3740000000000023</v>
      </c>
      <c r="L39" s="1"/>
      <c r="M39" s="1"/>
      <c r="N39" s="1"/>
      <c r="O39" s="1"/>
      <c r="P39" s="1">
        <f t="shared" si="4"/>
        <v>4.1547999999999998</v>
      </c>
      <c r="Q39" s="5"/>
      <c r="R39" s="5"/>
      <c r="S39" s="1"/>
      <c r="T39" s="1">
        <f t="shared" si="5"/>
        <v>13.646866275151632</v>
      </c>
      <c r="U39" s="1">
        <f t="shared" si="6"/>
        <v>13.646866275151632</v>
      </c>
      <c r="V39" s="1">
        <v>3.2852000000000001</v>
      </c>
      <c r="W39" s="1">
        <v>3.0026000000000002</v>
      </c>
      <c r="X39" s="1">
        <v>3.8481999999999998</v>
      </c>
      <c r="Y39" s="1">
        <v>2.9922</v>
      </c>
      <c r="Z39" s="1">
        <v>2.3952</v>
      </c>
      <c r="AA39" s="1">
        <v>2.4792000000000001</v>
      </c>
      <c r="AB39" s="13" t="s">
        <v>42</v>
      </c>
      <c r="AC39" s="1">
        <f t="shared" si="10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80</v>
      </c>
      <c r="B40" s="1" t="s">
        <v>32</v>
      </c>
      <c r="C40" s="1">
        <v>4.1210000000000004</v>
      </c>
      <c r="D40" s="1">
        <v>77.781000000000006</v>
      </c>
      <c r="E40" s="1">
        <v>14.433999999999999</v>
      </c>
      <c r="F40" s="1">
        <v>66.093000000000004</v>
      </c>
      <c r="G40" s="6">
        <v>1</v>
      </c>
      <c r="H40" s="1">
        <v>30</v>
      </c>
      <c r="I40" s="1" t="s">
        <v>33</v>
      </c>
      <c r="J40" s="1">
        <v>15.7</v>
      </c>
      <c r="K40" s="1">
        <f t="shared" si="9"/>
        <v>-1.266</v>
      </c>
      <c r="L40" s="1"/>
      <c r="M40" s="1"/>
      <c r="N40" s="1"/>
      <c r="O40" s="1"/>
      <c r="P40" s="1">
        <f t="shared" si="4"/>
        <v>2.8868</v>
      </c>
      <c r="Q40" s="5"/>
      <c r="R40" s="5"/>
      <c r="S40" s="1"/>
      <c r="T40" s="1">
        <f t="shared" si="5"/>
        <v>22.894900928363587</v>
      </c>
      <c r="U40" s="1">
        <f t="shared" si="6"/>
        <v>22.894900928363587</v>
      </c>
      <c r="V40" s="1">
        <v>2.1015999999999999</v>
      </c>
      <c r="W40" s="1">
        <v>3.2591999999999999</v>
      </c>
      <c r="X40" s="1">
        <v>4.5514000000000001</v>
      </c>
      <c r="Y40" s="1">
        <v>5.5015999999999998</v>
      </c>
      <c r="Z40" s="1">
        <v>5.2450000000000001</v>
      </c>
      <c r="AA40" s="1">
        <v>5.0973999999999986</v>
      </c>
      <c r="AB40" s="13" t="s">
        <v>42</v>
      </c>
      <c r="AC40" s="1">
        <f t="shared" si="10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81</v>
      </c>
      <c r="B41" s="1" t="s">
        <v>32</v>
      </c>
      <c r="C41" s="1">
        <v>57.176000000000002</v>
      </c>
      <c r="D41" s="1">
        <v>568.18499999999995</v>
      </c>
      <c r="E41" s="1">
        <v>340.46199999999999</v>
      </c>
      <c r="F41" s="1">
        <v>235.54599999999999</v>
      </c>
      <c r="G41" s="6">
        <v>1</v>
      </c>
      <c r="H41" s="1">
        <v>45</v>
      </c>
      <c r="I41" s="1" t="s">
        <v>33</v>
      </c>
      <c r="J41" s="1">
        <v>340.988</v>
      </c>
      <c r="K41" s="1">
        <f t="shared" si="9"/>
        <v>-0.52600000000001046</v>
      </c>
      <c r="L41" s="1"/>
      <c r="M41" s="1"/>
      <c r="N41" s="1">
        <v>77.202799999999911</v>
      </c>
      <c r="O41" s="1">
        <v>300</v>
      </c>
      <c r="P41" s="1">
        <f t="shared" si="4"/>
        <v>68.092399999999998</v>
      </c>
      <c r="Q41" s="5">
        <f t="shared" ref="Q41:Q42" si="11">12*P41-O41-N41-F41</f>
        <v>204.36000000000007</v>
      </c>
      <c r="R41" s="5"/>
      <c r="S41" s="1"/>
      <c r="T41" s="1">
        <f t="shared" si="5"/>
        <v>12</v>
      </c>
      <c r="U41" s="1">
        <f t="shared" si="6"/>
        <v>8.9987840052634347</v>
      </c>
      <c r="V41" s="1">
        <v>61.094399999999993</v>
      </c>
      <c r="W41" s="1">
        <v>54.168799999999997</v>
      </c>
      <c r="X41" s="1">
        <v>55.911199999999987</v>
      </c>
      <c r="Y41" s="1">
        <v>65.547200000000004</v>
      </c>
      <c r="Z41" s="1">
        <v>66.084000000000003</v>
      </c>
      <c r="AA41" s="1">
        <v>49.242400000000004</v>
      </c>
      <c r="AB41" s="1"/>
      <c r="AC41" s="1">
        <f t="shared" si="10"/>
        <v>204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82</v>
      </c>
      <c r="B42" s="1" t="s">
        <v>32</v>
      </c>
      <c r="C42" s="1">
        <v>125.739</v>
      </c>
      <c r="D42" s="1">
        <v>291.73399999999998</v>
      </c>
      <c r="E42" s="1">
        <v>212.13800000000001</v>
      </c>
      <c r="F42" s="1">
        <v>165.804</v>
      </c>
      <c r="G42" s="6">
        <v>1</v>
      </c>
      <c r="H42" s="1">
        <v>45</v>
      </c>
      <c r="I42" s="1" t="s">
        <v>33</v>
      </c>
      <c r="J42" s="1">
        <v>207.261</v>
      </c>
      <c r="K42" s="1">
        <f t="shared" si="9"/>
        <v>4.8770000000000095</v>
      </c>
      <c r="L42" s="1"/>
      <c r="M42" s="1"/>
      <c r="N42" s="1">
        <v>81.644399999999848</v>
      </c>
      <c r="O42" s="1">
        <v>134.2535</v>
      </c>
      <c r="P42" s="1">
        <f t="shared" si="4"/>
        <v>42.427599999999998</v>
      </c>
      <c r="Q42" s="5">
        <f t="shared" si="11"/>
        <v>127.42930000000015</v>
      </c>
      <c r="R42" s="5"/>
      <c r="S42" s="1"/>
      <c r="T42" s="1">
        <f t="shared" si="5"/>
        <v>12.000000000000002</v>
      </c>
      <c r="U42" s="1">
        <f t="shared" si="6"/>
        <v>8.9965470589899006</v>
      </c>
      <c r="V42" s="1">
        <v>40.470999999999997</v>
      </c>
      <c r="W42" s="1">
        <v>37.970999999999997</v>
      </c>
      <c r="X42" s="1">
        <v>36.925400000000003</v>
      </c>
      <c r="Y42" s="1">
        <v>40.059399999999997</v>
      </c>
      <c r="Z42" s="1">
        <v>44.77</v>
      </c>
      <c r="AA42" s="1">
        <v>37.1554</v>
      </c>
      <c r="AB42" s="1"/>
      <c r="AC42" s="1">
        <f t="shared" si="10"/>
        <v>127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83</v>
      </c>
      <c r="B43" s="1" t="s">
        <v>32</v>
      </c>
      <c r="C43" s="1">
        <v>27.532</v>
      </c>
      <c r="D43" s="1"/>
      <c r="E43" s="1">
        <v>14.622</v>
      </c>
      <c r="F43" s="1">
        <v>11.484</v>
      </c>
      <c r="G43" s="6">
        <v>1</v>
      </c>
      <c r="H43" s="1">
        <v>45</v>
      </c>
      <c r="I43" s="1" t="s">
        <v>33</v>
      </c>
      <c r="J43" s="1">
        <v>11.2</v>
      </c>
      <c r="K43" s="1">
        <f t="shared" si="9"/>
        <v>3.4220000000000006</v>
      </c>
      <c r="L43" s="1"/>
      <c r="M43" s="1"/>
      <c r="N43" s="1"/>
      <c r="O43" s="1">
        <v>15.3696</v>
      </c>
      <c r="P43" s="1">
        <f t="shared" si="4"/>
        <v>2.9243999999999999</v>
      </c>
      <c r="Q43" s="5">
        <v>10</v>
      </c>
      <c r="R43" s="5"/>
      <c r="S43" s="1"/>
      <c r="T43" s="1">
        <f t="shared" si="5"/>
        <v>12.602106414991109</v>
      </c>
      <c r="U43" s="1">
        <f t="shared" si="6"/>
        <v>9.1826015592942145</v>
      </c>
      <c r="V43" s="1">
        <v>3.0644</v>
      </c>
      <c r="W43" s="1">
        <v>1.4423999999999999</v>
      </c>
      <c r="X43" s="1">
        <v>1.4388000000000001</v>
      </c>
      <c r="Y43" s="1">
        <v>1.5795999999999999</v>
      </c>
      <c r="Z43" s="1">
        <v>1.298</v>
      </c>
      <c r="AA43" s="1">
        <v>2.5988000000000002</v>
      </c>
      <c r="AB43" s="1"/>
      <c r="AC43" s="1">
        <f t="shared" si="10"/>
        <v>10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0" t="s">
        <v>84</v>
      </c>
      <c r="B44" s="10" t="s">
        <v>32</v>
      </c>
      <c r="C44" s="10">
        <v>19.126000000000001</v>
      </c>
      <c r="D44" s="10"/>
      <c r="E44" s="10"/>
      <c r="F44" s="10">
        <v>17.734999999999999</v>
      </c>
      <c r="G44" s="11">
        <v>0</v>
      </c>
      <c r="H44" s="10" t="e">
        <v>#N/A</v>
      </c>
      <c r="I44" s="10" t="s">
        <v>49</v>
      </c>
      <c r="J44" s="10">
        <v>2</v>
      </c>
      <c r="K44" s="10">
        <f t="shared" si="9"/>
        <v>-2</v>
      </c>
      <c r="L44" s="10"/>
      <c r="M44" s="10"/>
      <c r="N44" s="10"/>
      <c r="O44" s="10"/>
      <c r="P44" s="10">
        <f t="shared" si="4"/>
        <v>0</v>
      </c>
      <c r="Q44" s="12"/>
      <c r="R44" s="12"/>
      <c r="S44" s="10"/>
      <c r="T44" s="10" t="e">
        <f t="shared" si="5"/>
        <v>#DIV/0!</v>
      </c>
      <c r="U44" s="10" t="e">
        <f t="shared" si="6"/>
        <v>#DIV/0!</v>
      </c>
      <c r="V44" s="10">
        <v>0.2782</v>
      </c>
      <c r="W44" s="10">
        <v>1.9198</v>
      </c>
      <c r="X44" s="10">
        <v>1.6415999999999999</v>
      </c>
      <c r="Y44" s="10">
        <v>2.3997999999999999</v>
      </c>
      <c r="Z44" s="10">
        <v>2.3997999999999999</v>
      </c>
      <c r="AA44" s="10">
        <v>0.53039999999999998</v>
      </c>
      <c r="AB44" s="16" t="s">
        <v>172</v>
      </c>
      <c r="AC44" s="10">
        <f t="shared" si="10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44</v>
      </c>
      <c r="C45" s="1">
        <v>63</v>
      </c>
      <c r="D45" s="1">
        <v>1350</v>
      </c>
      <c r="E45" s="1">
        <v>579</v>
      </c>
      <c r="F45" s="1">
        <v>792</v>
      </c>
      <c r="G45" s="6">
        <v>0.4</v>
      </c>
      <c r="H45" s="1">
        <v>45</v>
      </c>
      <c r="I45" s="1" t="s">
        <v>33</v>
      </c>
      <c r="J45" s="1">
        <v>609</v>
      </c>
      <c r="K45" s="1">
        <f t="shared" si="9"/>
        <v>-30</v>
      </c>
      <c r="L45" s="1"/>
      <c r="M45" s="1"/>
      <c r="N45" s="1"/>
      <c r="O45" s="1">
        <v>142.89999999999989</v>
      </c>
      <c r="P45" s="1">
        <f t="shared" si="4"/>
        <v>115.8</v>
      </c>
      <c r="Q45" s="5">
        <f t="shared" ref="Q45:Q53" si="12">12*P45-O45-N45-F45</f>
        <v>454.70000000000005</v>
      </c>
      <c r="R45" s="5"/>
      <c r="S45" s="1"/>
      <c r="T45" s="1">
        <f t="shared" si="5"/>
        <v>12</v>
      </c>
      <c r="U45" s="1">
        <f t="shared" si="6"/>
        <v>8.0734024179620025</v>
      </c>
      <c r="V45" s="1">
        <v>100.2</v>
      </c>
      <c r="W45" s="1">
        <v>105.6</v>
      </c>
      <c r="X45" s="1">
        <v>127.4</v>
      </c>
      <c r="Y45" s="1">
        <v>151.6</v>
      </c>
      <c r="Z45" s="1">
        <v>140.80000000000001</v>
      </c>
      <c r="AA45" s="1">
        <v>108</v>
      </c>
      <c r="AB45" s="1"/>
      <c r="AC45" s="1">
        <f t="shared" si="10"/>
        <v>182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44</v>
      </c>
      <c r="C46" s="1">
        <v>32</v>
      </c>
      <c r="D46" s="1">
        <v>60</v>
      </c>
      <c r="E46" s="1">
        <v>25</v>
      </c>
      <c r="F46" s="1">
        <v>61</v>
      </c>
      <c r="G46" s="6">
        <v>0.45</v>
      </c>
      <c r="H46" s="1">
        <v>50</v>
      </c>
      <c r="I46" s="1" t="s">
        <v>33</v>
      </c>
      <c r="J46" s="1">
        <v>25</v>
      </c>
      <c r="K46" s="1">
        <f t="shared" si="9"/>
        <v>0</v>
      </c>
      <c r="L46" s="1"/>
      <c r="M46" s="1"/>
      <c r="N46" s="1"/>
      <c r="O46" s="1">
        <v>10</v>
      </c>
      <c r="P46" s="1">
        <f t="shared" si="4"/>
        <v>5</v>
      </c>
      <c r="Q46" s="5"/>
      <c r="R46" s="5"/>
      <c r="S46" s="1"/>
      <c r="T46" s="1">
        <f t="shared" si="5"/>
        <v>14.2</v>
      </c>
      <c r="U46" s="1">
        <f t="shared" si="6"/>
        <v>14.2</v>
      </c>
      <c r="V46" s="1">
        <v>5.8</v>
      </c>
      <c r="W46" s="1">
        <v>5.8</v>
      </c>
      <c r="X46" s="1">
        <v>5.6</v>
      </c>
      <c r="Y46" s="1">
        <v>6.4</v>
      </c>
      <c r="Z46" s="1">
        <v>5.8</v>
      </c>
      <c r="AA46" s="1">
        <v>5</v>
      </c>
      <c r="AB46" s="1"/>
      <c r="AC46" s="1">
        <f t="shared" si="10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87</v>
      </c>
      <c r="B47" s="1" t="s">
        <v>32</v>
      </c>
      <c r="C47" s="1"/>
      <c r="D47" s="1">
        <v>85.524000000000001</v>
      </c>
      <c r="E47" s="1">
        <v>41.24</v>
      </c>
      <c r="F47" s="1">
        <v>44.283999999999999</v>
      </c>
      <c r="G47" s="6">
        <v>1</v>
      </c>
      <c r="H47" s="1">
        <v>45</v>
      </c>
      <c r="I47" s="1" t="s">
        <v>33</v>
      </c>
      <c r="J47" s="1">
        <v>31.8</v>
      </c>
      <c r="K47" s="1">
        <f t="shared" si="9"/>
        <v>9.4400000000000013</v>
      </c>
      <c r="L47" s="1"/>
      <c r="M47" s="1"/>
      <c r="N47" s="1"/>
      <c r="O47" s="1">
        <v>44.134999999999998</v>
      </c>
      <c r="P47" s="1">
        <f t="shared" si="4"/>
        <v>8.2480000000000011</v>
      </c>
      <c r="Q47" s="5">
        <f t="shared" si="12"/>
        <v>10.557000000000016</v>
      </c>
      <c r="R47" s="5"/>
      <c r="S47" s="1"/>
      <c r="T47" s="1">
        <f t="shared" si="5"/>
        <v>12</v>
      </c>
      <c r="U47" s="1">
        <f t="shared" si="6"/>
        <v>10.720053346265759</v>
      </c>
      <c r="V47" s="1">
        <v>7.7007999999999992</v>
      </c>
      <c r="W47" s="1">
        <v>5.2713999999999999</v>
      </c>
      <c r="X47" s="1">
        <v>5.8452000000000002</v>
      </c>
      <c r="Y47" s="1">
        <v>6.4284000000000008</v>
      </c>
      <c r="Z47" s="1">
        <v>6.6932</v>
      </c>
      <c r="AA47" s="1">
        <v>4.8572000000000006</v>
      </c>
      <c r="AB47" s="1"/>
      <c r="AC47" s="1">
        <f t="shared" si="10"/>
        <v>11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44</v>
      </c>
      <c r="C48" s="1">
        <v>41</v>
      </c>
      <c r="D48" s="1">
        <v>90</v>
      </c>
      <c r="E48" s="1">
        <v>68</v>
      </c>
      <c r="F48" s="1">
        <v>46</v>
      </c>
      <c r="G48" s="6">
        <v>0.35</v>
      </c>
      <c r="H48" s="1">
        <v>40</v>
      </c>
      <c r="I48" s="1" t="s">
        <v>33</v>
      </c>
      <c r="J48" s="1">
        <v>68</v>
      </c>
      <c r="K48" s="1">
        <f t="shared" si="9"/>
        <v>0</v>
      </c>
      <c r="L48" s="1"/>
      <c r="M48" s="1"/>
      <c r="N48" s="1">
        <v>26.600000000000019</v>
      </c>
      <c r="O48" s="1">
        <v>63.499999999999972</v>
      </c>
      <c r="P48" s="1">
        <f t="shared" si="4"/>
        <v>13.6</v>
      </c>
      <c r="Q48" s="5">
        <f t="shared" si="12"/>
        <v>27.099999999999994</v>
      </c>
      <c r="R48" s="5"/>
      <c r="S48" s="1"/>
      <c r="T48" s="1">
        <f t="shared" si="5"/>
        <v>12</v>
      </c>
      <c r="U48" s="1">
        <f t="shared" si="6"/>
        <v>10.007352941176471</v>
      </c>
      <c r="V48" s="1">
        <v>14.2</v>
      </c>
      <c r="W48" s="1">
        <v>11.8</v>
      </c>
      <c r="X48" s="1">
        <v>10.8</v>
      </c>
      <c r="Y48" s="1">
        <v>14.4</v>
      </c>
      <c r="Z48" s="1">
        <v>15</v>
      </c>
      <c r="AA48" s="1">
        <v>12</v>
      </c>
      <c r="AB48" s="1"/>
      <c r="AC48" s="1">
        <f t="shared" si="10"/>
        <v>9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89</v>
      </c>
      <c r="B49" s="1" t="s">
        <v>32</v>
      </c>
      <c r="C49" s="1">
        <v>7.0990000000000002</v>
      </c>
      <c r="D49" s="1">
        <v>130.13399999999999</v>
      </c>
      <c r="E49" s="1">
        <v>58.540999999999997</v>
      </c>
      <c r="F49" s="1">
        <v>71.491</v>
      </c>
      <c r="G49" s="6">
        <v>1</v>
      </c>
      <c r="H49" s="1">
        <v>40</v>
      </c>
      <c r="I49" s="1" t="s">
        <v>33</v>
      </c>
      <c r="J49" s="1">
        <v>61.8</v>
      </c>
      <c r="K49" s="1">
        <f t="shared" si="9"/>
        <v>-3.2590000000000003</v>
      </c>
      <c r="L49" s="1"/>
      <c r="M49" s="1"/>
      <c r="N49" s="1">
        <v>10</v>
      </c>
      <c r="O49" s="1">
        <v>38.878</v>
      </c>
      <c r="P49" s="1">
        <f t="shared" si="4"/>
        <v>11.7082</v>
      </c>
      <c r="Q49" s="5">
        <f t="shared" si="12"/>
        <v>20.129400000000004</v>
      </c>
      <c r="R49" s="5"/>
      <c r="S49" s="1"/>
      <c r="T49" s="1">
        <f t="shared" si="5"/>
        <v>12</v>
      </c>
      <c r="U49" s="1">
        <f t="shared" si="6"/>
        <v>10.280743410601117</v>
      </c>
      <c r="V49" s="1">
        <v>11.6972</v>
      </c>
      <c r="W49" s="1">
        <v>11.0528</v>
      </c>
      <c r="X49" s="1">
        <v>11.7264</v>
      </c>
      <c r="Y49" s="1">
        <v>9.3664000000000005</v>
      </c>
      <c r="Z49" s="1">
        <v>7.3962000000000003</v>
      </c>
      <c r="AA49" s="1">
        <v>6.4647999999999994</v>
      </c>
      <c r="AB49" s="1"/>
      <c r="AC49" s="1">
        <f t="shared" si="10"/>
        <v>20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44</v>
      </c>
      <c r="C50" s="1">
        <v>46</v>
      </c>
      <c r="D50" s="1">
        <v>510</v>
      </c>
      <c r="E50" s="1">
        <v>198</v>
      </c>
      <c r="F50" s="1">
        <v>357</v>
      </c>
      <c r="G50" s="6">
        <v>0.4</v>
      </c>
      <c r="H50" s="1">
        <v>40</v>
      </c>
      <c r="I50" s="1" t="s">
        <v>33</v>
      </c>
      <c r="J50" s="1">
        <v>217</v>
      </c>
      <c r="K50" s="1">
        <f t="shared" si="9"/>
        <v>-19</v>
      </c>
      <c r="L50" s="1"/>
      <c r="M50" s="1"/>
      <c r="N50" s="1"/>
      <c r="O50" s="1"/>
      <c r="P50" s="1">
        <f t="shared" si="4"/>
        <v>39.6</v>
      </c>
      <c r="Q50" s="5">
        <f t="shared" si="12"/>
        <v>118.20000000000005</v>
      </c>
      <c r="R50" s="5"/>
      <c r="S50" s="1"/>
      <c r="T50" s="1">
        <f t="shared" si="5"/>
        <v>12</v>
      </c>
      <c r="U50" s="1">
        <f t="shared" si="6"/>
        <v>9.0151515151515156</v>
      </c>
      <c r="V50" s="1">
        <v>34.6</v>
      </c>
      <c r="W50" s="1">
        <v>28.6</v>
      </c>
      <c r="X50" s="1">
        <v>42.4</v>
      </c>
      <c r="Y50" s="1">
        <v>57.8</v>
      </c>
      <c r="Z50" s="1">
        <v>60.8</v>
      </c>
      <c r="AA50" s="1">
        <v>39.799999999999997</v>
      </c>
      <c r="AB50" s="1"/>
      <c r="AC50" s="1">
        <f t="shared" si="10"/>
        <v>47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44</v>
      </c>
      <c r="C51" s="1">
        <v>31</v>
      </c>
      <c r="D51" s="1">
        <v>1236</v>
      </c>
      <c r="E51" s="1">
        <v>325</v>
      </c>
      <c r="F51" s="1">
        <v>940</v>
      </c>
      <c r="G51" s="6">
        <v>0.4</v>
      </c>
      <c r="H51" s="1">
        <v>45</v>
      </c>
      <c r="I51" s="1" t="s">
        <v>33</v>
      </c>
      <c r="J51" s="1">
        <v>323</v>
      </c>
      <c r="K51" s="1">
        <f t="shared" si="9"/>
        <v>2</v>
      </c>
      <c r="L51" s="1"/>
      <c r="M51" s="1"/>
      <c r="N51" s="1"/>
      <c r="O51" s="1"/>
      <c r="P51" s="1">
        <f t="shared" si="4"/>
        <v>65</v>
      </c>
      <c r="Q51" s="5"/>
      <c r="R51" s="5"/>
      <c r="S51" s="1"/>
      <c r="T51" s="1">
        <f t="shared" si="5"/>
        <v>14.461538461538462</v>
      </c>
      <c r="U51" s="1">
        <f t="shared" si="6"/>
        <v>14.461538461538462</v>
      </c>
      <c r="V51" s="1">
        <v>58</v>
      </c>
      <c r="W51" s="1">
        <v>42.2</v>
      </c>
      <c r="X51" s="1">
        <v>53</v>
      </c>
      <c r="Y51" s="1">
        <v>122.8</v>
      </c>
      <c r="Z51" s="1">
        <v>122.8</v>
      </c>
      <c r="AA51" s="1">
        <v>36.200000000000003</v>
      </c>
      <c r="AB51" s="1"/>
      <c r="AC51" s="1">
        <f t="shared" si="10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92</v>
      </c>
      <c r="B52" s="1" t="s">
        <v>44</v>
      </c>
      <c r="C52" s="1">
        <v>71</v>
      </c>
      <c r="D52" s="1">
        <v>1158</v>
      </c>
      <c r="E52" s="1">
        <v>492</v>
      </c>
      <c r="F52" s="1">
        <v>708</v>
      </c>
      <c r="G52" s="6">
        <v>0.4</v>
      </c>
      <c r="H52" s="1">
        <v>40</v>
      </c>
      <c r="I52" s="1" t="s">
        <v>33</v>
      </c>
      <c r="J52" s="1">
        <v>500</v>
      </c>
      <c r="K52" s="1">
        <f t="shared" si="9"/>
        <v>-8</v>
      </c>
      <c r="L52" s="1"/>
      <c r="M52" s="1"/>
      <c r="N52" s="1"/>
      <c r="O52" s="1">
        <v>79.599999999999909</v>
      </c>
      <c r="P52" s="1">
        <f t="shared" si="4"/>
        <v>98.4</v>
      </c>
      <c r="Q52" s="5">
        <f t="shared" si="12"/>
        <v>393.20000000000027</v>
      </c>
      <c r="R52" s="5"/>
      <c r="S52" s="1"/>
      <c r="T52" s="1">
        <f t="shared" si="5"/>
        <v>12.000000000000002</v>
      </c>
      <c r="U52" s="1">
        <f t="shared" si="6"/>
        <v>8.0040650406504046</v>
      </c>
      <c r="V52" s="1">
        <v>84</v>
      </c>
      <c r="W52" s="1">
        <v>88.8</v>
      </c>
      <c r="X52" s="1">
        <v>110.4</v>
      </c>
      <c r="Y52" s="1">
        <v>120</v>
      </c>
      <c r="Z52" s="1">
        <v>108.8</v>
      </c>
      <c r="AA52" s="1">
        <v>90.2</v>
      </c>
      <c r="AB52" s="1"/>
      <c r="AC52" s="1">
        <f t="shared" si="10"/>
        <v>157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93</v>
      </c>
      <c r="B53" s="1" t="s">
        <v>32</v>
      </c>
      <c r="C53" s="1">
        <v>105.489</v>
      </c>
      <c r="D53" s="1">
        <v>86.825000000000003</v>
      </c>
      <c r="E53" s="1">
        <v>61.283999999999999</v>
      </c>
      <c r="F53" s="1">
        <v>117.524</v>
      </c>
      <c r="G53" s="6">
        <v>1</v>
      </c>
      <c r="H53" s="1">
        <v>50</v>
      </c>
      <c r="I53" s="1" t="s">
        <v>33</v>
      </c>
      <c r="J53" s="1">
        <v>59.8</v>
      </c>
      <c r="K53" s="1">
        <f t="shared" si="9"/>
        <v>1.4840000000000018</v>
      </c>
      <c r="L53" s="1"/>
      <c r="M53" s="1"/>
      <c r="N53" s="1">
        <v>16.687299999999979</v>
      </c>
      <c r="O53" s="1"/>
      <c r="P53" s="1">
        <f t="shared" si="4"/>
        <v>12.2568</v>
      </c>
      <c r="Q53" s="5">
        <f t="shared" ref="Q53:Q54" si="13">13*P53-O53-N53-F53</f>
        <v>25.127100000000041</v>
      </c>
      <c r="R53" s="5"/>
      <c r="S53" s="1"/>
      <c r="T53" s="1">
        <f t="shared" si="5"/>
        <v>13.000000000000004</v>
      </c>
      <c r="U53" s="1">
        <f t="shared" si="6"/>
        <v>10.949946152339924</v>
      </c>
      <c r="V53" s="1">
        <v>11.728</v>
      </c>
      <c r="W53" s="1">
        <v>15.8802</v>
      </c>
      <c r="X53" s="1">
        <v>16.4114</v>
      </c>
      <c r="Y53" s="1">
        <v>10.2416</v>
      </c>
      <c r="Z53" s="1">
        <v>9.4308000000000014</v>
      </c>
      <c r="AA53" s="1">
        <v>17.458600000000001</v>
      </c>
      <c r="AB53" s="1"/>
      <c r="AC53" s="1">
        <f t="shared" si="10"/>
        <v>25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32</v>
      </c>
      <c r="C54" s="1">
        <v>34.927999999999997</v>
      </c>
      <c r="D54" s="1">
        <v>225.13499999999999</v>
      </c>
      <c r="E54" s="1">
        <v>74.341999999999999</v>
      </c>
      <c r="F54" s="1">
        <v>167.76499999999999</v>
      </c>
      <c r="G54" s="6">
        <v>1</v>
      </c>
      <c r="H54" s="1">
        <v>50</v>
      </c>
      <c r="I54" s="1" t="s">
        <v>33</v>
      </c>
      <c r="J54" s="1">
        <v>71.900000000000006</v>
      </c>
      <c r="K54" s="1">
        <f t="shared" si="9"/>
        <v>2.4419999999999931</v>
      </c>
      <c r="L54" s="1"/>
      <c r="M54" s="1"/>
      <c r="N54" s="1">
        <v>10.147799999999989</v>
      </c>
      <c r="O54" s="1"/>
      <c r="P54" s="1">
        <f t="shared" si="4"/>
        <v>14.868399999999999</v>
      </c>
      <c r="Q54" s="5">
        <f t="shared" si="13"/>
        <v>15.376400000000018</v>
      </c>
      <c r="R54" s="5"/>
      <c r="S54" s="1"/>
      <c r="T54" s="1">
        <f t="shared" si="5"/>
        <v>13</v>
      </c>
      <c r="U54" s="1">
        <f t="shared" si="6"/>
        <v>11.965833579941352</v>
      </c>
      <c r="V54" s="1">
        <v>14.368399999999999</v>
      </c>
      <c r="W54" s="1">
        <v>19.951599999999999</v>
      </c>
      <c r="X54" s="1">
        <v>19.948399999999999</v>
      </c>
      <c r="Y54" s="1">
        <v>16.939599999999999</v>
      </c>
      <c r="Z54" s="1">
        <v>16.6312</v>
      </c>
      <c r="AA54" s="1">
        <v>15.1768</v>
      </c>
      <c r="AB54" s="1"/>
      <c r="AC54" s="1">
        <f t="shared" si="10"/>
        <v>15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0" t="s">
        <v>95</v>
      </c>
      <c r="B55" s="20" t="s">
        <v>32</v>
      </c>
      <c r="C55" s="20">
        <v>0.04</v>
      </c>
      <c r="D55" s="20"/>
      <c r="E55" s="20"/>
      <c r="F55" s="20">
        <v>0.04</v>
      </c>
      <c r="G55" s="21">
        <v>0</v>
      </c>
      <c r="H55" s="20">
        <v>55</v>
      </c>
      <c r="I55" s="20" t="s">
        <v>33</v>
      </c>
      <c r="J55" s="20">
        <v>3.9</v>
      </c>
      <c r="K55" s="20">
        <f t="shared" si="9"/>
        <v>-3.9</v>
      </c>
      <c r="L55" s="20"/>
      <c r="M55" s="20"/>
      <c r="N55" s="20"/>
      <c r="O55" s="20"/>
      <c r="P55" s="20">
        <f t="shared" si="4"/>
        <v>0</v>
      </c>
      <c r="Q55" s="22"/>
      <c r="R55" s="22"/>
      <c r="S55" s="20"/>
      <c r="T55" s="20" t="e">
        <f t="shared" si="5"/>
        <v>#DIV/0!</v>
      </c>
      <c r="U55" s="20" t="e">
        <f t="shared" si="6"/>
        <v>#DIV/0!</v>
      </c>
      <c r="V55" s="20">
        <v>0</v>
      </c>
      <c r="W55" s="20">
        <v>16.003599999999999</v>
      </c>
      <c r="X55" s="20">
        <v>18.736000000000001</v>
      </c>
      <c r="Y55" s="20">
        <v>6.9744000000000002</v>
      </c>
      <c r="Z55" s="20">
        <v>6.1231999999999998</v>
      </c>
      <c r="AA55" s="20">
        <v>12.4764</v>
      </c>
      <c r="AB55" s="20" t="s">
        <v>96</v>
      </c>
      <c r="AC55" s="20">
        <f t="shared" si="10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20" t="s">
        <v>97</v>
      </c>
      <c r="B56" s="20" t="s">
        <v>32</v>
      </c>
      <c r="C56" s="20">
        <v>41.363</v>
      </c>
      <c r="D56" s="20"/>
      <c r="E56" s="20">
        <v>3.6419999999999999</v>
      </c>
      <c r="F56" s="20">
        <v>37.720999999999997</v>
      </c>
      <c r="G56" s="21">
        <v>0</v>
      </c>
      <c r="H56" s="20">
        <v>40</v>
      </c>
      <c r="I56" s="20" t="s">
        <v>33</v>
      </c>
      <c r="J56" s="20">
        <v>3.4</v>
      </c>
      <c r="K56" s="20">
        <f t="shared" si="9"/>
        <v>0.24199999999999999</v>
      </c>
      <c r="L56" s="20"/>
      <c r="M56" s="20"/>
      <c r="N56" s="20"/>
      <c r="O56" s="20"/>
      <c r="P56" s="20">
        <f t="shared" si="4"/>
        <v>0.72839999999999994</v>
      </c>
      <c r="Q56" s="22"/>
      <c r="R56" s="22"/>
      <c r="S56" s="20"/>
      <c r="T56" s="20">
        <f t="shared" si="5"/>
        <v>51.786106534870953</v>
      </c>
      <c r="U56" s="20">
        <f t="shared" si="6"/>
        <v>51.786106534870953</v>
      </c>
      <c r="V56" s="20">
        <v>0.72839999999999994</v>
      </c>
      <c r="W56" s="20">
        <v>0.14760000000000001</v>
      </c>
      <c r="X56" s="20">
        <v>0.14760000000000001</v>
      </c>
      <c r="Y56" s="20">
        <v>0.29220000000000002</v>
      </c>
      <c r="Z56" s="20">
        <v>0.29220000000000002</v>
      </c>
      <c r="AA56" s="20">
        <v>0</v>
      </c>
      <c r="AB56" s="16" t="s">
        <v>178</v>
      </c>
      <c r="AC56" s="20">
        <f t="shared" si="10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32</v>
      </c>
      <c r="C57" s="1">
        <v>33.761000000000003</v>
      </c>
      <c r="D57" s="1"/>
      <c r="E57" s="1">
        <v>3.698</v>
      </c>
      <c r="F57" s="1">
        <v>29.33</v>
      </c>
      <c r="G57" s="6">
        <v>1</v>
      </c>
      <c r="H57" s="1">
        <v>40</v>
      </c>
      <c r="I57" s="1" t="s">
        <v>33</v>
      </c>
      <c r="J57" s="1">
        <v>3.4</v>
      </c>
      <c r="K57" s="1">
        <f t="shared" si="9"/>
        <v>0.29800000000000004</v>
      </c>
      <c r="L57" s="1"/>
      <c r="M57" s="1"/>
      <c r="N57" s="1"/>
      <c r="O57" s="1"/>
      <c r="P57" s="1">
        <f t="shared" si="4"/>
        <v>0.73960000000000004</v>
      </c>
      <c r="Q57" s="5"/>
      <c r="R57" s="5"/>
      <c r="S57" s="1"/>
      <c r="T57" s="1">
        <f t="shared" si="5"/>
        <v>39.65657111952406</v>
      </c>
      <c r="U57" s="1">
        <f t="shared" si="6"/>
        <v>39.65657111952406</v>
      </c>
      <c r="V57" s="1">
        <v>0.88619999999999999</v>
      </c>
      <c r="W57" s="1">
        <v>0.29380000000000001</v>
      </c>
      <c r="X57" s="1">
        <v>0.1472</v>
      </c>
      <c r="Y57" s="1">
        <v>1.1732</v>
      </c>
      <c r="Z57" s="1">
        <v>1.1732</v>
      </c>
      <c r="AA57" s="1">
        <v>0.29559999999999997</v>
      </c>
      <c r="AB57" s="15" t="s">
        <v>50</v>
      </c>
      <c r="AC57" s="1">
        <f t="shared" si="10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32</v>
      </c>
      <c r="C58" s="1">
        <v>-2.8000000000000001E-2</v>
      </c>
      <c r="D58" s="1">
        <v>476.93200000000002</v>
      </c>
      <c r="E58" s="1">
        <v>85.885999999999996</v>
      </c>
      <c r="F58" s="1">
        <v>374.92700000000002</v>
      </c>
      <c r="G58" s="6">
        <v>1</v>
      </c>
      <c r="H58" s="1">
        <v>40</v>
      </c>
      <c r="I58" s="1" t="s">
        <v>33</v>
      </c>
      <c r="J58" s="1">
        <v>102.4</v>
      </c>
      <c r="K58" s="1">
        <f t="shared" si="9"/>
        <v>-16.51400000000001</v>
      </c>
      <c r="L58" s="1"/>
      <c r="M58" s="1"/>
      <c r="N58" s="1"/>
      <c r="O58" s="1"/>
      <c r="P58" s="1">
        <f t="shared" si="4"/>
        <v>17.177199999999999</v>
      </c>
      <c r="Q58" s="5"/>
      <c r="R58" s="5"/>
      <c r="S58" s="1"/>
      <c r="T58" s="1">
        <f t="shared" si="5"/>
        <v>21.827014880190021</v>
      </c>
      <c r="U58" s="1">
        <f t="shared" si="6"/>
        <v>21.827014880190021</v>
      </c>
      <c r="V58" s="1">
        <v>19.298999999999999</v>
      </c>
      <c r="W58" s="1">
        <v>31.137799999999999</v>
      </c>
      <c r="X58" s="1">
        <v>36.422600000000003</v>
      </c>
      <c r="Y58" s="1">
        <v>53.328599999999987</v>
      </c>
      <c r="Z58" s="1">
        <v>52.819600000000001</v>
      </c>
      <c r="AA58" s="1">
        <v>33.315800000000003</v>
      </c>
      <c r="AB58" s="1" t="s">
        <v>100</v>
      </c>
      <c r="AC58" s="1">
        <f t="shared" si="10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101</v>
      </c>
      <c r="B59" s="1" t="s">
        <v>44</v>
      </c>
      <c r="C59" s="1">
        <v>186</v>
      </c>
      <c r="D59" s="1">
        <v>912</v>
      </c>
      <c r="E59" s="1">
        <v>388</v>
      </c>
      <c r="F59" s="1">
        <v>641</v>
      </c>
      <c r="G59" s="6">
        <v>0.4</v>
      </c>
      <c r="H59" s="1">
        <v>45</v>
      </c>
      <c r="I59" s="1" t="s">
        <v>33</v>
      </c>
      <c r="J59" s="1">
        <v>398</v>
      </c>
      <c r="K59" s="1">
        <f t="shared" si="9"/>
        <v>-10</v>
      </c>
      <c r="L59" s="1"/>
      <c r="M59" s="1"/>
      <c r="N59" s="1">
        <v>17.200000000000049</v>
      </c>
      <c r="O59" s="1">
        <v>61.600000000000023</v>
      </c>
      <c r="P59" s="1">
        <f t="shared" si="4"/>
        <v>77.599999999999994</v>
      </c>
      <c r="Q59" s="5">
        <f t="shared" ref="Q59:Q61" si="14">12*P59-O59-N59-F59</f>
        <v>211.39999999999986</v>
      </c>
      <c r="R59" s="5"/>
      <c r="S59" s="1"/>
      <c r="T59" s="1">
        <f t="shared" si="5"/>
        <v>12</v>
      </c>
      <c r="U59" s="1">
        <f t="shared" si="6"/>
        <v>9.2757731958762903</v>
      </c>
      <c r="V59" s="1">
        <v>75.2</v>
      </c>
      <c r="W59" s="1">
        <v>87</v>
      </c>
      <c r="X59" s="1">
        <v>98.8</v>
      </c>
      <c r="Y59" s="1">
        <v>113</v>
      </c>
      <c r="Z59" s="1">
        <v>107.8</v>
      </c>
      <c r="AA59" s="1">
        <v>93</v>
      </c>
      <c r="AB59" s="1"/>
      <c r="AC59" s="1">
        <f t="shared" si="10"/>
        <v>85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102</v>
      </c>
      <c r="B60" s="1" t="s">
        <v>32</v>
      </c>
      <c r="C60" s="1">
        <v>23.23</v>
      </c>
      <c r="D60" s="1">
        <v>31.911999999999999</v>
      </c>
      <c r="E60" s="1">
        <v>26.606999999999999</v>
      </c>
      <c r="F60" s="1">
        <v>28.535</v>
      </c>
      <c r="G60" s="6">
        <v>1</v>
      </c>
      <c r="H60" s="1">
        <v>40</v>
      </c>
      <c r="I60" s="1" t="s">
        <v>33</v>
      </c>
      <c r="J60" s="1">
        <v>25.3</v>
      </c>
      <c r="K60" s="1">
        <f t="shared" si="9"/>
        <v>1.3069999999999986</v>
      </c>
      <c r="L60" s="1"/>
      <c r="M60" s="1"/>
      <c r="N60" s="1"/>
      <c r="O60" s="1">
        <v>19.0565</v>
      </c>
      <c r="P60" s="1">
        <f t="shared" si="4"/>
        <v>5.3213999999999997</v>
      </c>
      <c r="Q60" s="5">
        <f t="shared" si="14"/>
        <v>16.265299999999993</v>
      </c>
      <c r="R60" s="5"/>
      <c r="S60" s="1"/>
      <c r="T60" s="1">
        <f t="shared" si="5"/>
        <v>12</v>
      </c>
      <c r="U60" s="1">
        <f t="shared" si="6"/>
        <v>8.9434171458638705</v>
      </c>
      <c r="V60" s="1">
        <v>4.7869999999999999</v>
      </c>
      <c r="W60" s="1">
        <v>2.4462000000000002</v>
      </c>
      <c r="X60" s="1">
        <v>2.7155999999999998</v>
      </c>
      <c r="Y60" s="1">
        <v>5.05</v>
      </c>
      <c r="Z60" s="1">
        <v>5.3346</v>
      </c>
      <c r="AA60" s="1">
        <v>2.3477999999999999</v>
      </c>
      <c r="AB60" s="1"/>
      <c r="AC60" s="1">
        <f t="shared" si="10"/>
        <v>16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103</v>
      </c>
      <c r="B61" s="1" t="s">
        <v>44</v>
      </c>
      <c r="C61" s="1">
        <v>42</v>
      </c>
      <c r="D61" s="1">
        <v>72</v>
      </c>
      <c r="E61" s="1">
        <v>77</v>
      </c>
      <c r="F61" s="1">
        <v>14</v>
      </c>
      <c r="G61" s="6">
        <v>0.35</v>
      </c>
      <c r="H61" s="1">
        <v>40</v>
      </c>
      <c r="I61" s="1" t="s">
        <v>33</v>
      </c>
      <c r="J61" s="1">
        <v>75</v>
      </c>
      <c r="K61" s="1">
        <f t="shared" si="9"/>
        <v>2</v>
      </c>
      <c r="L61" s="1"/>
      <c r="M61" s="1"/>
      <c r="N61" s="1">
        <v>51.600000000000023</v>
      </c>
      <c r="O61" s="1">
        <v>104</v>
      </c>
      <c r="P61" s="1">
        <f t="shared" si="4"/>
        <v>15.4</v>
      </c>
      <c r="Q61" s="5">
        <f t="shared" si="14"/>
        <v>15.199999999999989</v>
      </c>
      <c r="R61" s="5"/>
      <c r="S61" s="1"/>
      <c r="T61" s="1">
        <f t="shared" si="5"/>
        <v>12</v>
      </c>
      <c r="U61" s="1">
        <f t="shared" si="6"/>
        <v>11.012987012987015</v>
      </c>
      <c r="V61" s="1">
        <v>17.2</v>
      </c>
      <c r="W61" s="1">
        <v>11.8</v>
      </c>
      <c r="X61" s="1">
        <v>9.6</v>
      </c>
      <c r="Y61" s="1">
        <v>11</v>
      </c>
      <c r="Z61" s="1">
        <v>13.2</v>
      </c>
      <c r="AA61" s="1">
        <v>11.2</v>
      </c>
      <c r="AB61" s="1"/>
      <c r="AC61" s="1">
        <f t="shared" si="10"/>
        <v>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104</v>
      </c>
      <c r="B62" s="1" t="s">
        <v>44</v>
      </c>
      <c r="C62" s="1">
        <v>6</v>
      </c>
      <c r="D62" s="1">
        <v>40</v>
      </c>
      <c r="E62" s="1">
        <v>16</v>
      </c>
      <c r="F62" s="1">
        <v>28</v>
      </c>
      <c r="G62" s="6">
        <v>0.4</v>
      </c>
      <c r="H62" s="1">
        <v>50</v>
      </c>
      <c r="I62" s="1" t="s">
        <v>33</v>
      </c>
      <c r="J62" s="1">
        <v>16</v>
      </c>
      <c r="K62" s="1">
        <f t="shared" si="9"/>
        <v>0</v>
      </c>
      <c r="L62" s="1"/>
      <c r="M62" s="1"/>
      <c r="N62" s="1">
        <v>10</v>
      </c>
      <c r="O62" s="1"/>
      <c r="P62" s="1">
        <f t="shared" si="4"/>
        <v>3.2</v>
      </c>
      <c r="Q62" s="5"/>
      <c r="R62" s="5"/>
      <c r="S62" s="1"/>
      <c r="T62" s="1">
        <f t="shared" si="5"/>
        <v>11.875</v>
      </c>
      <c r="U62" s="1">
        <f t="shared" si="6"/>
        <v>11.875</v>
      </c>
      <c r="V62" s="1">
        <v>3.2</v>
      </c>
      <c r="W62" s="1">
        <v>3.6</v>
      </c>
      <c r="X62" s="1">
        <v>3.6</v>
      </c>
      <c r="Y62" s="1">
        <v>3.2</v>
      </c>
      <c r="Z62" s="1">
        <v>2.8</v>
      </c>
      <c r="AA62" s="1">
        <v>2.6</v>
      </c>
      <c r="AB62" s="1"/>
      <c r="AC62" s="1">
        <f t="shared" si="10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0" t="s">
        <v>105</v>
      </c>
      <c r="B63" s="10" t="s">
        <v>44</v>
      </c>
      <c r="C63" s="10">
        <v>33</v>
      </c>
      <c r="D63" s="10"/>
      <c r="E63" s="10">
        <v>3</v>
      </c>
      <c r="F63" s="10">
        <v>27</v>
      </c>
      <c r="G63" s="11">
        <v>0</v>
      </c>
      <c r="H63" s="10" t="e">
        <v>#N/A</v>
      </c>
      <c r="I63" s="10" t="s">
        <v>49</v>
      </c>
      <c r="J63" s="10">
        <v>7</v>
      </c>
      <c r="K63" s="10">
        <f t="shared" si="9"/>
        <v>-4</v>
      </c>
      <c r="L63" s="10"/>
      <c r="M63" s="10"/>
      <c r="N63" s="10"/>
      <c r="O63" s="10"/>
      <c r="P63" s="10">
        <f t="shared" si="4"/>
        <v>0.6</v>
      </c>
      <c r="Q63" s="12"/>
      <c r="R63" s="12"/>
      <c r="S63" s="10"/>
      <c r="T63" s="10">
        <f t="shared" si="5"/>
        <v>45</v>
      </c>
      <c r="U63" s="10">
        <f t="shared" si="6"/>
        <v>45</v>
      </c>
      <c r="V63" s="10">
        <v>1.2</v>
      </c>
      <c r="W63" s="10">
        <v>1.8</v>
      </c>
      <c r="X63" s="10">
        <v>1.2</v>
      </c>
      <c r="Y63" s="10">
        <v>0.2</v>
      </c>
      <c r="Z63" s="10">
        <v>0.2</v>
      </c>
      <c r="AA63" s="10">
        <v>0.4</v>
      </c>
      <c r="AB63" s="16" t="s">
        <v>173</v>
      </c>
      <c r="AC63" s="10">
        <f t="shared" si="10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106</v>
      </c>
      <c r="B64" s="1" t="s">
        <v>44</v>
      </c>
      <c r="C64" s="1">
        <v>-2</v>
      </c>
      <c r="D64" s="1">
        <v>120</v>
      </c>
      <c r="E64" s="1">
        <v>30</v>
      </c>
      <c r="F64" s="1">
        <v>88</v>
      </c>
      <c r="G64" s="6">
        <v>0.45</v>
      </c>
      <c r="H64" s="1">
        <v>45</v>
      </c>
      <c r="I64" s="1" t="s">
        <v>33</v>
      </c>
      <c r="J64" s="1">
        <v>28</v>
      </c>
      <c r="K64" s="1">
        <f t="shared" si="9"/>
        <v>2</v>
      </c>
      <c r="L64" s="1"/>
      <c r="M64" s="1"/>
      <c r="N64" s="1"/>
      <c r="O64" s="1"/>
      <c r="P64" s="1">
        <f t="shared" si="4"/>
        <v>6</v>
      </c>
      <c r="Q64" s="5"/>
      <c r="R64" s="5"/>
      <c r="S64" s="1"/>
      <c r="T64" s="1">
        <f t="shared" si="5"/>
        <v>14.666666666666666</v>
      </c>
      <c r="U64" s="1">
        <f t="shared" si="6"/>
        <v>14.666666666666666</v>
      </c>
      <c r="V64" s="1">
        <v>3.4</v>
      </c>
      <c r="W64" s="1">
        <v>0</v>
      </c>
      <c r="X64" s="1">
        <v>1</v>
      </c>
      <c r="Y64" s="1">
        <v>9.8000000000000007</v>
      </c>
      <c r="Z64" s="1">
        <v>8.8000000000000007</v>
      </c>
      <c r="AA64" s="1">
        <v>3</v>
      </c>
      <c r="AB64" s="1"/>
      <c r="AC64" s="1">
        <f t="shared" si="10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107</v>
      </c>
      <c r="B65" s="1" t="s">
        <v>44</v>
      </c>
      <c r="C65" s="1">
        <v>69</v>
      </c>
      <c r="D65" s="1">
        <v>312</v>
      </c>
      <c r="E65" s="1">
        <v>136</v>
      </c>
      <c r="F65" s="1">
        <v>241</v>
      </c>
      <c r="G65" s="6">
        <v>0.4</v>
      </c>
      <c r="H65" s="1">
        <v>40</v>
      </c>
      <c r="I65" s="1" t="s">
        <v>33</v>
      </c>
      <c r="J65" s="1">
        <v>141</v>
      </c>
      <c r="K65" s="1">
        <f t="shared" si="9"/>
        <v>-5</v>
      </c>
      <c r="L65" s="1"/>
      <c r="M65" s="1"/>
      <c r="N65" s="1"/>
      <c r="O65" s="1"/>
      <c r="P65" s="1">
        <f t="shared" si="4"/>
        <v>27.2</v>
      </c>
      <c r="Q65" s="5">
        <f t="shared" ref="Q65:Q66" si="15">12*P65-O65-N65-F65</f>
        <v>85.399999999999977</v>
      </c>
      <c r="R65" s="5"/>
      <c r="S65" s="1"/>
      <c r="T65" s="1">
        <f t="shared" si="5"/>
        <v>12</v>
      </c>
      <c r="U65" s="1">
        <f t="shared" si="6"/>
        <v>8.8602941176470598</v>
      </c>
      <c r="V65" s="1">
        <v>23.2</v>
      </c>
      <c r="W65" s="1">
        <v>16.600000000000001</v>
      </c>
      <c r="X65" s="1">
        <v>26</v>
      </c>
      <c r="Y65" s="1">
        <v>38</v>
      </c>
      <c r="Z65" s="1">
        <v>33</v>
      </c>
      <c r="AA65" s="1">
        <v>22.8</v>
      </c>
      <c r="AB65" s="1"/>
      <c r="AC65" s="1">
        <f t="shared" si="10"/>
        <v>34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108</v>
      </c>
      <c r="B66" s="1" t="s">
        <v>32</v>
      </c>
      <c r="C66" s="1">
        <v>-0.126</v>
      </c>
      <c r="D66" s="1">
        <v>112.255</v>
      </c>
      <c r="E66" s="1">
        <v>51.411999999999999</v>
      </c>
      <c r="F66" s="1">
        <v>60.716999999999999</v>
      </c>
      <c r="G66" s="6">
        <v>1</v>
      </c>
      <c r="H66" s="1">
        <v>40</v>
      </c>
      <c r="I66" s="1" t="s">
        <v>33</v>
      </c>
      <c r="J66" s="1">
        <v>51.3</v>
      </c>
      <c r="K66" s="1">
        <f t="shared" si="9"/>
        <v>0.11200000000000188</v>
      </c>
      <c r="L66" s="1"/>
      <c r="M66" s="1"/>
      <c r="N66" s="1"/>
      <c r="O66" s="1">
        <v>15.061500000000001</v>
      </c>
      <c r="P66" s="1">
        <f t="shared" si="4"/>
        <v>10.282399999999999</v>
      </c>
      <c r="Q66" s="5">
        <f t="shared" si="15"/>
        <v>47.610299999999995</v>
      </c>
      <c r="R66" s="5"/>
      <c r="S66" s="1"/>
      <c r="T66" s="1">
        <f t="shared" si="5"/>
        <v>12</v>
      </c>
      <c r="U66" s="1">
        <f t="shared" si="6"/>
        <v>7.3697288570761694</v>
      </c>
      <c r="V66" s="1">
        <v>8.1074000000000002</v>
      </c>
      <c r="W66" s="1">
        <v>7.9531999999999998</v>
      </c>
      <c r="X66" s="1">
        <v>9.6810000000000009</v>
      </c>
      <c r="Y66" s="1">
        <v>9.1004000000000005</v>
      </c>
      <c r="Z66" s="1">
        <v>9.3978000000000002</v>
      </c>
      <c r="AA66" s="1">
        <v>8.4233999999999991</v>
      </c>
      <c r="AB66" s="1"/>
      <c r="AC66" s="1">
        <f t="shared" si="10"/>
        <v>48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109</v>
      </c>
      <c r="B67" s="10" t="s">
        <v>44</v>
      </c>
      <c r="C67" s="10">
        <v>2</v>
      </c>
      <c r="D67" s="10"/>
      <c r="E67" s="10"/>
      <c r="F67" s="10">
        <v>2</v>
      </c>
      <c r="G67" s="11">
        <v>0</v>
      </c>
      <c r="H67" s="10">
        <v>35</v>
      </c>
      <c r="I67" s="10" t="s">
        <v>49</v>
      </c>
      <c r="J67" s="10"/>
      <c r="K67" s="10">
        <f t="shared" si="9"/>
        <v>0</v>
      </c>
      <c r="L67" s="10"/>
      <c r="M67" s="10"/>
      <c r="N67" s="10"/>
      <c r="O67" s="10"/>
      <c r="P67" s="10">
        <f t="shared" si="4"/>
        <v>0</v>
      </c>
      <c r="Q67" s="12"/>
      <c r="R67" s="12"/>
      <c r="S67" s="10"/>
      <c r="T67" s="10" t="e">
        <f t="shared" si="5"/>
        <v>#DIV/0!</v>
      </c>
      <c r="U67" s="10" t="e">
        <f t="shared" si="6"/>
        <v>#DIV/0!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/>
      <c r="AC67" s="10">
        <f t="shared" si="10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0" t="s">
        <v>110</v>
      </c>
      <c r="B68" s="20" t="s">
        <v>32</v>
      </c>
      <c r="C68" s="20">
        <v>13.041</v>
      </c>
      <c r="D68" s="20"/>
      <c r="E68" s="20">
        <v>-2.6890000000000001</v>
      </c>
      <c r="F68" s="20">
        <v>13.041</v>
      </c>
      <c r="G68" s="21">
        <v>0</v>
      </c>
      <c r="H68" s="20">
        <v>30</v>
      </c>
      <c r="I68" s="20" t="s">
        <v>33</v>
      </c>
      <c r="J68" s="20">
        <v>3.9</v>
      </c>
      <c r="K68" s="20">
        <f t="shared" si="9"/>
        <v>-6.5890000000000004</v>
      </c>
      <c r="L68" s="20"/>
      <c r="M68" s="20"/>
      <c r="N68" s="20"/>
      <c r="O68" s="20"/>
      <c r="P68" s="20">
        <f t="shared" si="4"/>
        <v>-0.53780000000000006</v>
      </c>
      <c r="Q68" s="22"/>
      <c r="R68" s="22"/>
      <c r="S68" s="20"/>
      <c r="T68" s="20">
        <f t="shared" si="5"/>
        <v>-24.248791372257344</v>
      </c>
      <c r="U68" s="20">
        <f t="shared" si="6"/>
        <v>-24.248791372257344</v>
      </c>
      <c r="V68" s="20">
        <v>-0.53780000000000006</v>
      </c>
      <c r="W68" s="20">
        <v>-0.78459999999999996</v>
      </c>
      <c r="X68" s="20">
        <v>2.1179999999999999</v>
      </c>
      <c r="Y68" s="20">
        <v>3.1619999999999999</v>
      </c>
      <c r="Z68" s="20">
        <v>3.1467999999999998</v>
      </c>
      <c r="AA68" s="20">
        <v>2.9731999999999998</v>
      </c>
      <c r="AB68" s="16" t="s">
        <v>177</v>
      </c>
      <c r="AC68" s="20">
        <f t="shared" si="10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111</v>
      </c>
      <c r="B69" s="1" t="s">
        <v>44</v>
      </c>
      <c r="C69" s="1">
        <v>-4</v>
      </c>
      <c r="D69" s="1"/>
      <c r="E69" s="14">
        <f>E70</f>
        <v>12</v>
      </c>
      <c r="F69" s="14">
        <f>-4+F70</f>
        <v>49</v>
      </c>
      <c r="G69" s="6">
        <v>0.45</v>
      </c>
      <c r="H69" s="1">
        <v>50</v>
      </c>
      <c r="I69" s="1" t="s">
        <v>33</v>
      </c>
      <c r="J69" s="1"/>
      <c r="K69" s="1">
        <f t="shared" si="9"/>
        <v>12</v>
      </c>
      <c r="L69" s="1"/>
      <c r="M69" s="1"/>
      <c r="N69" s="1"/>
      <c r="O69" s="1"/>
      <c r="P69" s="1">
        <f t="shared" si="4"/>
        <v>2.4</v>
      </c>
      <c r="Q69" s="5"/>
      <c r="R69" s="5"/>
      <c r="S69" s="1"/>
      <c r="T69" s="1">
        <f t="shared" si="5"/>
        <v>20.416666666666668</v>
      </c>
      <c r="U69" s="1">
        <f t="shared" si="6"/>
        <v>20.416666666666668</v>
      </c>
      <c r="V69" s="1">
        <v>2.6</v>
      </c>
      <c r="W69" s="1">
        <v>4</v>
      </c>
      <c r="X69" s="1">
        <v>4.2</v>
      </c>
      <c r="Y69" s="1">
        <v>5</v>
      </c>
      <c r="Z69" s="1">
        <v>5</v>
      </c>
      <c r="AA69" s="1">
        <v>3.2</v>
      </c>
      <c r="AB69" s="1" t="s">
        <v>112</v>
      </c>
      <c r="AC69" s="1">
        <f t="shared" si="10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0" t="s">
        <v>113</v>
      </c>
      <c r="B70" s="10" t="s">
        <v>44</v>
      </c>
      <c r="C70" s="10">
        <v>6</v>
      </c>
      <c r="D70" s="18">
        <v>60</v>
      </c>
      <c r="E70" s="14">
        <v>12</v>
      </c>
      <c r="F70" s="14">
        <v>53</v>
      </c>
      <c r="G70" s="11">
        <v>0</v>
      </c>
      <c r="H70" s="10" t="e">
        <v>#N/A</v>
      </c>
      <c r="I70" s="10" t="s">
        <v>49</v>
      </c>
      <c r="J70" s="10">
        <v>15</v>
      </c>
      <c r="K70" s="10">
        <f t="shared" ref="K70:K100" si="16">E70-J70</f>
        <v>-3</v>
      </c>
      <c r="L70" s="10"/>
      <c r="M70" s="10"/>
      <c r="N70" s="10"/>
      <c r="O70" s="10"/>
      <c r="P70" s="10">
        <f t="shared" si="4"/>
        <v>2.4</v>
      </c>
      <c r="Q70" s="12"/>
      <c r="R70" s="12"/>
      <c r="S70" s="10"/>
      <c r="T70" s="10">
        <f t="shared" si="5"/>
        <v>22.083333333333336</v>
      </c>
      <c r="U70" s="10">
        <f t="shared" si="6"/>
        <v>22.083333333333336</v>
      </c>
      <c r="V70" s="10">
        <v>2.6</v>
      </c>
      <c r="W70" s="10">
        <v>3</v>
      </c>
      <c r="X70" s="10">
        <v>2.8</v>
      </c>
      <c r="Y70" s="10">
        <v>0</v>
      </c>
      <c r="Z70" s="10">
        <v>0</v>
      </c>
      <c r="AA70" s="10">
        <v>0</v>
      </c>
      <c r="AB70" s="17" t="s">
        <v>114</v>
      </c>
      <c r="AC70" s="10">
        <f t="shared" ref="AC70:AC101" si="17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32</v>
      </c>
      <c r="C71" s="1">
        <v>112.366</v>
      </c>
      <c r="D71" s="1">
        <v>74.597999999999999</v>
      </c>
      <c r="E71" s="1">
        <v>48.5</v>
      </c>
      <c r="F71" s="1">
        <v>125.09</v>
      </c>
      <c r="G71" s="6">
        <v>1</v>
      </c>
      <c r="H71" s="1">
        <v>50</v>
      </c>
      <c r="I71" s="1" t="s">
        <v>33</v>
      </c>
      <c r="J71" s="1">
        <v>43.95</v>
      </c>
      <c r="K71" s="1">
        <f t="shared" si="16"/>
        <v>4.5499999999999972</v>
      </c>
      <c r="L71" s="1"/>
      <c r="M71" s="1"/>
      <c r="N71" s="1"/>
      <c r="O71" s="1"/>
      <c r="P71" s="1">
        <f t="shared" ref="P71:P112" si="18">E71/5</f>
        <v>9.6999999999999993</v>
      </c>
      <c r="Q71" s="5"/>
      <c r="R71" s="5"/>
      <c r="S71" s="1"/>
      <c r="T71" s="1">
        <f t="shared" ref="T71:T112" si="19">(F71+N71+O71+Q71)/P71</f>
        <v>12.895876288659796</v>
      </c>
      <c r="U71" s="1">
        <f t="shared" ref="U71:U112" si="20">(F71+N71+O71)/P71</f>
        <v>12.895876288659796</v>
      </c>
      <c r="V71" s="1">
        <v>9.4760000000000009</v>
      </c>
      <c r="W71" s="1">
        <v>13.464</v>
      </c>
      <c r="X71" s="1">
        <v>15.2936</v>
      </c>
      <c r="Y71" s="1">
        <v>9.2748000000000008</v>
      </c>
      <c r="Z71" s="1">
        <v>7.8422000000000001</v>
      </c>
      <c r="AA71" s="1">
        <v>16.311399999999999</v>
      </c>
      <c r="AB71" s="1"/>
      <c r="AC71" s="1">
        <f t="shared" si="17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32</v>
      </c>
      <c r="C72" s="1">
        <v>8.0000000000000002E-3</v>
      </c>
      <c r="D72" s="1">
        <v>54.048000000000002</v>
      </c>
      <c r="E72" s="1"/>
      <c r="F72" s="1">
        <v>52.61</v>
      </c>
      <c r="G72" s="6">
        <v>1</v>
      </c>
      <c r="H72" s="1">
        <v>50</v>
      </c>
      <c r="I72" s="1" t="s">
        <v>33</v>
      </c>
      <c r="J72" s="1"/>
      <c r="K72" s="1">
        <f t="shared" si="16"/>
        <v>0</v>
      </c>
      <c r="L72" s="1"/>
      <c r="M72" s="1"/>
      <c r="N72" s="1">
        <v>27.832799999999999</v>
      </c>
      <c r="O72" s="1"/>
      <c r="P72" s="1">
        <f t="shared" si="18"/>
        <v>0</v>
      </c>
      <c r="Q72" s="5"/>
      <c r="R72" s="5"/>
      <c r="S72" s="1"/>
      <c r="T72" s="1" t="e">
        <f t="shared" si="19"/>
        <v>#DIV/0!</v>
      </c>
      <c r="U72" s="1" t="e">
        <f t="shared" si="20"/>
        <v>#DIV/0!</v>
      </c>
      <c r="V72" s="1">
        <v>0.28920000000000001</v>
      </c>
      <c r="W72" s="1">
        <v>6.0216000000000003</v>
      </c>
      <c r="X72" s="1">
        <v>6.5531999999999986</v>
      </c>
      <c r="Y72" s="1">
        <v>2.7109999999999999</v>
      </c>
      <c r="Z72" s="1">
        <v>2.1598000000000002</v>
      </c>
      <c r="AA72" s="1">
        <v>3.8374000000000001</v>
      </c>
      <c r="AB72" s="1"/>
      <c r="AC72" s="1">
        <f t="shared" si="17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44</v>
      </c>
      <c r="C73" s="1">
        <v>125</v>
      </c>
      <c r="D73" s="1">
        <v>1218</v>
      </c>
      <c r="E73" s="1">
        <v>525</v>
      </c>
      <c r="F73" s="1">
        <v>740</v>
      </c>
      <c r="G73" s="6">
        <v>0.4</v>
      </c>
      <c r="H73" s="1">
        <v>40</v>
      </c>
      <c r="I73" s="1" t="s">
        <v>33</v>
      </c>
      <c r="J73" s="1">
        <v>528</v>
      </c>
      <c r="K73" s="1">
        <f t="shared" si="16"/>
        <v>-3</v>
      </c>
      <c r="L73" s="1"/>
      <c r="M73" s="1"/>
      <c r="N73" s="1"/>
      <c r="O73" s="1">
        <v>151.59999999999991</v>
      </c>
      <c r="P73" s="1">
        <f t="shared" si="18"/>
        <v>105</v>
      </c>
      <c r="Q73" s="5">
        <f t="shared" ref="Q73:Q74" si="21">12*P73-O73-N73-F73</f>
        <v>368.40000000000009</v>
      </c>
      <c r="R73" s="5"/>
      <c r="S73" s="1"/>
      <c r="T73" s="1">
        <f t="shared" si="19"/>
        <v>12</v>
      </c>
      <c r="U73" s="1">
        <f t="shared" si="20"/>
        <v>8.4914285714285711</v>
      </c>
      <c r="V73" s="1">
        <v>96.4</v>
      </c>
      <c r="W73" s="1">
        <v>104</v>
      </c>
      <c r="X73" s="1">
        <v>120.8</v>
      </c>
      <c r="Y73" s="1">
        <v>136.6</v>
      </c>
      <c r="Z73" s="1">
        <v>129</v>
      </c>
      <c r="AA73" s="1">
        <v>104.2</v>
      </c>
      <c r="AB73" s="1"/>
      <c r="AC73" s="1">
        <f t="shared" si="17"/>
        <v>147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44</v>
      </c>
      <c r="C74" s="1">
        <v>82</v>
      </c>
      <c r="D74" s="1">
        <v>1062</v>
      </c>
      <c r="E74" s="1">
        <v>429</v>
      </c>
      <c r="F74" s="1">
        <v>670</v>
      </c>
      <c r="G74" s="6">
        <v>0.4</v>
      </c>
      <c r="H74" s="1">
        <v>40</v>
      </c>
      <c r="I74" s="1" t="s">
        <v>33</v>
      </c>
      <c r="J74" s="1">
        <v>428</v>
      </c>
      <c r="K74" s="1">
        <f t="shared" si="16"/>
        <v>1</v>
      </c>
      <c r="L74" s="1"/>
      <c r="M74" s="1"/>
      <c r="N74" s="1"/>
      <c r="O74" s="1">
        <v>17.199999999999701</v>
      </c>
      <c r="P74" s="1">
        <f t="shared" si="18"/>
        <v>85.8</v>
      </c>
      <c r="Q74" s="5">
        <f t="shared" si="21"/>
        <v>342.4000000000002</v>
      </c>
      <c r="R74" s="5"/>
      <c r="S74" s="1"/>
      <c r="T74" s="1">
        <f t="shared" si="19"/>
        <v>12</v>
      </c>
      <c r="U74" s="1">
        <f t="shared" si="20"/>
        <v>8.0093240093240059</v>
      </c>
      <c r="V74" s="1">
        <v>74.8</v>
      </c>
      <c r="W74" s="1">
        <v>81.400000000000006</v>
      </c>
      <c r="X74" s="1">
        <v>102.4</v>
      </c>
      <c r="Y74" s="1">
        <v>120.6</v>
      </c>
      <c r="Z74" s="1">
        <v>110.8</v>
      </c>
      <c r="AA74" s="1">
        <v>86.8</v>
      </c>
      <c r="AB74" s="1"/>
      <c r="AC74" s="1">
        <f t="shared" si="17"/>
        <v>137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0" t="s">
        <v>119</v>
      </c>
      <c r="B75" s="10" t="s">
        <v>44</v>
      </c>
      <c r="C75" s="10">
        <v>-6</v>
      </c>
      <c r="D75" s="10"/>
      <c r="E75" s="10"/>
      <c r="F75" s="14">
        <v>-6</v>
      </c>
      <c r="G75" s="11">
        <v>0</v>
      </c>
      <c r="H75" s="10" t="e">
        <v>#N/A</v>
      </c>
      <c r="I75" s="10" t="s">
        <v>49</v>
      </c>
      <c r="J75" s="10"/>
      <c r="K75" s="10">
        <f t="shared" si="16"/>
        <v>0</v>
      </c>
      <c r="L75" s="10"/>
      <c r="M75" s="10"/>
      <c r="N75" s="10"/>
      <c r="O75" s="10"/>
      <c r="P75" s="10">
        <f t="shared" si="18"/>
        <v>0</v>
      </c>
      <c r="Q75" s="12"/>
      <c r="R75" s="12"/>
      <c r="S75" s="10"/>
      <c r="T75" s="10" t="e">
        <f t="shared" si="19"/>
        <v>#DIV/0!</v>
      </c>
      <c r="U75" s="10" t="e">
        <f t="shared" si="20"/>
        <v>#DIV/0!</v>
      </c>
      <c r="V75" s="10">
        <v>0</v>
      </c>
      <c r="W75" s="10">
        <v>1.2</v>
      </c>
      <c r="X75" s="10">
        <v>1.2</v>
      </c>
      <c r="Y75" s="10">
        <v>0</v>
      </c>
      <c r="Z75" s="10">
        <v>0</v>
      </c>
      <c r="AA75" s="10">
        <v>0</v>
      </c>
      <c r="AB75" s="10" t="s">
        <v>120</v>
      </c>
      <c r="AC75" s="10">
        <f t="shared" si="17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121</v>
      </c>
      <c r="B76" s="1" t="s">
        <v>44</v>
      </c>
      <c r="C76" s="1">
        <v>-28</v>
      </c>
      <c r="D76" s="1">
        <v>414</v>
      </c>
      <c r="E76" s="1">
        <v>118</v>
      </c>
      <c r="F76" s="14">
        <f>262+F75</f>
        <v>256</v>
      </c>
      <c r="G76" s="6">
        <v>0.4</v>
      </c>
      <c r="H76" s="1">
        <v>40</v>
      </c>
      <c r="I76" s="1" t="s">
        <v>33</v>
      </c>
      <c r="J76" s="1">
        <v>124</v>
      </c>
      <c r="K76" s="1">
        <f t="shared" si="16"/>
        <v>-6</v>
      </c>
      <c r="L76" s="1"/>
      <c r="M76" s="1"/>
      <c r="N76" s="1"/>
      <c r="O76" s="1"/>
      <c r="P76" s="1">
        <f t="shared" si="18"/>
        <v>23.6</v>
      </c>
      <c r="Q76" s="5">
        <f>12*P76-O76-N76-F76</f>
        <v>27.200000000000045</v>
      </c>
      <c r="R76" s="5"/>
      <c r="S76" s="1"/>
      <c r="T76" s="1">
        <f t="shared" si="19"/>
        <v>12.000000000000002</v>
      </c>
      <c r="U76" s="1">
        <f t="shared" si="20"/>
        <v>10.847457627118644</v>
      </c>
      <c r="V76" s="1">
        <v>18.8</v>
      </c>
      <c r="W76" s="1">
        <v>1.4</v>
      </c>
      <c r="X76" s="1">
        <v>3.2</v>
      </c>
      <c r="Y76" s="1">
        <v>31.8</v>
      </c>
      <c r="Z76" s="1">
        <v>33.4</v>
      </c>
      <c r="AA76" s="1">
        <v>21</v>
      </c>
      <c r="AB76" s="1" t="s">
        <v>122</v>
      </c>
      <c r="AC76" s="1">
        <f t="shared" si="17"/>
        <v>11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0" t="s">
        <v>123</v>
      </c>
      <c r="B77" s="20" t="s">
        <v>32</v>
      </c>
      <c r="C77" s="20">
        <v>-9.8000000000000004E-2</v>
      </c>
      <c r="D77" s="20"/>
      <c r="E77" s="20">
        <v>-3.2480000000000002</v>
      </c>
      <c r="F77" s="20">
        <v>-9.8000000000000004E-2</v>
      </c>
      <c r="G77" s="21">
        <v>0</v>
      </c>
      <c r="H77" s="20">
        <v>40</v>
      </c>
      <c r="I77" s="20" t="s">
        <v>33</v>
      </c>
      <c r="J77" s="20">
        <v>27.1</v>
      </c>
      <c r="K77" s="20">
        <f t="shared" si="16"/>
        <v>-30.348000000000003</v>
      </c>
      <c r="L77" s="20"/>
      <c r="M77" s="20"/>
      <c r="N77" s="20"/>
      <c r="O77" s="20"/>
      <c r="P77" s="20">
        <f t="shared" si="18"/>
        <v>-0.64960000000000007</v>
      </c>
      <c r="Q77" s="22"/>
      <c r="R77" s="22"/>
      <c r="S77" s="20"/>
      <c r="T77" s="20">
        <f t="shared" si="19"/>
        <v>0.15086206896551724</v>
      </c>
      <c r="U77" s="20">
        <f t="shared" si="20"/>
        <v>0.15086206896551724</v>
      </c>
      <c r="V77" s="20">
        <v>-0.48699999999999999</v>
      </c>
      <c r="W77" s="20">
        <v>11.7394</v>
      </c>
      <c r="X77" s="20">
        <v>18.900200000000002</v>
      </c>
      <c r="Y77" s="20">
        <v>45.075000000000003</v>
      </c>
      <c r="Z77" s="20">
        <v>43.441000000000003</v>
      </c>
      <c r="AA77" s="20">
        <v>40.2682</v>
      </c>
      <c r="AB77" s="20" t="s">
        <v>96</v>
      </c>
      <c r="AC77" s="20">
        <f t="shared" si="17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124</v>
      </c>
      <c r="B78" s="1" t="s">
        <v>32</v>
      </c>
      <c r="C78" s="1">
        <v>190.244</v>
      </c>
      <c r="D78" s="1">
        <v>145.47399999999999</v>
      </c>
      <c r="E78" s="1">
        <v>196.34899999999999</v>
      </c>
      <c r="F78" s="1">
        <v>103.18899999999999</v>
      </c>
      <c r="G78" s="6">
        <v>1</v>
      </c>
      <c r="H78" s="1">
        <v>40</v>
      </c>
      <c r="I78" s="1" t="s">
        <v>33</v>
      </c>
      <c r="J78" s="1">
        <v>197.5</v>
      </c>
      <c r="K78" s="1">
        <f t="shared" si="16"/>
        <v>-1.1510000000000105</v>
      </c>
      <c r="L78" s="1"/>
      <c r="M78" s="1"/>
      <c r="N78" s="1">
        <v>72.396600000000063</v>
      </c>
      <c r="O78" s="1">
        <v>115.3522999999999</v>
      </c>
      <c r="P78" s="1">
        <f t="shared" si="18"/>
        <v>39.269799999999996</v>
      </c>
      <c r="Q78" s="5">
        <f>12*P78-O78-N78-F78</f>
        <v>180.2997</v>
      </c>
      <c r="R78" s="5"/>
      <c r="S78" s="1"/>
      <c r="T78" s="1">
        <f t="shared" si="19"/>
        <v>12</v>
      </c>
      <c r="U78" s="1">
        <f t="shared" si="20"/>
        <v>7.4086931942612386</v>
      </c>
      <c r="V78" s="1">
        <v>33.286999999999999</v>
      </c>
      <c r="W78" s="1">
        <v>30.977599999999999</v>
      </c>
      <c r="X78" s="1">
        <v>29.773800000000001</v>
      </c>
      <c r="Y78" s="1">
        <v>26.5916</v>
      </c>
      <c r="Z78" s="1">
        <v>28.543600000000001</v>
      </c>
      <c r="AA78" s="1">
        <v>34.836399999999998</v>
      </c>
      <c r="AB78" s="1"/>
      <c r="AC78" s="1">
        <f t="shared" si="17"/>
        <v>180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0" t="s">
        <v>125</v>
      </c>
      <c r="B79" s="20" t="s">
        <v>44</v>
      </c>
      <c r="C79" s="20">
        <v>1</v>
      </c>
      <c r="D79" s="20"/>
      <c r="E79" s="20"/>
      <c r="F79" s="20">
        <v>1</v>
      </c>
      <c r="G79" s="21">
        <v>0</v>
      </c>
      <c r="H79" s="20">
        <v>50</v>
      </c>
      <c r="I79" s="20" t="s">
        <v>33</v>
      </c>
      <c r="J79" s="20"/>
      <c r="K79" s="20">
        <f t="shared" si="16"/>
        <v>0</v>
      </c>
      <c r="L79" s="20"/>
      <c r="M79" s="20"/>
      <c r="N79" s="20"/>
      <c r="O79" s="20"/>
      <c r="P79" s="20">
        <f t="shared" si="18"/>
        <v>0</v>
      </c>
      <c r="Q79" s="22"/>
      <c r="R79" s="22"/>
      <c r="S79" s="20"/>
      <c r="T79" s="20" t="e">
        <f t="shared" si="19"/>
        <v>#DIV/0!</v>
      </c>
      <c r="U79" s="20" t="e">
        <f t="shared" si="20"/>
        <v>#DIV/0!</v>
      </c>
      <c r="V79" s="20">
        <v>0</v>
      </c>
      <c r="W79" s="20">
        <v>0.4</v>
      </c>
      <c r="X79" s="20">
        <v>0.6</v>
      </c>
      <c r="Y79" s="20">
        <v>1.8</v>
      </c>
      <c r="Z79" s="20">
        <v>1.6</v>
      </c>
      <c r="AA79" s="20">
        <v>2</v>
      </c>
      <c r="AB79" s="20" t="s">
        <v>126</v>
      </c>
      <c r="AC79" s="20">
        <f t="shared" si="17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3" t="s">
        <v>127</v>
      </c>
      <c r="B80" s="1" t="s">
        <v>44</v>
      </c>
      <c r="C80" s="1"/>
      <c r="D80" s="1"/>
      <c r="E80" s="14">
        <f>E94</f>
        <v>6</v>
      </c>
      <c r="F80" s="14">
        <f>F94</f>
        <v>23</v>
      </c>
      <c r="G80" s="6">
        <v>0.6</v>
      </c>
      <c r="H80" s="1">
        <v>55</v>
      </c>
      <c r="I80" s="1" t="s">
        <v>33</v>
      </c>
      <c r="J80" s="1"/>
      <c r="K80" s="1">
        <f t="shared" si="16"/>
        <v>6</v>
      </c>
      <c r="L80" s="1"/>
      <c r="M80" s="1"/>
      <c r="N80" s="1"/>
      <c r="O80" s="1"/>
      <c r="P80" s="1">
        <f t="shared" si="18"/>
        <v>1.2</v>
      </c>
      <c r="Q80" s="5"/>
      <c r="R80" s="5"/>
      <c r="S80" s="1"/>
      <c r="T80" s="1">
        <f t="shared" si="19"/>
        <v>19.166666666666668</v>
      </c>
      <c r="U80" s="1">
        <f t="shared" si="20"/>
        <v>19.166666666666668</v>
      </c>
      <c r="V80" s="1">
        <v>2</v>
      </c>
      <c r="W80" s="1">
        <v>2.4</v>
      </c>
      <c r="X80" s="1">
        <v>2.6</v>
      </c>
      <c r="Y80" s="1">
        <v>1.2</v>
      </c>
      <c r="Z80" s="1">
        <v>0.8</v>
      </c>
      <c r="AA80" s="1">
        <v>0.2</v>
      </c>
      <c r="AB80" s="1" t="s">
        <v>128</v>
      </c>
      <c r="AC80" s="1">
        <f t="shared" si="17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20" t="s">
        <v>129</v>
      </c>
      <c r="B81" s="20" t="s">
        <v>44</v>
      </c>
      <c r="C81" s="20">
        <v>2</v>
      </c>
      <c r="D81" s="20"/>
      <c r="E81" s="20">
        <v>1</v>
      </c>
      <c r="F81" s="20">
        <v>1</v>
      </c>
      <c r="G81" s="21">
        <v>0</v>
      </c>
      <c r="H81" s="20">
        <v>50</v>
      </c>
      <c r="I81" s="20" t="s">
        <v>33</v>
      </c>
      <c r="J81" s="20">
        <v>1</v>
      </c>
      <c r="K81" s="20">
        <f t="shared" si="16"/>
        <v>0</v>
      </c>
      <c r="L81" s="20"/>
      <c r="M81" s="20"/>
      <c r="N81" s="20"/>
      <c r="O81" s="20"/>
      <c r="P81" s="20">
        <f t="shared" si="18"/>
        <v>0.2</v>
      </c>
      <c r="Q81" s="22"/>
      <c r="R81" s="22"/>
      <c r="S81" s="20"/>
      <c r="T81" s="20">
        <f t="shared" si="19"/>
        <v>5</v>
      </c>
      <c r="U81" s="20">
        <f t="shared" si="20"/>
        <v>5</v>
      </c>
      <c r="V81" s="20">
        <v>0.2</v>
      </c>
      <c r="W81" s="20">
        <v>0.8</v>
      </c>
      <c r="X81" s="20">
        <v>0.8</v>
      </c>
      <c r="Y81" s="20">
        <v>1.2</v>
      </c>
      <c r="Z81" s="20">
        <v>2.4</v>
      </c>
      <c r="AA81" s="20">
        <v>1.8</v>
      </c>
      <c r="AB81" s="20" t="s">
        <v>130</v>
      </c>
      <c r="AC81" s="20">
        <f t="shared" si="17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20" t="s">
        <v>131</v>
      </c>
      <c r="B82" s="20" t="s">
        <v>44</v>
      </c>
      <c r="C82" s="20">
        <v>29</v>
      </c>
      <c r="D82" s="20"/>
      <c r="E82" s="20">
        <v>10</v>
      </c>
      <c r="F82" s="20">
        <v>18</v>
      </c>
      <c r="G82" s="21">
        <v>0</v>
      </c>
      <c r="H82" s="20">
        <v>50</v>
      </c>
      <c r="I82" s="20" t="s">
        <v>33</v>
      </c>
      <c r="J82" s="20">
        <v>12</v>
      </c>
      <c r="K82" s="20">
        <f t="shared" si="16"/>
        <v>-2</v>
      </c>
      <c r="L82" s="20"/>
      <c r="M82" s="20"/>
      <c r="N82" s="20"/>
      <c r="O82" s="20"/>
      <c r="P82" s="20">
        <f t="shared" si="18"/>
        <v>2</v>
      </c>
      <c r="Q82" s="22"/>
      <c r="R82" s="22"/>
      <c r="S82" s="20"/>
      <c r="T82" s="20">
        <f t="shared" si="19"/>
        <v>9</v>
      </c>
      <c r="U82" s="20">
        <f t="shared" si="20"/>
        <v>9</v>
      </c>
      <c r="V82" s="20">
        <v>2.6</v>
      </c>
      <c r="W82" s="20">
        <v>2</v>
      </c>
      <c r="X82" s="20">
        <v>2.2000000000000002</v>
      </c>
      <c r="Y82" s="20">
        <v>1.6</v>
      </c>
      <c r="Z82" s="20">
        <v>1.2</v>
      </c>
      <c r="AA82" s="20">
        <v>0</v>
      </c>
      <c r="AB82" s="20" t="s">
        <v>96</v>
      </c>
      <c r="AC82" s="20">
        <f t="shared" si="17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132</v>
      </c>
      <c r="B83" s="1" t="s">
        <v>44</v>
      </c>
      <c r="C83" s="1">
        <v>4</v>
      </c>
      <c r="D83" s="1">
        <v>18</v>
      </c>
      <c r="E83" s="1">
        <v>1</v>
      </c>
      <c r="F83" s="1">
        <v>18</v>
      </c>
      <c r="G83" s="6">
        <v>0.6</v>
      </c>
      <c r="H83" s="1">
        <v>55</v>
      </c>
      <c r="I83" s="1" t="s">
        <v>33</v>
      </c>
      <c r="J83" s="1">
        <v>2</v>
      </c>
      <c r="K83" s="1">
        <f t="shared" si="16"/>
        <v>-1</v>
      </c>
      <c r="L83" s="1"/>
      <c r="M83" s="1"/>
      <c r="N83" s="1">
        <v>10.6</v>
      </c>
      <c r="O83" s="1"/>
      <c r="P83" s="1">
        <f t="shared" si="18"/>
        <v>0.2</v>
      </c>
      <c r="Q83" s="5"/>
      <c r="R83" s="5"/>
      <c r="S83" s="1"/>
      <c r="T83" s="1">
        <f t="shared" si="19"/>
        <v>143</v>
      </c>
      <c r="U83" s="1">
        <f t="shared" si="20"/>
        <v>143</v>
      </c>
      <c r="V83" s="1">
        <v>0.8</v>
      </c>
      <c r="W83" s="1">
        <v>2.4</v>
      </c>
      <c r="X83" s="1">
        <v>2.6</v>
      </c>
      <c r="Y83" s="1">
        <v>0.4</v>
      </c>
      <c r="Z83" s="1">
        <v>0.2</v>
      </c>
      <c r="AA83" s="1">
        <v>1</v>
      </c>
      <c r="AB83" s="1" t="s">
        <v>133</v>
      </c>
      <c r="AC83" s="1">
        <f t="shared" si="17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20" t="s">
        <v>134</v>
      </c>
      <c r="B84" s="20" t="s">
        <v>44</v>
      </c>
      <c r="C84" s="20">
        <v>51</v>
      </c>
      <c r="D84" s="20"/>
      <c r="E84" s="20">
        <v>1</v>
      </c>
      <c r="F84" s="20">
        <v>49</v>
      </c>
      <c r="G84" s="21">
        <v>0</v>
      </c>
      <c r="H84" s="20">
        <v>30</v>
      </c>
      <c r="I84" s="20" t="s">
        <v>33</v>
      </c>
      <c r="J84" s="20">
        <v>6</v>
      </c>
      <c r="K84" s="20">
        <f t="shared" si="16"/>
        <v>-5</v>
      </c>
      <c r="L84" s="20"/>
      <c r="M84" s="20"/>
      <c r="N84" s="20"/>
      <c r="O84" s="20"/>
      <c r="P84" s="20">
        <f t="shared" si="18"/>
        <v>0.2</v>
      </c>
      <c r="Q84" s="22"/>
      <c r="R84" s="22"/>
      <c r="S84" s="20"/>
      <c r="T84" s="20">
        <f t="shared" si="19"/>
        <v>245</v>
      </c>
      <c r="U84" s="20">
        <f t="shared" si="20"/>
        <v>245</v>
      </c>
      <c r="V84" s="20">
        <v>0.4</v>
      </c>
      <c r="W84" s="20">
        <v>0.8</v>
      </c>
      <c r="X84" s="20">
        <v>0.8</v>
      </c>
      <c r="Y84" s="20">
        <v>0</v>
      </c>
      <c r="Z84" s="20">
        <v>-0.2</v>
      </c>
      <c r="AA84" s="20">
        <v>0.2</v>
      </c>
      <c r="AB84" s="16" t="s">
        <v>179</v>
      </c>
      <c r="AC84" s="20">
        <f t="shared" si="17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135</v>
      </c>
      <c r="B85" s="1" t="s">
        <v>44</v>
      </c>
      <c r="C85" s="1">
        <v>33</v>
      </c>
      <c r="D85" s="1"/>
      <c r="E85" s="1"/>
      <c r="F85" s="1">
        <v>33</v>
      </c>
      <c r="G85" s="6">
        <v>0.45</v>
      </c>
      <c r="H85" s="1">
        <v>40</v>
      </c>
      <c r="I85" s="1" t="s">
        <v>33</v>
      </c>
      <c r="J85" s="1">
        <v>1</v>
      </c>
      <c r="K85" s="1">
        <f t="shared" si="16"/>
        <v>-1</v>
      </c>
      <c r="L85" s="1"/>
      <c r="M85" s="1"/>
      <c r="N85" s="1"/>
      <c r="O85" s="1"/>
      <c r="P85" s="1">
        <f t="shared" si="18"/>
        <v>0</v>
      </c>
      <c r="Q85" s="5"/>
      <c r="R85" s="5"/>
      <c r="S85" s="1"/>
      <c r="T85" s="1" t="e">
        <f t="shared" si="19"/>
        <v>#DIV/0!</v>
      </c>
      <c r="U85" s="1" t="e">
        <f t="shared" si="20"/>
        <v>#DIV/0!</v>
      </c>
      <c r="V85" s="1">
        <v>0</v>
      </c>
      <c r="W85" s="1">
        <v>0.2</v>
      </c>
      <c r="X85" s="1">
        <v>0.6</v>
      </c>
      <c r="Y85" s="1">
        <v>1</v>
      </c>
      <c r="Z85" s="1">
        <v>1.2</v>
      </c>
      <c r="AA85" s="1">
        <v>0.6</v>
      </c>
      <c r="AB85" s="15" t="s">
        <v>50</v>
      </c>
      <c r="AC85" s="1">
        <f t="shared" si="17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0" t="s">
        <v>136</v>
      </c>
      <c r="B86" s="20" t="s">
        <v>32</v>
      </c>
      <c r="C86" s="20">
        <v>26.193000000000001</v>
      </c>
      <c r="D86" s="20"/>
      <c r="E86" s="20">
        <v>11.651999999999999</v>
      </c>
      <c r="F86" s="20">
        <v>10.634</v>
      </c>
      <c r="G86" s="21">
        <v>0</v>
      </c>
      <c r="H86" s="20">
        <v>45</v>
      </c>
      <c r="I86" s="20" t="s">
        <v>33</v>
      </c>
      <c r="J86" s="20">
        <v>19.7</v>
      </c>
      <c r="K86" s="20">
        <f t="shared" si="16"/>
        <v>-8.048</v>
      </c>
      <c r="L86" s="20"/>
      <c r="M86" s="20"/>
      <c r="N86" s="20"/>
      <c r="O86" s="20"/>
      <c r="P86" s="20">
        <f t="shared" si="18"/>
        <v>2.3304</v>
      </c>
      <c r="Q86" s="22"/>
      <c r="R86" s="22"/>
      <c r="S86" s="20"/>
      <c r="T86" s="20">
        <f t="shared" si="19"/>
        <v>4.5631651218674909</v>
      </c>
      <c r="U86" s="20">
        <f t="shared" si="20"/>
        <v>4.5631651218674909</v>
      </c>
      <c r="V86" s="20">
        <v>2.3780000000000001</v>
      </c>
      <c r="W86" s="20">
        <v>1.3657999999999999</v>
      </c>
      <c r="X86" s="20">
        <v>1.639</v>
      </c>
      <c r="Y86" s="20">
        <v>5.2069999999999999</v>
      </c>
      <c r="Z86" s="20">
        <v>4.9337999999999997</v>
      </c>
      <c r="AA86" s="20">
        <v>0.73819999999999997</v>
      </c>
      <c r="AB86" s="20" t="s">
        <v>96</v>
      </c>
      <c r="AC86" s="20">
        <f t="shared" si="17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0" t="s">
        <v>137</v>
      </c>
      <c r="B87" s="10" t="s">
        <v>44</v>
      </c>
      <c r="C87" s="10">
        <v>42</v>
      </c>
      <c r="D87" s="10"/>
      <c r="E87" s="10"/>
      <c r="F87" s="10">
        <v>42</v>
      </c>
      <c r="G87" s="11">
        <v>0</v>
      </c>
      <c r="H87" s="10" t="e">
        <v>#N/A</v>
      </c>
      <c r="I87" s="10" t="s">
        <v>49</v>
      </c>
      <c r="J87" s="10"/>
      <c r="K87" s="10">
        <f t="shared" si="16"/>
        <v>0</v>
      </c>
      <c r="L87" s="10"/>
      <c r="M87" s="10"/>
      <c r="N87" s="10"/>
      <c r="O87" s="10"/>
      <c r="P87" s="10">
        <f t="shared" si="18"/>
        <v>0</v>
      </c>
      <c r="Q87" s="12"/>
      <c r="R87" s="12"/>
      <c r="S87" s="10"/>
      <c r="T87" s="10" t="e">
        <f t="shared" si="19"/>
        <v>#DIV/0!</v>
      </c>
      <c r="U87" s="10" t="e">
        <f t="shared" si="20"/>
        <v>#DIV/0!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6" t="s">
        <v>174</v>
      </c>
      <c r="AC87" s="10">
        <f t="shared" si="17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138</v>
      </c>
      <c r="B88" s="10" t="s">
        <v>44</v>
      </c>
      <c r="C88" s="10">
        <v>1</v>
      </c>
      <c r="D88" s="10"/>
      <c r="E88" s="10">
        <v>1</v>
      </c>
      <c r="F88" s="10"/>
      <c r="G88" s="11">
        <v>0</v>
      </c>
      <c r="H88" s="10" t="e">
        <v>#N/A</v>
      </c>
      <c r="I88" s="10" t="s">
        <v>49</v>
      </c>
      <c r="J88" s="10">
        <v>4</v>
      </c>
      <c r="K88" s="10">
        <f t="shared" si="16"/>
        <v>-3</v>
      </c>
      <c r="L88" s="10"/>
      <c r="M88" s="10"/>
      <c r="N88" s="10"/>
      <c r="O88" s="10"/>
      <c r="P88" s="10">
        <f t="shared" si="18"/>
        <v>0.2</v>
      </c>
      <c r="Q88" s="12"/>
      <c r="R88" s="12"/>
      <c r="S88" s="10"/>
      <c r="T88" s="10">
        <f t="shared" si="19"/>
        <v>0</v>
      </c>
      <c r="U88" s="10">
        <f t="shared" si="20"/>
        <v>0</v>
      </c>
      <c r="V88" s="10">
        <v>0.2</v>
      </c>
      <c r="W88" s="10">
        <v>0.4</v>
      </c>
      <c r="X88" s="10">
        <v>0.8</v>
      </c>
      <c r="Y88" s="10">
        <v>1.6</v>
      </c>
      <c r="Z88" s="10">
        <v>1.2</v>
      </c>
      <c r="AA88" s="10">
        <v>0.6</v>
      </c>
      <c r="AB88" s="10" t="s">
        <v>139</v>
      </c>
      <c r="AC88" s="10">
        <f t="shared" si="17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0" t="s">
        <v>140</v>
      </c>
      <c r="B89" s="10" t="s">
        <v>44</v>
      </c>
      <c r="C89" s="10">
        <v>2</v>
      </c>
      <c r="D89" s="10"/>
      <c r="E89" s="10"/>
      <c r="F89" s="10">
        <v>2</v>
      </c>
      <c r="G89" s="11">
        <v>0</v>
      </c>
      <c r="H89" s="10">
        <v>50</v>
      </c>
      <c r="I89" s="10" t="s">
        <v>49</v>
      </c>
      <c r="J89" s="10"/>
      <c r="K89" s="10">
        <f t="shared" si="16"/>
        <v>0</v>
      </c>
      <c r="L89" s="10"/>
      <c r="M89" s="10"/>
      <c r="N89" s="10"/>
      <c r="O89" s="10"/>
      <c r="P89" s="10">
        <f t="shared" si="18"/>
        <v>0</v>
      </c>
      <c r="Q89" s="12"/>
      <c r="R89" s="12"/>
      <c r="S89" s="10"/>
      <c r="T89" s="10" t="e">
        <f t="shared" si="19"/>
        <v>#DIV/0!</v>
      </c>
      <c r="U89" s="10" t="e">
        <f t="shared" si="20"/>
        <v>#DIV/0!</v>
      </c>
      <c r="V89" s="10">
        <v>0</v>
      </c>
      <c r="W89" s="10">
        <v>0</v>
      </c>
      <c r="X89" s="10">
        <v>-0.2</v>
      </c>
      <c r="Y89" s="10">
        <v>0</v>
      </c>
      <c r="Z89" s="10">
        <v>0.2</v>
      </c>
      <c r="AA89" s="10">
        <v>0.4</v>
      </c>
      <c r="AB89" s="10"/>
      <c r="AC89" s="10">
        <f t="shared" si="17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141</v>
      </c>
      <c r="B90" s="1" t="s">
        <v>32</v>
      </c>
      <c r="C90" s="1">
        <v>43.055999999999997</v>
      </c>
      <c r="D90" s="1">
        <v>251.93100000000001</v>
      </c>
      <c r="E90" s="1">
        <v>134.863</v>
      </c>
      <c r="F90" s="1">
        <v>131.40899999999999</v>
      </c>
      <c r="G90" s="6">
        <v>1</v>
      </c>
      <c r="H90" s="1">
        <v>40</v>
      </c>
      <c r="I90" s="1" t="s">
        <v>33</v>
      </c>
      <c r="J90" s="1">
        <v>142.19999999999999</v>
      </c>
      <c r="K90" s="1">
        <f t="shared" si="16"/>
        <v>-7.3369999999999891</v>
      </c>
      <c r="L90" s="1"/>
      <c r="M90" s="1"/>
      <c r="N90" s="1">
        <v>34.288199999999961</v>
      </c>
      <c r="O90" s="1">
        <v>98.641100000000051</v>
      </c>
      <c r="P90" s="1">
        <f t="shared" si="18"/>
        <v>26.9726</v>
      </c>
      <c r="Q90" s="5">
        <f>12*P90-O90-N90-F90</f>
        <v>59.332899999999995</v>
      </c>
      <c r="R90" s="5"/>
      <c r="S90" s="1"/>
      <c r="T90" s="1">
        <f t="shared" si="19"/>
        <v>12</v>
      </c>
      <c r="U90" s="1">
        <f t="shared" si="20"/>
        <v>9.8002528491876948</v>
      </c>
      <c r="V90" s="1">
        <v>27.073</v>
      </c>
      <c r="W90" s="1">
        <v>24.868200000000002</v>
      </c>
      <c r="X90" s="1">
        <v>24.8506</v>
      </c>
      <c r="Y90" s="1">
        <v>22.4542</v>
      </c>
      <c r="Z90" s="1">
        <v>22.497599999999998</v>
      </c>
      <c r="AA90" s="1">
        <v>21.930599999999998</v>
      </c>
      <c r="AB90" s="1"/>
      <c r="AC90" s="1">
        <f t="shared" si="17"/>
        <v>59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142</v>
      </c>
      <c r="B91" s="10" t="s">
        <v>44</v>
      </c>
      <c r="C91" s="10">
        <v>4</v>
      </c>
      <c r="D91" s="10"/>
      <c r="E91" s="10"/>
      <c r="F91" s="10">
        <v>4</v>
      </c>
      <c r="G91" s="11">
        <v>0</v>
      </c>
      <c r="H91" s="10">
        <v>730</v>
      </c>
      <c r="I91" s="10" t="s">
        <v>49</v>
      </c>
      <c r="J91" s="10"/>
      <c r="K91" s="10">
        <f t="shared" si="16"/>
        <v>0</v>
      </c>
      <c r="L91" s="10"/>
      <c r="M91" s="10"/>
      <c r="N91" s="10"/>
      <c r="O91" s="10"/>
      <c r="P91" s="10">
        <f t="shared" si="18"/>
        <v>0</v>
      </c>
      <c r="Q91" s="12"/>
      <c r="R91" s="12"/>
      <c r="S91" s="10"/>
      <c r="T91" s="10" t="e">
        <f t="shared" si="19"/>
        <v>#DIV/0!</v>
      </c>
      <c r="U91" s="10" t="e">
        <f t="shared" si="20"/>
        <v>#DIV/0!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/>
      <c r="AC91" s="10">
        <f t="shared" si="17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143</v>
      </c>
      <c r="B92" s="10" t="s">
        <v>32</v>
      </c>
      <c r="C92" s="10"/>
      <c r="D92" s="10"/>
      <c r="E92" s="14">
        <v>8.48</v>
      </c>
      <c r="F92" s="14">
        <v>-8.48</v>
      </c>
      <c r="G92" s="11">
        <v>0</v>
      </c>
      <c r="H92" s="10" t="e">
        <v>#N/A</v>
      </c>
      <c r="I92" s="10" t="s">
        <v>49</v>
      </c>
      <c r="J92" s="10">
        <v>12</v>
      </c>
      <c r="K92" s="10">
        <f t="shared" si="16"/>
        <v>-3.5199999999999996</v>
      </c>
      <c r="L92" s="10"/>
      <c r="M92" s="10"/>
      <c r="N92" s="10"/>
      <c r="O92" s="10"/>
      <c r="P92" s="10">
        <f t="shared" si="18"/>
        <v>1.6960000000000002</v>
      </c>
      <c r="Q92" s="12"/>
      <c r="R92" s="12"/>
      <c r="S92" s="10"/>
      <c r="T92" s="10">
        <f t="shared" si="19"/>
        <v>-5</v>
      </c>
      <c r="U92" s="10">
        <f t="shared" si="20"/>
        <v>-5</v>
      </c>
      <c r="V92" s="10">
        <v>1.696</v>
      </c>
      <c r="W92" s="10">
        <v>1.1992</v>
      </c>
      <c r="X92" s="10">
        <v>1.1992</v>
      </c>
      <c r="Y92" s="10">
        <v>0</v>
      </c>
      <c r="Z92" s="10">
        <v>0</v>
      </c>
      <c r="AA92" s="10">
        <v>0</v>
      </c>
      <c r="AB92" s="10" t="s">
        <v>144</v>
      </c>
      <c r="AC92" s="10">
        <f t="shared" si="17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145</v>
      </c>
      <c r="B93" s="10" t="s">
        <v>44</v>
      </c>
      <c r="C93" s="10">
        <v>8</v>
      </c>
      <c r="D93" s="10"/>
      <c r="E93" s="10"/>
      <c r="F93" s="10">
        <v>2</v>
      </c>
      <c r="G93" s="11">
        <v>0</v>
      </c>
      <c r="H93" s="10" t="e">
        <v>#N/A</v>
      </c>
      <c r="I93" s="10" t="s">
        <v>49</v>
      </c>
      <c r="J93" s="10"/>
      <c r="K93" s="10">
        <f t="shared" si="16"/>
        <v>0</v>
      </c>
      <c r="L93" s="10"/>
      <c r="M93" s="10"/>
      <c r="N93" s="10"/>
      <c r="O93" s="10"/>
      <c r="P93" s="10">
        <f t="shared" si="18"/>
        <v>0</v>
      </c>
      <c r="Q93" s="12"/>
      <c r="R93" s="12"/>
      <c r="S93" s="10"/>
      <c r="T93" s="10" t="e">
        <f t="shared" si="19"/>
        <v>#DIV/0!</v>
      </c>
      <c r="U93" s="10" t="e">
        <f t="shared" si="20"/>
        <v>#DIV/0!</v>
      </c>
      <c r="V93" s="10">
        <v>1.2</v>
      </c>
      <c r="W93" s="10">
        <v>1.6</v>
      </c>
      <c r="X93" s="10">
        <v>0.8</v>
      </c>
      <c r="Y93" s="10">
        <v>1.2</v>
      </c>
      <c r="Z93" s="10">
        <v>0.8</v>
      </c>
      <c r="AA93" s="10">
        <v>1.2</v>
      </c>
      <c r="AB93" s="10" t="s">
        <v>146</v>
      </c>
      <c r="AC93" s="10">
        <f t="shared" si="17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147</v>
      </c>
      <c r="B94" s="10" t="s">
        <v>44</v>
      </c>
      <c r="C94" s="10">
        <v>15</v>
      </c>
      <c r="D94" s="18">
        <v>18</v>
      </c>
      <c r="E94" s="14">
        <v>6</v>
      </c>
      <c r="F94" s="14">
        <v>23</v>
      </c>
      <c r="G94" s="11">
        <v>0</v>
      </c>
      <c r="H94" s="10" t="e">
        <v>#N/A</v>
      </c>
      <c r="I94" s="10" t="s">
        <v>49</v>
      </c>
      <c r="J94" s="10">
        <v>7</v>
      </c>
      <c r="K94" s="10">
        <f t="shared" si="16"/>
        <v>-1</v>
      </c>
      <c r="L94" s="10"/>
      <c r="M94" s="10"/>
      <c r="N94" s="10"/>
      <c r="O94" s="10"/>
      <c r="P94" s="10">
        <f t="shared" si="18"/>
        <v>1.2</v>
      </c>
      <c r="Q94" s="12"/>
      <c r="R94" s="12"/>
      <c r="S94" s="10"/>
      <c r="T94" s="10">
        <f t="shared" si="19"/>
        <v>19.166666666666668</v>
      </c>
      <c r="U94" s="10">
        <f t="shared" si="20"/>
        <v>19.166666666666668</v>
      </c>
      <c r="V94" s="10">
        <v>2</v>
      </c>
      <c r="W94" s="10">
        <v>2.4</v>
      </c>
      <c r="X94" s="10">
        <v>2.6</v>
      </c>
      <c r="Y94" s="10">
        <v>1.2</v>
      </c>
      <c r="Z94" s="10">
        <v>0.8</v>
      </c>
      <c r="AA94" s="10">
        <v>0.2</v>
      </c>
      <c r="AB94" s="19" t="s">
        <v>175</v>
      </c>
      <c r="AC94" s="10">
        <f t="shared" si="17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148</v>
      </c>
      <c r="B95" s="10" t="s">
        <v>44</v>
      </c>
      <c r="C95" s="10">
        <v>-18</v>
      </c>
      <c r="D95" s="18">
        <v>60</v>
      </c>
      <c r="E95" s="14">
        <v>6</v>
      </c>
      <c r="F95" s="14">
        <v>36</v>
      </c>
      <c r="G95" s="11">
        <v>0</v>
      </c>
      <c r="H95" s="10" t="e">
        <v>#N/A</v>
      </c>
      <c r="I95" s="10" t="s">
        <v>49</v>
      </c>
      <c r="J95" s="10">
        <v>14</v>
      </c>
      <c r="K95" s="10">
        <f t="shared" si="16"/>
        <v>-8</v>
      </c>
      <c r="L95" s="10"/>
      <c r="M95" s="10"/>
      <c r="N95" s="10"/>
      <c r="O95" s="10"/>
      <c r="P95" s="10">
        <f t="shared" si="18"/>
        <v>1.2</v>
      </c>
      <c r="Q95" s="12"/>
      <c r="R95" s="12"/>
      <c r="S95" s="10"/>
      <c r="T95" s="10">
        <f t="shared" si="19"/>
        <v>30</v>
      </c>
      <c r="U95" s="10">
        <f t="shared" si="20"/>
        <v>30</v>
      </c>
      <c r="V95" s="10">
        <v>1.2</v>
      </c>
      <c r="W95" s="10">
        <v>3.6</v>
      </c>
      <c r="X95" s="10">
        <v>3.6</v>
      </c>
      <c r="Y95" s="10">
        <v>0</v>
      </c>
      <c r="Z95" s="10">
        <v>0</v>
      </c>
      <c r="AA95" s="10">
        <v>0</v>
      </c>
      <c r="AB95" s="19" t="s">
        <v>149</v>
      </c>
      <c r="AC95" s="10">
        <f t="shared" si="17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150</v>
      </c>
      <c r="B96" s="10" t="s">
        <v>44</v>
      </c>
      <c r="C96" s="10">
        <v>-24</v>
      </c>
      <c r="D96" s="10"/>
      <c r="E96" s="14">
        <v>6</v>
      </c>
      <c r="F96" s="14">
        <v>-30</v>
      </c>
      <c r="G96" s="11">
        <v>0</v>
      </c>
      <c r="H96" s="10" t="e">
        <v>#N/A</v>
      </c>
      <c r="I96" s="10" t="s">
        <v>49</v>
      </c>
      <c r="J96" s="10">
        <v>12</v>
      </c>
      <c r="K96" s="10">
        <f t="shared" si="16"/>
        <v>-6</v>
      </c>
      <c r="L96" s="10"/>
      <c r="M96" s="10"/>
      <c r="N96" s="10"/>
      <c r="O96" s="10"/>
      <c r="P96" s="10">
        <f t="shared" si="18"/>
        <v>1.2</v>
      </c>
      <c r="Q96" s="12"/>
      <c r="R96" s="12"/>
      <c r="S96" s="10"/>
      <c r="T96" s="10">
        <f t="shared" si="19"/>
        <v>-25</v>
      </c>
      <c r="U96" s="10">
        <f t="shared" si="20"/>
        <v>-25</v>
      </c>
      <c r="V96" s="10">
        <v>1.2</v>
      </c>
      <c r="W96" s="10">
        <v>4.8</v>
      </c>
      <c r="X96" s="10">
        <v>4.8</v>
      </c>
      <c r="Y96" s="10">
        <v>0</v>
      </c>
      <c r="Z96" s="10">
        <v>0</v>
      </c>
      <c r="AA96" s="10">
        <v>0</v>
      </c>
      <c r="AB96" s="10" t="s">
        <v>151</v>
      </c>
      <c r="AC96" s="10">
        <f t="shared" si="17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152</v>
      </c>
      <c r="B97" s="10" t="s">
        <v>32</v>
      </c>
      <c r="C97" s="10"/>
      <c r="D97" s="10"/>
      <c r="E97" s="14">
        <v>8.9</v>
      </c>
      <c r="F97" s="14">
        <v>-8.9</v>
      </c>
      <c r="G97" s="11">
        <v>0</v>
      </c>
      <c r="H97" s="10" t="e">
        <v>#N/A</v>
      </c>
      <c r="I97" s="10" t="s">
        <v>49</v>
      </c>
      <c r="J97" s="10">
        <v>6</v>
      </c>
      <c r="K97" s="10">
        <f t="shared" si="16"/>
        <v>2.9000000000000004</v>
      </c>
      <c r="L97" s="10"/>
      <c r="M97" s="10"/>
      <c r="N97" s="10"/>
      <c r="O97" s="10"/>
      <c r="P97" s="10">
        <f t="shared" si="18"/>
        <v>1.78</v>
      </c>
      <c r="Q97" s="12"/>
      <c r="R97" s="12"/>
      <c r="S97" s="10"/>
      <c r="T97" s="10">
        <f t="shared" si="19"/>
        <v>-5</v>
      </c>
      <c r="U97" s="10">
        <f t="shared" si="20"/>
        <v>-5</v>
      </c>
      <c r="V97" s="10">
        <v>1.78</v>
      </c>
      <c r="W97" s="10">
        <v>0.4</v>
      </c>
      <c r="X97" s="10">
        <v>0.4</v>
      </c>
      <c r="Y97" s="10">
        <v>0.4</v>
      </c>
      <c r="Z97" s="10">
        <v>0.4</v>
      </c>
      <c r="AA97" s="10">
        <v>0.4</v>
      </c>
      <c r="AB97" s="10" t="s">
        <v>153</v>
      </c>
      <c r="AC97" s="10">
        <f t="shared" si="17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0" t="s">
        <v>154</v>
      </c>
      <c r="B98" s="10" t="s">
        <v>44</v>
      </c>
      <c r="C98" s="10">
        <v>45</v>
      </c>
      <c r="D98" s="10"/>
      <c r="E98" s="10">
        <v>3</v>
      </c>
      <c r="F98" s="10">
        <v>41</v>
      </c>
      <c r="G98" s="11">
        <v>0</v>
      </c>
      <c r="H98" s="10" t="e">
        <v>#N/A</v>
      </c>
      <c r="I98" s="10" t="s">
        <v>49</v>
      </c>
      <c r="J98" s="10">
        <v>7</v>
      </c>
      <c r="K98" s="10">
        <f t="shared" si="16"/>
        <v>-4</v>
      </c>
      <c r="L98" s="10"/>
      <c r="M98" s="10"/>
      <c r="N98" s="10"/>
      <c r="O98" s="10"/>
      <c r="P98" s="10">
        <f t="shared" si="18"/>
        <v>0.6</v>
      </c>
      <c r="Q98" s="12"/>
      <c r="R98" s="12"/>
      <c r="S98" s="10"/>
      <c r="T98" s="10">
        <f t="shared" si="19"/>
        <v>68.333333333333343</v>
      </c>
      <c r="U98" s="10">
        <f t="shared" si="20"/>
        <v>68.333333333333343</v>
      </c>
      <c r="V98" s="10">
        <v>0.8</v>
      </c>
      <c r="W98" s="10">
        <v>0.4</v>
      </c>
      <c r="X98" s="10">
        <v>1.6</v>
      </c>
      <c r="Y98" s="10">
        <v>2.4</v>
      </c>
      <c r="Z98" s="10">
        <v>2.2000000000000002</v>
      </c>
      <c r="AA98" s="10">
        <v>2.8</v>
      </c>
      <c r="AB98" s="16" t="s">
        <v>172</v>
      </c>
      <c r="AC98" s="10">
        <f t="shared" si="17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0" t="s">
        <v>155</v>
      </c>
      <c r="B99" s="10" t="s">
        <v>44</v>
      </c>
      <c r="C99" s="10">
        <v>34</v>
      </c>
      <c r="D99" s="10"/>
      <c r="E99" s="10">
        <v>5</v>
      </c>
      <c r="F99" s="10">
        <v>28</v>
      </c>
      <c r="G99" s="11">
        <v>0</v>
      </c>
      <c r="H99" s="10">
        <v>45</v>
      </c>
      <c r="I99" s="10" t="s">
        <v>49</v>
      </c>
      <c r="J99" s="10">
        <v>5</v>
      </c>
      <c r="K99" s="10">
        <f t="shared" si="16"/>
        <v>0</v>
      </c>
      <c r="L99" s="10"/>
      <c r="M99" s="10"/>
      <c r="N99" s="10"/>
      <c r="O99" s="10"/>
      <c r="P99" s="10">
        <f t="shared" si="18"/>
        <v>1</v>
      </c>
      <c r="Q99" s="12"/>
      <c r="R99" s="12"/>
      <c r="S99" s="10"/>
      <c r="T99" s="10">
        <f t="shared" si="19"/>
        <v>28</v>
      </c>
      <c r="U99" s="10">
        <f t="shared" si="20"/>
        <v>28</v>
      </c>
      <c r="V99" s="10">
        <v>0.8</v>
      </c>
      <c r="W99" s="10">
        <v>2</v>
      </c>
      <c r="X99" s="10">
        <v>3</v>
      </c>
      <c r="Y99" s="10">
        <v>3</v>
      </c>
      <c r="Z99" s="10">
        <v>2.8</v>
      </c>
      <c r="AA99" s="10">
        <v>3.2</v>
      </c>
      <c r="AB99" s="10" t="s">
        <v>156</v>
      </c>
      <c r="AC99" s="10">
        <f t="shared" si="17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23" t="s">
        <v>157</v>
      </c>
      <c r="B100" s="1" t="s">
        <v>32</v>
      </c>
      <c r="C100" s="1"/>
      <c r="D100" s="1"/>
      <c r="E100" s="1">
        <f>E101</f>
        <v>1.3939999999999999</v>
      </c>
      <c r="F100" s="1">
        <f>F101</f>
        <v>156.24199999999999</v>
      </c>
      <c r="G100" s="6">
        <v>1</v>
      </c>
      <c r="H100" s="1">
        <v>50</v>
      </c>
      <c r="I100" s="1" t="s">
        <v>33</v>
      </c>
      <c r="J100" s="1"/>
      <c r="K100" s="1">
        <f t="shared" si="16"/>
        <v>1.3939999999999999</v>
      </c>
      <c r="L100" s="1"/>
      <c r="M100" s="1"/>
      <c r="N100" s="1"/>
      <c r="O100" s="1"/>
      <c r="P100" s="1">
        <f t="shared" si="18"/>
        <v>0.27879999999999999</v>
      </c>
      <c r="Q100" s="5"/>
      <c r="R100" s="5"/>
      <c r="S100" s="1"/>
      <c r="T100" s="1">
        <f t="shared" si="19"/>
        <v>560.40889526542321</v>
      </c>
      <c r="U100" s="1">
        <f t="shared" si="20"/>
        <v>560.40889526542321</v>
      </c>
      <c r="V100" s="1">
        <v>0.27879999999999999</v>
      </c>
      <c r="W100" s="1">
        <v>0</v>
      </c>
      <c r="X100" s="1">
        <v>0</v>
      </c>
      <c r="Y100" s="1">
        <v>0</v>
      </c>
      <c r="Z100" s="1">
        <v>0</v>
      </c>
      <c r="AA100" s="1">
        <v>4.2141999999999999</v>
      </c>
      <c r="AB100" s="16" t="s">
        <v>180</v>
      </c>
      <c r="AC100" s="1">
        <f t="shared" si="17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158</v>
      </c>
      <c r="B101" s="10" t="s">
        <v>32</v>
      </c>
      <c r="C101" s="10">
        <v>124.19799999999999</v>
      </c>
      <c r="D101" s="18">
        <v>33.438000000000002</v>
      </c>
      <c r="E101" s="10">
        <v>1.3939999999999999</v>
      </c>
      <c r="F101" s="10">
        <v>156.24199999999999</v>
      </c>
      <c r="G101" s="11">
        <v>0</v>
      </c>
      <c r="H101" s="10">
        <v>50</v>
      </c>
      <c r="I101" s="10" t="s">
        <v>49</v>
      </c>
      <c r="J101" s="10">
        <v>1.3</v>
      </c>
      <c r="K101" s="10">
        <f t="shared" ref="K101:K112" si="22">E101-J101</f>
        <v>9.3999999999999861E-2</v>
      </c>
      <c r="L101" s="10"/>
      <c r="M101" s="10"/>
      <c r="N101" s="10"/>
      <c r="O101" s="10"/>
      <c r="P101" s="10">
        <f t="shared" si="18"/>
        <v>0.27879999999999999</v>
      </c>
      <c r="Q101" s="12"/>
      <c r="R101" s="12"/>
      <c r="S101" s="10"/>
      <c r="T101" s="10">
        <f t="shared" si="19"/>
        <v>560.40889526542321</v>
      </c>
      <c r="U101" s="10">
        <f t="shared" si="20"/>
        <v>560.40889526542321</v>
      </c>
      <c r="V101" s="10">
        <v>0.27879999999999999</v>
      </c>
      <c r="W101" s="10">
        <v>0</v>
      </c>
      <c r="X101" s="10">
        <v>0</v>
      </c>
      <c r="Y101" s="10">
        <v>0</v>
      </c>
      <c r="Z101" s="10">
        <v>0</v>
      </c>
      <c r="AA101" s="10">
        <v>0.28039999999999998</v>
      </c>
      <c r="AB101" s="16" t="s">
        <v>176</v>
      </c>
      <c r="AC101" s="10">
        <f t="shared" si="17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159</v>
      </c>
      <c r="B102" s="1" t="s">
        <v>32</v>
      </c>
      <c r="C102" s="1">
        <v>10.098000000000001</v>
      </c>
      <c r="D102" s="1">
        <v>126.97499999999999</v>
      </c>
      <c r="E102" s="1">
        <v>40.543999999999997</v>
      </c>
      <c r="F102" s="1">
        <v>89.293000000000006</v>
      </c>
      <c r="G102" s="6">
        <v>1</v>
      </c>
      <c r="H102" s="1">
        <v>55</v>
      </c>
      <c r="I102" s="1" t="s">
        <v>33</v>
      </c>
      <c r="J102" s="1">
        <v>39.200000000000003</v>
      </c>
      <c r="K102" s="1">
        <f t="shared" si="22"/>
        <v>1.3439999999999941</v>
      </c>
      <c r="L102" s="1"/>
      <c r="M102" s="1"/>
      <c r="N102" s="1"/>
      <c r="O102" s="1"/>
      <c r="P102" s="1">
        <f t="shared" si="18"/>
        <v>8.1087999999999987</v>
      </c>
      <c r="Q102" s="5">
        <f t="shared" ref="Q102:Q103" si="23">13*P102-O102-N102-F102</f>
        <v>16.12139999999998</v>
      </c>
      <c r="R102" s="5"/>
      <c r="S102" s="1"/>
      <c r="T102" s="1">
        <f t="shared" si="19"/>
        <v>13</v>
      </c>
      <c r="U102" s="1">
        <f t="shared" si="20"/>
        <v>11.011863654301502</v>
      </c>
      <c r="V102" s="1">
        <v>7.5343999999999998</v>
      </c>
      <c r="W102" s="1">
        <v>8.6951999999999998</v>
      </c>
      <c r="X102" s="1">
        <v>9.5459999999999994</v>
      </c>
      <c r="Y102" s="1">
        <v>11.474399999999999</v>
      </c>
      <c r="Z102" s="1">
        <v>11.7424</v>
      </c>
      <c r="AA102" s="1">
        <v>7.0549999999999997</v>
      </c>
      <c r="AB102" s="1"/>
      <c r="AC102" s="1">
        <f t="shared" ref="AC102:AC112" si="24">ROUND(Q102*G102,0)</f>
        <v>16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160</v>
      </c>
      <c r="B103" s="1" t="s">
        <v>32</v>
      </c>
      <c r="C103" s="1">
        <v>54.148000000000003</v>
      </c>
      <c r="D103" s="1">
        <v>149.875</v>
      </c>
      <c r="E103" s="1">
        <v>72.372</v>
      </c>
      <c r="F103" s="1">
        <v>123.003</v>
      </c>
      <c r="G103" s="6">
        <v>1</v>
      </c>
      <c r="H103" s="1">
        <v>55</v>
      </c>
      <c r="I103" s="1" t="s">
        <v>33</v>
      </c>
      <c r="J103" s="1">
        <v>65.069999999999993</v>
      </c>
      <c r="K103" s="1">
        <f t="shared" si="22"/>
        <v>7.3020000000000067</v>
      </c>
      <c r="L103" s="1"/>
      <c r="M103" s="1"/>
      <c r="N103" s="1"/>
      <c r="O103" s="1">
        <v>24.75080000000003</v>
      </c>
      <c r="P103" s="1">
        <f t="shared" si="18"/>
        <v>14.474399999999999</v>
      </c>
      <c r="Q103" s="5">
        <f t="shared" si="23"/>
        <v>40.413399999999953</v>
      </c>
      <c r="R103" s="5"/>
      <c r="S103" s="1"/>
      <c r="T103" s="1">
        <f t="shared" si="19"/>
        <v>13</v>
      </c>
      <c r="U103" s="1">
        <f t="shared" si="20"/>
        <v>10.207939534626654</v>
      </c>
      <c r="V103" s="1">
        <v>14.759600000000001</v>
      </c>
      <c r="W103" s="1">
        <v>9.216800000000001</v>
      </c>
      <c r="X103" s="1">
        <v>10.6564</v>
      </c>
      <c r="Y103" s="1">
        <v>18.058800000000002</v>
      </c>
      <c r="Z103" s="1">
        <v>16.039200000000001</v>
      </c>
      <c r="AA103" s="1">
        <v>5.7901999999999996</v>
      </c>
      <c r="AB103" s="1"/>
      <c r="AC103" s="1">
        <f t="shared" si="24"/>
        <v>40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161</v>
      </c>
      <c r="B104" s="1" t="s">
        <v>44</v>
      </c>
      <c r="C104" s="1">
        <v>32</v>
      </c>
      <c r="D104" s="1">
        <v>20</v>
      </c>
      <c r="E104" s="1">
        <v>18</v>
      </c>
      <c r="F104" s="1">
        <v>26</v>
      </c>
      <c r="G104" s="6">
        <v>0.4</v>
      </c>
      <c r="H104" s="1">
        <v>55</v>
      </c>
      <c r="I104" s="1" t="s">
        <v>33</v>
      </c>
      <c r="J104" s="1">
        <v>18</v>
      </c>
      <c r="K104" s="1">
        <f t="shared" si="22"/>
        <v>0</v>
      </c>
      <c r="L104" s="1"/>
      <c r="M104" s="1"/>
      <c r="N104" s="1">
        <v>10</v>
      </c>
      <c r="O104" s="1">
        <v>10</v>
      </c>
      <c r="P104" s="1">
        <f t="shared" si="18"/>
        <v>3.6</v>
      </c>
      <c r="Q104" s="5"/>
      <c r="R104" s="5"/>
      <c r="S104" s="1"/>
      <c r="T104" s="1">
        <f t="shared" si="19"/>
        <v>12.777777777777777</v>
      </c>
      <c r="U104" s="1">
        <f t="shared" si="20"/>
        <v>12.777777777777777</v>
      </c>
      <c r="V104" s="1">
        <v>4.4000000000000004</v>
      </c>
      <c r="W104" s="1">
        <v>4</v>
      </c>
      <c r="X104" s="1">
        <v>2.8</v>
      </c>
      <c r="Y104" s="1">
        <v>5.4</v>
      </c>
      <c r="Z104" s="1">
        <v>5.2</v>
      </c>
      <c r="AA104" s="1">
        <v>4.8</v>
      </c>
      <c r="AB104" s="1"/>
      <c r="AC104" s="1">
        <f t="shared" si="24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0" t="s">
        <v>162</v>
      </c>
      <c r="B105" s="10" t="s">
        <v>32</v>
      </c>
      <c r="C105" s="10">
        <v>1.399</v>
      </c>
      <c r="D105" s="10"/>
      <c r="E105" s="10"/>
      <c r="F105" s="10">
        <v>-1E-3</v>
      </c>
      <c r="G105" s="11">
        <v>0</v>
      </c>
      <c r="H105" s="10" t="e">
        <v>#N/A</v>
      </c>
      <c r="I105" s="10" t="s">
        <v>49</v>
      </c>
      <c r="J105" s="10">
        <v>1.5</v>
      </c>
      <c r="K105" s="10">
        <f t="shared" si="22"/>
        <v>-1.5</v>
      </c>
      <c r="L105" s="10"/>
      <c r="M105" s="10"/>
      <c r="N105" s="10"/>
      <c r="O105" s="10"/>
      <c r="P105" s="10">
        <f t="shared" si="18"/>
        <v>0</v>
      </c>
      <c r="Q105" s="12"/>
      <c r="R105" s="12"/>
      <c r="S105" s="10"/>
      <c r="T105" s="10" t="e">
        <f t="shared" si="19"/>
        <v>#DIV/0!</v>
      </c>
      <c r="U105" s="10" t="e">
        <f t="shared" si="20"/>
        <v>#DIV/0!</v>
      </c>
      <c r="V105" s="10">
        <v>0.28000000000000003</v>
      </c>
      <c r="W105" s="10">
        <v>3.1103999999999998</v>
      </c>
      <c r="X105" s="10">
        <v>4.5035999999999996</v>
      </c>
      <c r="Y105" s="10">
        <v>4.5236000000000001</v>
      </c>
      <c r="Z105" s="10">
        <v>3.71</v>
      </c>
      <c r="AA105" s="10">
        <v>1.7223999999999999</v>
      </c>
      <c r="AB105" s="10" t="s">
        <v>163</v>
      </c>
      <c r="AC105" s="10">
        <f t="shared" si="24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164</v>
      </c>
      <c r="B106" s="1" t="s">
        <v>44</v>
      </c>
      <c r="C106" s="1">
        <v>5</v>
      </c>
      <c r="D106" s="1">
        <v>30</v>
      </c>
      <c r="E106" s="1">
        <v>20</v>
      </c>
      <c r="F106" s="1">
        <v>11</v>
      </c>
      <c r="G106" s="6">
        <v>0.4</v>
      </c>
      <c r="H106" s="1">
        <v>55</v>
      </c>
      <c r="I106" s="1" t="s">
        <v>33</v>
      </c>
      <c r="J106" s="1">
        <v>20</v>
      </c>
      <c r="K106" s="1">
        <f t="shared" si="22"/>
        <v>0</v>
      </c>
      <c r="L106" s="1"/>
      <c r="M106" s="1"/>
      <c r="N106" s="1"/>
      <c r="O106" s="1">
        <v>20.8</v>
      </c>
      <c r="P106" s="1">
        <f t="shared" si="18"/>
        <v>4</v>
      </c>
      <c r="Q106" s="5">
        <f t="shared" ref="Q106" si="25">12*P106-O106-N106-F106</f>
        <v>16.2</v>
      </c>
      <c r="R106" s="5"/>
      <c r="S106" s="1"/>
      <c r="T106" s="1">
        <f t="shared" si="19"/>
        <v>12</v>
      </c>
      <c r="U106" s="1">
        <f t="shared" si="20"/>
        <v>7.95</v>
      </c>
      <c r="V106" s="1">
        <v>3.6</v>
      </c>
      <c r="W106" s="1">
        <v>1.6</v>
      </c>
      <c r="X106" s="1">
        <v>1.2</v>
      </c>
      <c r="Y106" s="1">
        <v>2.6</v>
      </c>
      <c r="Z106" s="1">
        <v>2.2000000000000002</v>
      </c>
      <c r="AA106" s="1">
        <v>0</v>
      </c>
      <c r="AB106" s="1"/>
      <c r="AC106" s="1">
        <f t="shared" si="24"/>
        <v>6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23" t="s">
        <v>165</v>
      </c>
      <c r="B107" s="1" t="s">
        <v>44</v>
      </c>
      <c r="C107" s="1"/>
      <c r="D107" s="1"/>
      <c r="E107" s="1"/>
      <c r="F107" s="1"/>
      <c r="G107" s="6">
        <v>0.15</v>
      </c>
      <c r="H107" s="1">
        <v>60</v>
      </c>
      <c r="I107" s="1" t="s">
        <v>33</v>
      </c>
      <c r="J107" s="1"/>
      <c r="K107" s="1">
        <f t="shared" si="22"/>
        <v>0</v>
      </c>
      <c r="L107" s="1"/>
      <c r="M107" s="1"/>
      <c r="N107" s="1"/>
      <c r="O107" s="1">
        <v>90</v>
      </c>
      <c r="P107" s="1">
        <f t="shared" si="18"/>
        <v>0</v>
      </c>
      <c r="Q107" s="5"/>
      <c r="R107" s="5"/>
      <c r="S107" s="1"/>
      <c r="T107" s="1" t="e">
        <f t="shared" si="19"/>
        <v>#DIV/0!</v>
      </c>
      <c r="U107" s="1" t="e">
        <f t="shared" si="20"/>
        <v>#DIV/0!</v>
      </c>
      <c r="V107" s="1"/>
      <c r="W107" s="1"/>
      <c r="X107" s="1"/>
      <c r="Y107" s="1"/>
      <c r="Z107" s="1"/>
      <c r="AA107" s="1"/>
      <c r="AB107" s="1" t="s">
        <v>166</v>
      </c>
      <c r="AC107" s="1">
        <f t="shared" si="24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20" t="s">
        <v>167</v>
      </c>
      <c r="B108" s="20" t="s">
        <v>32</v>
      </c>
      <c r="C108" s="20"/>
      <c r="D108" s="20"/>
      <c r="E108" s="20"/>
      <c r="F108" s="20"/>
      <c r="G108" s="21">
        <v>0</v>
      </c>
      <c r="H108" s="20">
        <v>40</v>
      </c>
      <c r="I108" s="20" t="s">
        <v>33</v>
      </c>
      <c r="J108" s="20"/>
      <c r="K108" s="20">
        <f t="shared" si="22"/>
        <v>0</v>
      </c>
      <c r="L108" s="20"/>
      <c r="M108" s="20"/>
      <c r="N108" s="20"/>
      <c r="O108" s="20"/>
      <c r="P108" s="20">
        <f t="shared" si="18"/>
        <v>0</v>
      </c>
      <c r="Q108" s="22"/>
      <c r="R108" s="22"/>
      <c r="S108" s="20"/>
      <c r="T108" s="20" t="e">
        <f t="shared" si="19"/>
        <v>#DIV/0!</v>
      </c>
      <c r="U108" s="20" t="e">
        <f t="shared" si="20"/>
        <v>#DIV/0!</v>
      </c>
      <c r="V108" s="20">
        <v>0</v>
      </c>
      <c r="W108" s="20">
        <v>0</v>
      </c>
      <c r="X108" s="20">
        <v>0</v>
      </c>
      <c r="Y108" s="20">
        <v>0</v>
      </c>
      <c r="Z108" s="20">
        <v>0</v>
      </c>
      <c r="AA108" s="20">
        <v>0</v>
      </c>
      <c r="AB108" s="20" t="s">
        <v>61</v>
      </c>
      <c r="AC108" s="20">
        <f t="shared" si="24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23" t="s">
        <v>168</v>
      </c>
      <c r="B109" s="1" t="s">
        <v>44</v>
      </c>
      <c r="C109" s="1"/>
      <c r="D109" s="1"/>
      <c r="E109" s="1"/>
      <c r="F109" s="1"/>
      <c r="G109" s="6">
        <v>0.1</v>
      </c>
      <c r="H109" s="1">
        <v>60</v>
      </c>
      <c r="I109" s="1" t="s">
        <v>33</v>
      </c>
      <c r="J109" s="1"/>
      <c r="K109" s="1">
        <f t="shared" si="22"/>
        <v>0</v>
      </c>
      <c r="L109" s="1"/>
      <c r="M109" s="1"/>
      <c r="N109" s="1"/>
      <c r="O109" s="1">
        <v>60</v>
      </c>
      <c r="P109" s="1">
        <f t="shared" si="18"/>
        <v>0</v>
      </c>
      <c r="Q109" s="5"/>
      <c r="R109" s="5"/>
      <c r="S109" s="1"/>
      <c r="T109" s="1" t="e">
        <f t="shared" si="19"/>
        <v>#DIV/0!</v>
      </c>
      <c r="U109" s="1" t="e">
        <f t="shared" si="20"/>
        <v>#DIV/0!</v>
      </c>
      <c r="V109" s="1"/>
      <c r="W109" s="1"/>
      <c r="X109" s="1"/>
      <c r="Y109" s="1"/>
      <c r="Z109" s="1"/>
      <c r="AA109" s="1"/>
      <c r="AB109" s="1" t="s">
        <v>166</v>
      </c>
      <c r="AC109" s="1">
        <f t="shared" si="24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23" t="s">
        <v>169</v>
      </c>
      <c r="B110" s="1" t="s">
        <v>44</v>
      </c>
      <c r="C110" s="1"/>
      <c r="D110" s="1"/>
      <c r="E110" s="1"/>
      <c r="F110" s="1"/>
      <c r="G110" s="6">
        <v>0.06</v>
      </c>
      <c r="H110" s="1">
        <v>60</v>
      </c>
      <c r="I110" s="1" t="s">
        <v>33</v>
      </c>
      <c r="J110" s="1"/>
      <c r="K110" s="1">
        <f t="shared" si="22"/>
        <v>0</v>
      </c>
      <c r="L110" s="1"/>
      <c r="M110" s="1"/>
      <c r="N110" s="1"/>
      <c r="O110" s="1">
        <v>60</v>
      </c>
      <c r="P110" s="1">
        <f t="shared" si="18"/>
        <v>0</v>
      </c>
      <c r="Q110" s="5"/>
      <c r="R110" s="5"/>
      <c r="S110" s="1"/>
      <c r="T110" s="1" t="e">
        <f t="shared" si="19"/>
        <v>#DIV/0!</v>
      </c>
      <c r="U110" s="1" t="e">
        <f t="shared" si="20"/>
        <v>#DIV/0!</v>
      </c>
      <c r="V110" s="1"/>
      <c r="W110" s="1"/>
      <c r="X110" s="1"/>
      <c r="Y110" s="1"/>
      <c r="Z110" s="1"/>
      <c r="AA110" s="1"/>
      <c r="AB110" s="1" t="s">
        <v>166</v>
      </c>
      <c r="AC110" s="1">
        <f t="shared" si="24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23" t="s">
        <v>170</v>
      </c>
      <c r="B111" s="1" t="s">
        <v>44</v>
      </c>
      <c r="C111" s="1"/>
      <c r="D111" s="1"/>
      <c r="E111" s="1"/>
      <c r="F111" s="1"/>
      <c r="G111" s="6">
        <v>0.3</v>
      </c>
      <c r="H111" s="1">
        <v>30</v>
      </c>
      <c r="I111" s="1" t="s">
        <v>33</v>
      </c>
      <c r="J111" s="1"/>
      <c r="K111" s="1">
        <f t="shared" si="22"/>
        <v>0</v>
      </c>
      <c r="L111" s="1"/>
      <c r="M111" s="1"/>
      <c r="N111" s="1">
        <v>30</v>
      </c>
      <c r="O111" s="1"/>
      <c r="P111" s="1">
        <f t="shared" si="18"/>
        <v>0</v>
      </c>
      <c r="Q111" s="5"/>
      <c r="R111" s="5"/>
      <c r="S111" s="1"/>
      <c r="T111" s="1" t="e">
        <f t="shared" si="19"/>
        <v>#DIV/0!</v>
      </c>
      <c r="U111" s="1" t="e">
        <f t="shared" si="20"/>
        <v>#DIV/0!</v>
      </c>
      <c r="V111" s="1">
        <v>0</v>
      </c>
      <c r="W111" s="1"/>
      <c r="X111" s="1"/>
      <c r="Y111" s="1"/>
      <c r="Z111" s="1"/>
      <c r="AA111" s="1"/>
      <c r="AB111" s="1" t="s">
        <v>166</v>
      </c>
      <c r="AC111" s="1">
        <f t="shared" si="24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23" t="s">
        <v>171</v>
      </c>
      <c r="B112" s="1" t="s">
        <v>44</v>
      </c>
      <c r="C112" s="1"/>
      <c r="D112" s="1"/>
      <c r="E112" s="1"/>
      <c r="F112" s="1"/>
      <c r="G112" s="6">
        <v>0.3</v>
      </c>
      <c r="H112" s="1">
        <v>30</v>
      </c>
      <c r="I112" s="1" t="s">
        <v>33</v>
      </c>
      <c r="J112" s="1"/>
      <c r="K112" s="1">
        <f t="shared" si="22"/>
        <v>0</v>
      </c>
      <c r="L112" s="1"/>
      <c r="M112" s="1"/>
      <c r="N112" s="1">
        <v>30</v>
      </c>
      <c r="O112" s="1"/>
      <c r="P112" s="1">
        <f t="shared" si="18"/>
        <v>0</v>
      </c>
      <c r="Q112" s="5"/>
      <c r="R112" s="5"/>
      <c r="S112" s="1"/>
      <c r="T112" s="1" t="e">
        <f t="shared" si="19"/>
        <v>#DIV/0!</v>
      </c>
      <c r="U112" s="1" t="e">
        <f t="shared" si="20"/>
        <v>#DIV/0!</v>
      </c>
      <c r="V112" s="1">
        <v>0</v>
      </c>
      <c r="W112" s="1"/>
      <c r="X112" s="1"/>
      <c r="Y112" s="1"/>
      <c r="Z112" s="1"/>
      <c r="AA112" s="1"/>
      <c r="AB112" s="1" t="s">
        <v>166</v>
      </c>
      <c r="AC112" s="1">
        <f t="shared" si="24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112" xr:uid="{DAF4D15A-0F57-4105-8FAD-5F6C0A93607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2024-05-09T10:33:13Z</dcterms:created>
  <dcterms:modified xsi:type="dcterms:W3CDTF">2024-05-10T07:38:39Z</dcterms:modified>
</cp:coreProperties>
</file>