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3F8967D-C2ED-4D12-AC67-617DBF5250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X516" i="1" s="1"/>
  <c r="W508" i="1"/>
  <c r="W507" i="1"/>
  <c r="X506" i="1"/>
  <c r="Y506" i="1" s="1"/>
  <c r="X505" i="1"/>
  <c r="Y505" i="1" s="1"/>
  <c r="X504" i="1"/>
  <c r="Y504" i="1" s="1"/>
  <c r="X503" i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W489" i="1"/>
  <c r="W488" i="1"/>
  <c r="X487" i="1"/>
  <c r="O487" i="1"/>
  <c r="W485" i="1"/>
  <c r="W484" i="1"/>
  <c r="X483" i="1"/>
  <c r="Y483" i="1" s="1"/>
  <c r="O483" i="1"/>
  <c r="Y482" i="1"/>
  <c r="X482" i="1"/>
  <c r="O482" i="1"/>
  <c r="X481" i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Y474" i="1"/>
  <c r="X474" i="1"/>
  <c r="O474" i="1"/>
  <c r="X473" i="1"/>
  <c r="Y473" i="1" s="1"/>
  <c r="O473" i="1"/>
  <c r="Y472" i="1"/>
  <c r="Y478" i="1" s="1"/>
  <c r="X472" i="1"/>
  <c r="X478" i="1" s="1"/>
  <c r="O472" i="1"/>
  <c r="W470" i="1"/>
  <c r="W469" i="1"/>
  <c r="Y468" i="1"/>
  <c r="X468" i="1"/>
  <c r="O468" i="1"/>
  <c r="X467" i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W433" i="1"/>
  <c r="Y432" i="1"/>
  <c r="X432" i="1"/>
  <c r="O432" i="1"/>
  <c r="X431" i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O421" i="1"/>
  <c r="W419" i="1"/>
  <c r="W418" i="1"/>
  <c r="X417" i="1"/>
  <c r="Y417" i="1" s="1"/>
  <c r="O417" i="1"/>
  <c r="Y416" i="1"/>
  <c r="Y418" i="1" s="1"/>
  <c r="X416" i="1"/>
  <c r="T543" i="1" s="1"/>
  <c r="O416" i="1"/>
  <c r="W413" i="1"/>
  <c r="W412" i="1"/>
  <c r="Y411" i="1"/>
  <c r="X411" i="1"/>
  <c r="O411" i="1"/>
  <c r="X410" i="1"/>
  <c r="Y410" i="1" s="1"/>
  <c r="O410" i="1"/>
  <c r="Y409" i="1"/>
  <c r="Y412" i="1" s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Y399" i="1"/>
  <c r="X399" i="1"/>
  <c r="X403" i="1" s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X397" i="1" s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X370" i="1" s="1"/>
  <c r="O365" i="1"/>
  <c r="W363" i="1"/>
  <c r="W362" i="1"/>
  <c r="X361" i="1"/>
  <c r="Y361" i="1" s="1"/>
  <c r="O361" i="1"/>
  <c r="Y360" i="1"/>
  <c r="Y362" i="1" s="1"/>
  <c r="X360" i="1"/>
  <c r="X362" i="1" s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X327" i="1"/>
  <c r="O327" i="1"/>
  <c r="X326" i="1"/>
  <c r="Y326" i="1" s="1"/>
  <c r="O326" i="1"/>
  <c r="Y325" i="1"/>
  <c r="Y333" i="1" s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X312" i="1"/>
  <c r="W312" i="1"/>
  <c r="Y311" i="1"/>
  <c r="X311" i="1"/>
  <c r="O311" i="1"/>
  <c r="X310" i="1"/>
  <c r="Y310" i="1" s="1"/>
  <c r="O310" i="1"/>
  <c r="Y309" i="1"/>
  <c r="X309" i="1"/>
  <c r="X313" i="1" s="1"/>
  <c r="O309" i="1"/>
  <c r="W307" i="1"/>
  <c r="X306" i="1"/>
  <c r="W306" i="1"/>
  <c r="Y305" i="1"/>
  <c r="Y306" i="1" s="1"/>
  <c r="X305" i="1"/>
  <c r="O305" i="1"/>
  <c r="W302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X285" i="1" s="1"/>
  <c r="O283" i="1"/>
  <c r="W281" i="1"/>
  <c r="W280" i="1"/>
  <c r="Y279" i="1"/>
  <c r="X279" i="1"/>
  <c r="O279" i="1"/>
  <c r="X278" i="1"/>
  <c r="Y278" i="1" s="1"/>
  <c r="X277" i="1"/>
  <c r="W275" i="1"/>
  <c r="W274" i="1"/>
  <c r="Y273" i="1"/>
  <c r="X273" i="1"/>
  <c r="O273" i="1"/>
  <c r="X272" i="1"/>
  <c r="Y272" i="1" s="1"/>
  <c r="O272" i="1"/>
  <c r="Y271" i="1"/>
  <c r="Y274" i="1" s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X269" i="1" s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Y222" i="1" s="1"/>
  <c r="O222" i="1"/>
  <c r="Y221" i="1"/>
  <c r="X221" i="1"/>
  <c r="X227" i="1" s="1"/>
  <c r="O221" i="1"/>
  <c r="W218" i="1"/>
  <c r="W217" i="1"/>
  <c r="Y216" i="1"/>
  <c r="X216" i="1"/>
  <c r="O216" i="1"/>
  <c r="X215" i="1"/>
  <c r="X218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Y207" i="1" s="1"/>
  <c r="O207" i="1"/>
  <c r="Y206" i="1"/>
  <c r="X206" i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X203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5" i="1" s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X171" i="1"/>
  <c r="X175" i="1" s="1"/>
  <c r="O171" i="1"/>
  <c r="W169" i="1"/>
  <c r="W168" i="1"/>
  <c r="Y167" i="1"/>
  <c r="X167" i="1"/>
  <c r="O167" i="1"/>
  <c r="X166" i="1"/>
  <c r="X169" i="1" s="1"/>
  <c r="O166" i="1"/>
  <c r="W164" i="1"/>
  <c r="W163" i="1"/>
  <c r="X162" i="1"/>
  <c r="Y162" i="1" s="1"/>
  <c r="O162" i="1"/>
  <c r="Y161" i="1"/>
  <c r="Y163" i="1" s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Y157" i="1" s="1"/>
  <c r="X148" i="1"/>
  <c r="X157" i="1" s="1"/>
  <c r="O148" i="1"/>
  <c r="W145" i="1"/>
  <c r="W144" i="1"/>
  <c r="Y143" i="1"/>
  <c r="X143" i="1"/>
  <c r="O143" i="1"/>
  <c r="X142" i="1"/>
  <c r="Y142" i="1" s="1"/>
  <c r="O142" i="1"/>
  <c r="Y141" i="1"/>
  <c r="Y144" i="1" s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X105" i="1"/>
  <c r="X118" i="1" s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2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3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3" i="1" s="1"/>
  <c r="O57" i="1"/>
  <c r="W54" i="1"/>
  <c r="W53" i="1"/>
  <c r="X52" i="1"/>
  <c r="Y52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X35" i="1" s="1"/>
  <c r="O27" i="1"/>
  <c r="W25" i="1"/>
  <c r="W533" i="1" s="1"/>
  <c r="W24" i="1"/>
  <c r="Y23" i="1"/>
  <c r="X23" i="1"/>
  <c r="O23" i="1"/>
  <c r="X22" i="1"/>
  <c r="H10" i="1"/>
  <c r="A9" i="1"/>
  <c r="A10" i="1" s="1"/>
  <c r="D7" i="1"/>
  <c r="P6" i="1"/>
  <c r="O2" i="1"/>
  <c r="Y34" i="1" l="1"/>
  <c r="Y53" i="1"/>
  <c r="Y92" i="1"/>
  <c r="Y117" i="1"/>
  <c r="Y127" i="1"/>
  <c r="Y136" i="1"/>
  <c r="Y175" i="1"/>
  <c r="Y212" i="1"/>
  <c r="Y227" i="1"/>
  <c r="Y256" i="1"/>
  <c r="F9" i="1"/>
  <c r="J9" i="1"/>
  <c r="F10" i="1"/>
  <c r="B543" i="1"/>
  <c r="X535" i="1"/>
  <c r="X534" i="1"/>
  <c r="X24" i="1"/>
  <c r="X34" i="1"/>
  <c r="X54" i="1"/>
  <c r="X62" i="1"/>
  <c r="X85" i="1"/>
  <c r="X93" i="1"/>
  <c r="X103" i="1"/>
  <c r="X117" i="1"/>
  <c r="X127" i="1"/>
  <c r="X136" i="1"/>
  <c r="X144" i="1"/>
  <c r="X164" i="1"/>
  <c r="X168" i="1"/>
  <c r="X176" i="1"/>
  <c r="X196" i="1"/>
  <c r="X202" i="1"/>
  <c r="X213" i="1"/>
  <c r="X217" i="1"/>
  <c r="X228" i="1"/>
  <c r="L543" i="1"/>
  <c r="N543" i="1"/>
  <c r="X245" i="1"/>
  <c r="X257" i="1"/>
  <c r="X297" i="1"/>
  <c r="X302" i="1"/>
  <c r="Y299" i="1"/>
  <c r="Y301" i="1" s="1"/>
  <c r="X340" i="1"/>
  <c r="X345" i="1"/>
  <c r="Y342" i="1"/>
  <c r="Y344" i="1" s="1"/>
  <c r="X344" i="1"/>
  <c r="H9" i="1"/>
  <c r="Y22" i="1"/>
  <c r="Y24" i="1" s="1"/>
  <c r="W537" i="1"/>
  <c r="X25" i="1"/>
  <c r="C543" i="1"/>
  <c r="X53" i="1"/>
  <c r="Y57" i="1"/>
  <c r="Y61" i="1" s="1"/>
  <c r="X61" i="1"/>
  <c r="Y65" i="1"/>
  <c r="Y85" i="1" s="1"/>
  <c r="X86" i="1"/>
  <c r="Y95" i="1"/>
  <c r="Y102" i="1" s="1"/>
  <c r="F543" i="1"/>
  <c r="X137" i="1"/>
  <c r="G543" i="1"/>
  <c r="X145" i="1"/>
  <c r="H543" i="1"/>
  <c r="X158" i="1"/>
  <c r="I543" i="1"/>
  <c r="X163" i="1"/>
  <c r="Y166" i="1"/>
  <c r="Y168" i="1" s="1"/>
  <c r="Y178" i="1"/>
  <c r="Y195" i="1" s="1"/>
  <c r="Y198" i="1"/>
  <c r="Y202" i="1" s="1"/>
  <c r="J543" i="1"/>
  <c r="X212" i="1"/>
  <c r="Y215" i="1"/>
  <c r="Y217" i="1" s="1"/>
  <c r="Y231" i="1"/>
  <c r="Y245" i="1" s="1"/>
  <c r="X246" i="1"/>
  <c r="Y259" i="1"/>
  <c r="Y268" i="1" s="1"/>
  <c r="X268" i="1"/>
  <c r="X275" i="1"/>
  <c r="X274" i="1"/>
  <c r="X281" i="1"/>
  <c r="Y277" i="1"/>
  <c r="Y280" i="1" s="1"/>
  <c r="X280" i="1"/>
  <c r="X286" i="1"/>
  <c r="O543" i="1"/>
  <c r="X296" i="1"/>
  <c r="Y289" i="1"/>
  <c r="Y296" i="1" s="1"/>
  <c r="X301" i="1"/>
  <c r="Y312" i="1"/>
  <c r="X334" i="1"/>
  <c r="X339" i="1"/>
  <c r="Y336" i="1"/>
  <c r="Y339" i="1" s="1"/>
  <c r="X357" i="1"/>
  <c r="X363" i="1"/>
  <c r="X369" i="1"/>
  <c r="X381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P543" i="1"/>
  <c r="X307" i="1"/>
  <c r="Q543" i="1"/>
  <c r="X333" i="1"/>
  <c r="R543" i="1"/>
  <c r="X358" i="1"/>
  <c r="Y365" i="1"/>
  <c r="Y369" i="1" s="1"/>
  <c r="S543" i="1"/>
  <c r="X380" i="1"/>
  <c r="Y383" i="1"/>
  <c r="Y396" i="1" s="1"/>
  <c r="X396" i="1"/>
  <c r="Y402" i="1"/>
  <c r="X413" i="1"/>
  <c r="X412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X537" i="1" l="1"/>
  <c r="X533" i="1"/>
  <c r="Y538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<sst xmlns="http://schemas.openxmlformats.org/spreadsheetml/2006/main" count="2266" uniqueCount="739">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</sst>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25</v>
      </c>
      <c r="X51" s="367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2.3148148148148149</v>
      </c>
      <c r="X53" s="368">
        <f>IFERROR(X51/H51,"0")+IFERROR(X52/H52,"0")</f>
        <v>3.0000000000000004</v>
      </c>
      <c r="Y53" s="368">
        <f>IFERROR(IF(Y51="",0,Y51),"0")+IFERROR(IF(Y52="",0,Y52),"0")</f>
        <v>6.5250000000000002E-2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25</v>
      </c>
      <c r="X54" s="368">
        <f>IFERROR(SUM(X51:X52),"0")</f>
        <v>32.400000000000006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15</v>
      </c>
      <c r="X69" s="367">
        <f t="shared" si="2"/>
        <v>21.6</v>
      </c>
      <c r="Y69" s="36">
        <f t="shared" si="3"/>
        <v>4.3499999999999997E-2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1.3888888888888888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4.3499999999999997E-2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15</v>
      </c>
      <c r="X86" s="368">
        <f>IFERROR(SUM(X65:X84),"0")</f>
        <v>21.6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30</v>
      </c>
      <c r="X108" s="367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3.5714285714285712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8.6999999999999994E-2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30</v>
      </c>
      <c r="X118" s="368">
        <f>IFERROR(SUM(X105:X116),"0")</f>
        <v>33.6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39</v>
      </c>
      <c r="X131" s="367">
        <f>IFERROR(IF(W131="",0,CEILING((W131/$H131),1)*$H131),"")</f>
        <v>42</v>
      </c>
      <c r="Y131" s="36">
        <f>IFERROR(IF(X131=0,"",ROUNDUP(X131/H131,0)*0.02175),"")</f>
        <v>0.10874999999999999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48</v>
      </c>
      <c r="X134" s="367">
        <f>IFERROR(IF(W134="",0,CEILING((W134/$H134),1)*$H134),"")</f>
        <v>48.6</v>
      </c>
      <c r="Y134" s="36">
        <f>IFERROR(IF(X134=0,"",ROUNDUP(X134/H134,0)*0.00753),"")</f>
        <v>0.13553999999999999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22.420634920634917</v>
      </c>
      <c r="X136" s="368">
        <f>IFERROR(X131/H131,"0")+IFERROR(X132/H132,"0")+IFERROR(X133/H133,"0")+IFERROR(X134/H134,"0")+IFERROR(X135/H135,"0")</f>
        <v>23</v>
      </c>
      <c r="Y136" s="368">
        <f>IFERROR(IF(Y131="",0,Y131),"0")+IFERROR(IF(Y132="",0,Y132),"0")+IFERROR(IF(Y133="",0,Y133),"0")+IFERROR(IF(Y134="",0,Y134),"0")+IFERROR(IF(Y135="",0,Y135),"0")</f>
        <v>0.24428999999999998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87</v>
      </c>
      <c r="X137" s="368">
        <f>IFERROR(SUM(X131:X135),"0")</f>
        <v>90.6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20</v>
      </c>
      <c r="X148" s="367">
        <f t="shared" ref="X148:X156" si="8">IFERROR(IF(W148="",0,CEILING((W148/$H148),1)*$H148),"")</f>
        <v>21</v>
      </c>
      <c r="Y148" s="36">
        <f>IFERROR(IF(X148=0,"",ROUNDUP(X148/H148,0)*0.00753),"")</f>
        <v>3.7650000000000003E-2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48</v>
      </c>
      <c r="X150" s="367">
        <f t="shared" si="8"/>
        <v>50.400000000000006</v>
      </c>
      <c r="Y150" s="36">
        <f>IFERROR(IF(X150=0,"",ROUNDUP(X150/H150,0)*0.00753),"")</f>
        <v>9.0359999999999996E-2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9</v>
      </c>
      <c r="X151" s="367">
        <f t="shared" si="8"/>
        <v>10.5</v>
      </c>
      <c r="Y151" s="36">
        <f>IFERROR(IF(X151=0,"",ROUNDUP(X151/H151,0)*0.00502),"")</f>
        <v>2.5100000000000001E-2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5</v>
      </c>
      <c r="X154" s="367">
        <f t="shared" si="8"/>
        <v>6.3000000000000007</v>
      </c>
      <c r="Y154" s="36">
        <f>IFERROR(IF(X154=0,"",ROUNDUP(X154/H154,0)*0.00502),"")</f>
        <v>1.506E-2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22.857142857142854</v>
      </c>
      <c r="X157" s="368">
        <f>IFERROR(X148/H148,"0")+IFERROR(X149/H149,"0")+IFERROR(X150/H150,"0")+IFERROR(X151/H151,"0")+IFERROR(X152/H152,"0")+IFERROR(X153/H153,"0")+IFERROR(X154/H154,"0")+IFERROR(X155/H155,"0")+IFERROR(X156/H156,"0")</f>
        <v>25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0.16817000000000001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82</v>
      </c>
      <c r="X158" s="368">
        <f>IFERROR(SUM(X148:X156),"0")</f>
        <v>88.2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180</v>
      </c>
      <c r="X172" s="367">
        <f>IFERROR(IF(W172="",0,CEILING((W172/$H172),1)*$H172),"")</f>
        <v>183.60000000000002</v>
      </c>
      <c r="Y172" s="36">
        <f>IFERROR(IF(X172=0,"",ROUNDUP(X172/H172,0)*0.00937),"")</f>
        <v>0.31857999999999997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59</v>
      </c>
      <c r="X174" s="367">
        <f>IFERROR(IF(W174="",0,CEILING((W174/$H174),1)*$H174),"")</f>
        <v>59.400000000000006</v>
      </c>
      <c r="Y174" s="36">
        <f>IFERROR(IF(X174=0,"",ROUNDUP(X174/H174,0)*0.00937),"")</f>
        <v>0.10306999999999999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44.259259259259252</v>
      </c>
      <c r="X175" s="368">
        <f>IFERROR(X171/H171,"0")+IFERROR(X172/H172,"0")+IFERROR(X173/H173,"0")+IFERROR(X174/H174,"0")</f>
        <v>45</v>
      </c>
      <c r="Y175" s="368">
        <f>IFERROR(IF(Y171="",0,Y171),"0")+IFERROR(IF(Y172="",0,Y172),"0")+IFERROR(IF(Y173="",0,Y173),"0")+IFERROR(IF(Y174="",0,Y174),"0")</f>
        <v>0.42164999999999997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239</v>
      </c>
      <c r="X176" s="368">
        <f>IFERROR(SUM(X171:X174),"0")</f>
        <v>243.00000000000003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16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11</v>
      </c>
      <c r="X183" s="367">
        <f t="shared" si="9"/>
        <v>17.399999999999999</v>
      </c>
      <c r="Y183" s="36">
        <f>IFERROR(IF(X183=0,"",ROUNDUP(X183/H183,0)*0.02175),"")</f>
        <v>4.3499999999999997E-2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47</v>
      </c>
      <c r="X184" s="367">
        <f t="shared" si="9"/>
        <v>48</v>
      </c>
      <c r="Y184" s="36">
        <f>IFERROR(IF(X184=0,"",ROUNDUP(X184/H184,0)*0.00753),"")</f>
        <v>0.15060000000000001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147</v>
      </c>
      <c r="X188" s="367">
        <f t="shared" si="9"/>
        <v>148.79999999999998</v>
      </c>
      <c r="Y188" s="36">
        <f t="shared" ref="Y188:Y194" si="10">IFERROR(IF(X188=0,"",ROUNDUP(X188/H188,0)*0.00753),"")</f>
        <v>0.46686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182</v>
      </c>
      <c r="X190" s="367">
        <f t="shared" si="9"/>
        <v>182.4</v>
      </c>
      <c r="Y190" s="36">
        <f t="shared" si="10"/>
        <v>0.57228000000000001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85</v>
      </c>
      <c r="X191" s="367">
        <f t="shared" si="9"/>
        <v>86.399999999999991</v>
      </c>
      <c r="Y191" s="36">
        <f t="shared" si="10"/>
        <v>0.27107999999999999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157</v>
      </c>
      <c r="X193" s="367">
        <f t="shared" si="9"/>
        <v>158.4</v>
      </c>
      <c r="Y193" s="36">
        <f t="shared" si="10"/>
        <v>0.49698000000000003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137</v>
      </c>
      <c r="X194" s="367">
        <f t="shared" si="9"/>
        <v>139.19999999999999</v>
      </c>
      <c r="Y194" s="36">
        <f t="shared" si="10"/>
        <v>0.43674000000000002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317.89898320070733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323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2.5032900000000002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782</v>
      </c>
      <c r="X196" s="368">
        <f>IFERROR(SUM(X178:X194),"0")</f>
        <v>804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34</v>
      </c>
      <c r="X200" s="367">
        <f>IFERROR(IF(W200="",0,CEILING((W200/$H200),1)*$H200),"")</f>
        <v>36</v>
      </c>
      <c r="Y200" s="36">
        <f>IFERROR(IF(X200=0,"",ROUNDUP(X200/H200,0)*0.00753),"")</f>
        <v>0.11295000000000001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11</v>
      </c>
      <c r="X201" s="367">
        <f>IFERROR(IF(W201="",0,CEILING((W201/$H201),1)*$H201),"")</f>
        <v>12</v>
      </c>
      <c r="Y201" s="36">
        <f>IFERROR(IF(X201=0,"",ROUNDUP(X201/H201,0)*0.00753),"")</f>
        <v>3.7650000000000003E-2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18.75</v>
      </c>
      <c r="X202" s="368">
        <f>IFERROR(X198/H198,"0")+IFERROR(X199/H199,"0")+IFERROR(X200/H200,"0")+IFERROR(X201/H201,"0")</f>
        <v>20</v>
      </c>
      <c r="Y202" s="368">
        <f>IFERROR(IF(Y198="",0,Y198),"0")+IFERROR(IF(Y199="",0,Y199),"0")+IFERROR(IF(Y200="",0,Y200),"0")+IFERROR(IF(Y201="",0,Y201),"0")</f>
        <v>0.15060000000000001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45</v>
      </c>
      <c r="X203" s="368">
        <f>IFERROR(SUM(X198:X201),"0")</f>
        <v>48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16</v>
      </c>
      <c r="X208" s="367">
        <f t="shared" si="11"/>
        <v>23.2</v>
      </c>
      <c r="Y208" s="36">
        <f>IFERROR(IF(X208=0,"",ROUNDUP(X208/H208,0)*0.02175),"")</f>
        <v>4.3499999999999997E-2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1.3793103448275863</v>
      </c>
      <c r="X212" s="368">
        <f>IFERROR(X206/H206,"0")+IFERROR(X207/H207,"0")+IFERROR(X208/H208,"0")+IFERROR(X209/H209,"0")+IFERROR(X210/H210,"0")+IFERROR(X211/H211,"0")</f>
        <v>2</v>
      </c>
      <c r="Y212" s="368">
        <f>IFERROR(IF(Y206="",0,Y206),"0")+IFERROR(IF(Y207="",0,Y207),"0")+IFERROR(IF(Y208="",0,Y208),"0")+IFERROR(IF(Y209="",0,Y209),"0")+IFERROR(IF(Y210="",0,Y210),"0")+IFERROR(IF(Y211="",0,Y211),"0")</f>
        <v>4.3499999999999997E-2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16</v>
      </c>
      <c r="X213" s="368">
        <f>IFERROR(SUM(X206:X211),"0")</f>
        <v>23.2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40</v>
      </c>
      <c r="X221" s="367">
        <f t="shared" ref="X221:X226" si="12">IFERROR(IF(W221="",0,CEILING((W221/$H221),1)*$H221),"")</f>
        <v>46.4</v>
      </c>
      <c r="Y221" s="36">
        <f>IFERROR(IF(X221=0,"",ROUNDUP(X221/H221,0)*0.02175),"")</f>
        <v>8.6999999999999994E-2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6</v>
      </c>
      <c r="X224" s="367">
        <f t="shared" si="12"/>
        <v>8</v>
      </c>
      <c r="Y224" s="36">
        <f>IFERROR(IF(X224=0,"",ROUNDUP(X224/H224,0)*0.00937),"")</f>
        <v>1.874E-2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4.9482758620689662</v>
      </c>
      <c r="X227" s="368">
        <f>IFERROR(X221/H221,"0")+IFERROR(X222/H222,"0")+IFERROR(X223/H223,"0")+IFERROR(X224/H224,"0")+IFERROR(X225/H225,"0")+IFERROR(X226/H226,"0")</f>
        <v>6</v>
      </c>
      <c r="Y227" s="368">
        <f>IFERROR(IF(Y221="",0,Y221),"0")+IFERROR(IF(Y222="",0,Y222),"0")+IFERROR(IF(Y223="",0,Y223),"0")+IFERROR(IF(Y224="",0,Y224),"0")+IFERROR(IF(Y225="",0,Y225),"0")+IFERROR(IF(Y226="",0,Y226),"0")</f>
        <v>0.10574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46</v>
      </c>
      <c r="X228" s="368">
        <f>IFERROR(SUM(X221:X226),"0")</f>
        <v>54.4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3</v>
      </c>
      <c r="X319" s="367">
        <f>IFERROR(IF(W319="",0,CEILING((W319/$H319),1)*$H319),"")</f>
        <v>5.0999999999999996</v>
      </c>
      <c r="Y319" s="36">
        <f>IFERROR(IF(X319=0,"",ROUNDUP(X319/H319,0)*0.00753),"")</f>
        <v>1.506E-2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1.1764705882352942</v>
      </c>
      <c r="X320" s="368">
        <f>IFERROR(X319/H319,"0")</f>
        <v>2</v>
      </c>
      <c r="Y320" s="368">
        <f>IFERROR(IF(Y319="",0,Y319),"0")</f>
        <v>1.506E-2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3</v>
      </c>
      <c r="X321" s="368">
        <f>IFERROR(SUM(X319:X319),"0")</f>
        <v>5.0999999999999996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650</v>
      </c>
      <c r="X326" s="367">
        <f t="shared" si="17"/>
        <v>660</v>
      </c>
      <c r="Y326" s="36">
        <f>IFERROR(IF(X326=0,"",ROUNDUP(X326/H326,0)*0.02175),"")</f>
        <v>0.95699999999999996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750</v>
      </c>
      <c r="X327" s="367">
        <f t="shared" si="17"/>
        <v>750</v>
      </c>
      <c r="Y327" s="36">
        <f>IFERROR(IF(X327=0,"",ROUNDUP(X327/H327,0)*0.02175),"")</f>
        <v>1.0874999999999999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600</v>
      </c>
      <c r="X329" s="367">
        <f t="shared" si="17"/>
        <v>600</v>
      </c>
      <c r="Y329" s="36">
        <f>IFERROR(IF(X329=0,"",ROUNDUP(X329/H329,0)*0.02175),"")</f>
        <v>0.86999999999999988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133.33333333333334</v>
      </c>
      <c r="X333" s="368">
        <f>IFERROR(X325/H325,"0")+IFERROR(X326/H326,"0")+IFERROR(X327/H327,"0")+IFERROR(X328/H328,"0")+IFERROR(X329/H329,"0")+IFERROR(X330/H330,"0")+IFERROR(X331/H331,"0")+IFERROR(X332/H332,"0")</f>
        <v>134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2.9144999999999994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2000</v>
      </c>
      <c r="X334" s="368">
        <f>IFERROR(SUM(X325:X332),"0")</f>
        <v>2010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800</v>
      </c>
      <c r="X336" s="367">
        <f>IFERROR(IF(W336="",0,CEILING((W336/$H336),1)*$H336),"")</f>
        <v>810</v>
      </c>
      <c r="Y336" s="36">
        <f>IFERROR(IF(X336=0,"",ROUNDUP(X336/H336,0)*0.02175),"")</f>
        <v>1.1744999999999999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53.333333333333336</v>
      </c>
      <c r="X339" s="368">
        <f>IFERROR(X336/H336,"0")+IFERROR(X337/H337,"0")+IFERROR(X338/H338,"0")</f>
        <v>54</v>
      </c>
      <c r="Y339" s="368">
        <f>IFERROR(IF(Y336="",0,Y336),"0")+IFERROR(IF(Y337="",0,Y337),"0")+IFERROR(IF(Y338="",0,Y338),"0")</f>
        <v>1.1744999999999999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800</v>
      </c>
      <c r="X340" s="368">
        <f>IFERROR(SUM(X336:X338),"0")</f>
        <v>810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10</v>
      </c>
      <c r="X383" s="367">
        <f t="shared" ref="X383:X395" si="18">IFERROR(IF(W383="",0,CEILING((W383/$H383),1)*$H383),"")</f>
        <v>12.600000000000001</v>
      </c>
      <c r="Y383" s="36">
        <f>IFERROR(IF(X383=0,"",ROUNDUP(X383/H383,0)*0.00753),"")</f>
        <v>2.2589999999999999E-2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127</v>
      </c>
      <c r="X385" s="367">
        <f t="shared" si="18"/>
        <v>130.20000000000002</v>
      </c>
      <c r="Y385" s="36">
        <f>IFERROR(IF(X385=0,"",ROUNDUP(X385/H385,0)*0.00753),"")</f>
        <v>0.23343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22</v>
      </c>
      <c r="X390" s="367">
        <f t="shared" si="18"/>
        <v>23.1</v>
      </c>
      <c r="Y390" s="36">
        <f t="shared" si="19"/>
        <v>5.5220000000000005E-2</v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43.095238095238095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0.31124000000000002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159</v>
      </c>
      <c r="X397" s="368">
        <f>IFERROR(SUM(X383:X395),"0")</f>
        <v>165.9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204</v>
      </c>
      <c r="X421" s="367">
        <f t="shared" ref="X421:X427" si="20">IFERROR(IF(W421="",0,CEILING((W421/$H421),1)*$H421),"")</f>
        <v>205.8</v>
      </c>
      <c r="Y421" s="36">
        <f>IFERROR(IF(X421=0,"",ROUNDUP(X421/H421,0)*0.00753),"")</f>
        <v>0.36897000000000002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48.571428571428569</v>
      </c>
      <c r="X428" s="368">
        <f>IFERROR(X421/H421,"0")+IFERROR(X422/H422,"0")+IFERROR(X423/H423,"0")+IFERROR(X424/H424,"0")+IFERROR(X425/H425,"0")+IFERROR(X426/H426,"0")+IFERROR(X427/H427,"0")</f>
        <v>49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0.36897000000000002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204</v>
      </c>
      <c r="X429" s="368">
        <f>IFERROR(SUM(X421:X427),"0")</f>
        <v>205.8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131</v>
      </c>
      <c r="X454" s="367">
        <f t="shared" si="21"/>
        <v>132</v>
      </c>
      <c r="Y454" s="36">
        <f t="shared" si="22"/>
        <v>0.29899999999999999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26</v>
      </c>
      <c r="X455" s="367">
        <f t="shared" si="21"/>
        <v>26.400000000000002</v>
      </c>
      <c r="Y455" s="36">
        <f t="shared" si="22"/>
        <v>5.9799999999999999E-2</v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184</v>
      </c>
      <c r="X457" s="367">
        <f t="shared" si="21"/>
        <v>184.8</v>
      </c>
      <c r="Y457" s="36">
        <f t="shared" si="22"/>
        <v>0.41860000000000003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64.583333333333329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65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0.77740000000000009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341</v>
      </c>
      <c r="X465" s="368">
        <f>IFERROR(SUM(X453:X463),"0")</f>
        <v>343.20000000000005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152</v>
      </c>
      <c r="X472" s="367">
        <f t="shared" ref="X472:X477" si="23">IFERROR(IF(W472="",0,CEILING((W472/$H472),1)*$H472),"")</f>
        <v>153.12</v>
      </c>
      <c r="Y472" s="36">
        <f>IFERROR(IF(X472=0,"",ROUNDUP(X472/H472,0)*0.01196),"")</f>
        <v>0.34683999999999998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142</v>
      </c>
      <c r="X473" s="367">
        <f t="shared" si="23"/>
        <v>142.56</v>
      </c>
      <c r="Y473" s="36">
        <f>IFERROR(IF(X473=0,"",ROUNDUP(X473/H473,0)*0.01196),"")</f>
        <v>0.32291999999999998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91</v>
      </c>
      <c r="X474" s="367">
        <f t="shared" si="23"/>
        <v>95.04</v>
      </c>
      <c r="Y474" s="36">
        <f>IFERROR(IF(X474=0,"",ROUNDUP(X474/H474,0)*0.01196),"")</f>
        <v>0.21528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72.916666666666657</v>
      </c>
      <c r="X478" s="368">
        <f>IFERROR(X472/H472,"0")+IFERROR(X473/H473,"0")+IFERROR(X474/H474,"0")+IFERROR(X475/H475,"0")+IFERROR(X476/H476,"0")+IFERROR(X477/H477,"0")</f>
        <v>74</v>
      </c>
      <c r="Y478" s="368">
        <f>IFERROR(IF(Y472="",0,Y472),"0")+IFERROR(IF(Y473="",0,Y473),"0")+IFERROR(IF(Y474="",0,Y474),"0")+IFERROR(IF(Y475="",0,Y475),"0")+IFERROR(IF(Y476="",0,Y476),"0")+IFERROR(IF(Y477="",0,Y477),"0")</f>
        <v>0.88503999999999994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385</v>
      </c>
      <c r="X479" s="368">
        <f>IFERROR(SUM(X472:X477),"0")</f>
        <v>390.72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5259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5369.72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5540.1264742537151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5657.3919999999998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10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5765.1264742537151</v>
      </c>
      <c r="X536" s="368">
        <f>GrossWeightTotalR+PalletQtyTotalR*25</f>
        <v>5907.3919999999998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856.79854264134178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876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10.279699999999998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32.400000000000006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55.2</v>
      </c>
      <c r="F543" s="46">
        <f>IFERROR(X131*1,"0")+IFERROR(X132*1,"0")+IFERROR(X133*1,"0")+IFERROR(X134*1,"0")+IFERROR(X135*1,"0")</f>
        <v>90.6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88.2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1095</v>
      </c>
      <c r="J543" s="46">
        <f>IFERROR(X206*1,"0")+IFERROR(X207*1,"0")+IFERROR(X208*1,"0")+IFERROR(X209*1,"0")+IFERROR(X210*1,"0")+IFERROR(X211*1,"0")+IFERROR(X215*1,"0")+IFERROR(X216*1,"0")</f>
        <v>23.2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5.0999999999999996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2820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165.9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205.8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733.92000000000007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