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0C9C49D-8D88-4943-9BC5-3A7FACE7F0D9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заказа'!$U$12</definedName>
    <definedName name="DeliveryConditionsList">Setting!$B$10:$B$20</definedName>
    <definedName name="DeliveryDate">'Бланк заказа'!$P$9</definedName>
    <definedName name="DeliveryMethodList">Setting!$B$3:$B$4</definedName>
    <definedName name="DeliveryNumAdressList">Setting!$D$6:$D$6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заказа'!$W$300:$W$300</definedName>
    <definedName name="GrossWeightTotalR">'Бланк заказа'!$X$300:$X$300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Setting!$B$9:$B$10</definedName>
    <definedName name="PalletQtyTotal">'Бланк заказа'!$W$301:$W$301</definedName>
    <definedName name="PalletQtyTotalR">'Бланк заказа'!$X$301:$X$301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заказа'!$B$279:$B$279</definedName>
    <definedName name="ProductId101">'Бланк заказа'!$B$280:$B$280</definedName>
    <definedName name="ProductId102">'Бланк заказа'!$B$281:$B$281</definedName>
    <definedName name="ProductId103">'Бланк заказа'!$B$282:$B$282</definedName>
    <definedName name="ProductId104">'Бланк заказа'!$B$283:$B$283</definedName>
    <definedName name="ProductId105">'Бланк заказа'!$B$284:$B$284</definedName>
    <definedName name="ProductId106">'Бланк заказа'!$B$285:$B$285</definedName>
    <definedName name="ProductId107">'Бланк заказа'!$B$286:$B$286</definedName>
    <definedName name="ProductId108">'Бланк заказа'!$B$287:$B$287</definedName>
    <definedName name="ProductId109">'Бланк заказа'!$B$288:$B$288</definedName>
    <definedName name="ProductId11">'Бланк заказа'!$B$45:$B$45</definedName>
    <definedName name="ProductId110">'Бланк заказа'!$B$289:$B$289</definedName>
    <definedName name="ProductId111">'Бланк заказа'!$B$290:$B$290</definedName>
    <definedName name="ProductId112">'Бланк заказа'!$B$291:$B$291</definedName>
    <definedName name="ProductId113">'Бланк заказа'!$B$292:$B$292</definedName>
    <definedName name="ProductId114">'Бланк заказа'!$B$293:$B$293</definedName>
    <definedName name="ProductId115">'Бланк заказа'!$B$294:$B$294</definedName>
    <definedName name="ProductId116">'Бланк заказа'!$B$295:$B$295</definedName>
    <definedName name="ProductId117">'Бланк заказа'!$B$296:$B$296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заказа'!$B$76:$B$76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заказа'!$B$91:$B$91</definedName>
    <definedName name="ProductId34">'Бланк заказа'!$B$92:$B$92</definedName>
    <definedName name="ProductId35">'Бланк заказа'!$B$93:$B$93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заказа'!$B$153:$B$153</definedName>
    <definedName name="ProductId56">'Бланк заказа'!$B$158:$B$158</definedName>
    <definedName name="ProductId57">'Бланк заказа'!$B$159:$B$159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заказа'!$B$165:$B$165</definedName>
    <definedName name="ProductId61">'Бланк заказа'!$B$166:$B$166</definedName>
    <definedName name="ProductId62">'Бланк заказа'!$B$172:$B$172</definedName>
    <definedName name="ProductId63">'Бланк заказа'!$B$173:$B$173</definedName>
    <definedName name="ProductId64">'Бланк заказа'!$B$178:$B$178</definedName>
    <definedName name="ProductId65">'Бланк заказа'!$B$183:$B$183</definedName>
    <definedName name="ProductId66">'Бланк заказа'!$B$188:$B$188</definedName>
    <definedName name="ProductId67">'Бланк заказа'!$B$194:$B$194</definedName>
    <definedName name="ProductId68">'Бланк заказа'!$B$195:$B$195</definedName>
    <definedName name="ProductId69">'Бланк заказа'!$B$200:$B$200</definedName>
    <definedName name="ProductId7">'Бланк заказа'!$B$37:$B$37</definedName>
    <definedName name="ProductId70">'Бланк заказа'!$B$201:$B$201</definedName>
    <definedName name="ProductId71">'Бланк заказа'!$B$202:$B$202</definedName>
    <definedName name="ProductId72">'Бланк заказа'!$B$207:$B$207</definedName>
    <definedName name="ProductId73">'Бланк заказа'!$B$208:$B$208</definedName>
    <definedName name="ProductId74">'Бланк заказа'!$B$209:$B$209</definedName>
    <definedName name="ProductId75">'Бланк заказа'!$B$210:$B$210</definedName>
    <definedName name="ProductId76">'Бланк заказа'!$B$211:$B$211</definedName>
    <definedName name="ProductId77">'Бланк заказа'!$B$212:$B$212</definedName>
    <definedName name="ProductId78">'Бланк заказа'!$B$217:$B$217</definedName>
    <definedName name="ProductId79">'Бланк заказа'!$B$218:$B$218</definedName>
    <definedName name="ProductId8">'Бланк заказа'!$B$38:$B$38</definedName>
    <definedName name="ProductId80">'Бланк заказа'!$B$219:$B$219</definedName>
    <definedName name="ProductId81">'Бланк заказа'!$B$220:$B$220</definedName>
    <definedName name="ProductId82">'Бланк заказа'!$B$225:$B$225</definedName>
    <definedName name="ProductId83">'Бланк заказа'!$B$230:$B$230</definedName>
    <definedName name="ProductId84">'Бланк заказа'!$B$231:$B$231</definedName>
    <definedName name="ProductId85">'Бланк заказа'!$B$237:$B$237</definedName>
    <definedName name="ProductId86">'Бланк заказа'!$B$243:$B$243</definedName>
    <definedName name="ProductId87">'Бланк заказа'!$B$248:$B$248</definedName>
    <definedName name="ProductId88">'Бланк заказа'!$B$254:$B$254</definedName>
    <definedName name="ProductId89">'Бланк заказа'!$B$255:$B$255</definedName>
    <definedName name="ProductId9">'Бланк заказа'!$B$39:$B$39</definedName>
    <definedName name="ProductId90">'Бланк заказа'!$B$256:$B$256</definedName>
    <definedName name="ProductId91">'Бланк заказа'!$B$261:$B$261</definedName>
    <definedName name="ProductId92">'Бланк заказа'!$B$265:$B$265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заказа'!$W$279:$W$279</definedName>
    <definedName name="SalesQty101">'Бланк заказа'!$W$280:$W$280</definedName>
    <definedName name="SalesQty102">'Бланк заказа'!$W$281:$W$281</definedName>
    <definedName name="SalesQty103">'Бланк заказа'!$W$282:$W$282</definedName>
    <definedName name="SalesQty104">'Бланк заказа'!$W$283:$W$283</definedName>
    <definedName name="SalesQty105">'Бланк заказа'!$W$284:$W$284</definedName>
    <definedName name="SalesQty106">'Бланк заказа'!$W$285:$W$285</definedName>
    <definedName name="SalesQty107">'Бланк заказа'!$W$286:$W$286</definedName>
    <definedName name="SalesQty108">'Бланк заказа'!$W$287:$W$287</definedName>
    <definedName name="SalesQty109">'Бланк заказа'!$W$288:$W$288</definedName>
    <definedName name="SalesQty11">'Бланк заказа'!$W$45:$W$45</definedName>
    <definedName name="SalesQty110">'Бланк заказа'!$W$289:$W$289</definedName>
    <definedName name="SalesQty111">'Бланк заказа'!$W$290:$W$290</definedName>
    <definedName name="SalesQty112">'Бланк заказа'!$W$291:$W$291</definedName>
    <definedName name="SalesQty113">'Бланк заказа'!$W$292:$W$292</definedName>
    <definedName name="SalesQty114">'Бланк заказа'!$W$293:$W$293</definedName>
    <definedName name="SalesQty115">'Бланк заказа'!$W$294:$W$294</definedName>
    <definedName name="SalesQty116">'Бланк заказа'!$W$295:$W$295</definedName>
    <definedName name="SalesQty117">'Бланк заказа'!$W$296:$W$296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заказа'!$W$63:$W$63</definedName>
    <definedName name="SalesQty22">'Бланк заказа'!$W$64:$W$64</definedName>
    <definedName name="SalesQty23">'Бланк заказа'!$W$69:$W$69</definedName>
    <definedName name="SalesQty24">'Бланк заказа'!$W$74:$W$74</definedName>
    <definedName name="SalesQty25">'Бланк заказа'!$W$75:$W$75</definedName>
    <definedName name="SalesQty26">'Бланк заказа'!$W$76:$W$76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заказа'!$W$91:$W$91</definedName>
    <definedName name="SalesQty34">'Бланк заказа'!$W$92:$W$92</definedName>
    <definedName name="SalesQty35">'Бланк заказа'!$W$93:$W$93</definedName>
    <definedName name="SalesQty36">'Бланк заказа'!$W$98:$W$98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заказа'!$W$106:$W$106</definedName>
    <definedName name="SalesQty41">'Бланк заказа'!$W$107:$W$107</definedName>
    <definedName name="SalesQty42">'Бланк заказа'!$W$108:$W$108</definedName>
    <definedName name="SalesQty43">'Бланк заказа'!$W$109:$W$109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заказа'!$W$122:$W$122</definedName>
    <definedName name="SalesQty49">'Бланк заказа'!$W$127:$W$127</definedName>
    <definedName name="SalesQty5">'Бланк заказа'!$W$31:$W$31</definedName>
    <definedName name="SalesQty50">'Бланк заказа'!$W$132:$W$132</definedName>
    <definedName name="SalesQty51">'Бланк заказа'!$W$133:$W$133</definedName>
    <definedName name="SalesQty52">'Бланк заказа'!$W$138:$W$138</definedName>
    <definedName name="SalesQty53">'Бланк заказа'!$W$144:$W$144</definedName>
    <definedName name="SalesQty54">'Бланк заказа'!$W$148:$W$148</definedName>
    <definedName name="SalesQty55">'Бланк заказа'!$W$153:$W$153</definedName>
    <definedName name="SalesQty56">'Бланк заказа'!$W$158:$W$158</definedName>
    <definedName name="SalesQty57">'Бланк заказа'!$W$159:$W$159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заказа'!$W$165:$W$165</definedName>
    <definedName name="SalesQty61">'Бланк заказа'!$W$166:$W$166</definedName>
    <definedName name="SalesQty62">'Бланк заказа'!$W$172:$W$172</definedName>
    <definedName name="SalesQty63">'Бланк заказа'!$W$173:$W$173</definedName>
    <definedName name="SalesQty64">'Бланк заказа'!$W$178:$W$178</definedName>
    <definedName name="SalesQty65">'Бланк заказа'!$W$183:$W$183</definedName>
    <definedName name="SalesQty66">'Бланк заказа'!$W$188:$W$188</definedName>
    <definedName name="SalesQty67">'Бланк заказа'!$W$194:$W$194</definedName>
    <definedName name="SalesQty68">'Бланк заказа'!$W$195:$W$195</definedName>
    <definedName name="SalesQty69">'Бланк заказа'!$W$200:$W$200</definedName>
    <definedName name="SalesQty7">'Бланк заказа'!$W$37:$W$37</definedName>
    <definedName name="SalesQty70">'Бланк заказа'!$W$201:$W$201</definedName>
    <definedName name="SalesQty71">'Бланк заказа'!$W$202:$W$202</definedName>
    <definedName name="SalesQty72">'Бланк заказа'!$W$207:$W$207</definedName>
    <definedName name="SalesQty73">'Бланк заказа'!$W$208:$W$208</definedName>
    <definedName name="SalesQty74">'Бланк заказа'!$W$209:$W$209</definedName>
    <definedName name="SalesQty75">'Бланк заказа'!$W$210:$W$210</definedName>
    <definedName name="SalesQty76">'Бланк заказа'!$W$211:$W$211</definedName>
    <definedName name="SalesQty77">'Бланк заказа'!$W$212:$W$212</definedName>
    <definedName name="SalesQty78">'Бланк заказа'!$W$217:$W$217</definedName>
    <definedName name="SalesQty79">'Бланк заказа'!$W$218:$W$218</definedName>
    <definedName name="SalesQty8">'Бланк заказа'!$W$38:$W$38</definedName>
    <definedName name="SalesQty80">'Бланк заказа'!$W$219:$W$219</definedName>
    <definedName name="SalesQty81">'Бланк заказа'!$W$220:$W$220</definedName>
    <definedName name="SalesQty82">'Бланк заказа'!$W$225:$W$225</definedName>
    <definedName name="SalesQty83">'Бланк заказа'!$W$230:$W$230</definedName>
    <definedName name="SalesQty84">'Бланк заказа'!$W$231:$W$231</definedName>
    <definedName name="SalesQty85">'Бланк заказа'!$W$237:$W$237</definedName>
    <definedName name="SalesQty86">'Бланк заказа'!$W$243:$W$243</definedName>
    <definedName name="SalesQty87">'Бланк заказа'!$W$248:$W$248</definedName>
    <definedName name="SalesQty88">'Бланк заказа'!$W$254:$W$254</definedName>
    <definedName name="SalesQty89">'Бланк заказа'!$W$255:$W$255</definedName>
    <definedName name="SalesQty9">'Бланк заказа'!$W$39:$W$39</definedName>
    <definedName name="SalesQty90">'Бланк заказа'!$W$256:$W$256</definedName>
    <definedName name="SalesQty91">'Бланк заказа'!$W$261:$W$261</definedName>
    <definedName name="SalesQty92">'Бланк заказа'!$W$265:$W$265</definedName>
    <definedName name="SalesQty93">'Бланк заказа'!$W$266:$W$266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заказа'!$W$277:$W$277</definedName>
    <definedName name="SalesQty99">'Бланк заказа'!$W$278:$W$278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заказа'!$X$279:$X$279</definedName>
    <definedName name="SalesRoundBox101">'Бланк заказа'!$X$280:$X$280</definedName>
    <definedName name="SalesRoundBox102">'Бланк заказа'!$X$281:$X$281</definedName>
    <definedName name="SalesRoundBox103">'Бланк заказа'!$X$282:$X$282</definedName>
    <definedName name="SalesRoundBox104">'Бланк заказа'!$X$283:$X$283</definedName>
    <definedName name="SalesRoundBox105">'Бланк заказа'!$X$284:$X$284</definedName>
    <definedName name="SalesRoundBox106">'Бланк заказа'!$X$285:$X$285</definedName>
    <definedName name="SalesRoundBox107">'Бланк заказа'!$X$286:$X$286</definedName>
    <definedName name="SalesRoundBox108">'Бланк заказа'!$X$287:$X$287</definedName>
    <definedName name="SalesRoundBox109">'Бланк заказа'!$X$288:$X$288</definedName>
    <definedName name="SalesRoundBox11">'Бланк заказа'!$X$45:$X$45</definedName>
    <definedName name="SalesRoundBox110">'Бланк заказа'!$X$289:$X$289</definedName>
    <definedName name="SalesRoundBox111">'Бланк заказа'!$X$290:$X$290</definedName>
    <definedName name="SalesRoundBox112">'Бланк заказа'!$X$291:$X$291</definedName>
    <definedName name="SalesRoundBox113">'Бланк заказа'!$X$292:$X$292</definedName>
    <definedName name="SalesRoundBox114">'Бланк заказа'!$X$293:$X$293</definedName>
    <definedName name="SalesRoundBox115">'Бланк заказа'!$X$294:$X$294</definedName>
    <definedName name="SalesRoundBox116">'Бланк заказа'!$X$295:$X$295</definedName>
    <definedName name="SalesRoundBox117">'Бланк заказа'!$X$296:$X$296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заказа'!$X$63:$X$63</definedName>
    <definedName name="SalesRoundBox22">'Бланк заказа'!$X$64:$X$64</definedName>
    <definedName name="SalesRoundBox23">'Бланк заказа'!$X$69:$X$69</definedName>
    <definedName name="SalesRoundBox24">'Бланк заказа'!$X$74:$X$74</definedName>
    <definedName name="SalesRoundBox25">'Бланк заказа'!$X$75:$X$75</definedName>
    <definedName name="SalesRoundBox26">'Бланк заказа'!$X$76:$X$76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заказа'!$X$91:$X$91</definedName>
    <definedName name="SalesRoundBox34">'Бланк заказа'!$X$92:$X$92</definedName>
    <definedName name="SalesRoundBox35">'Бланк заказа'!$X$93:$X$93</definedName>
    <definedName name="SalesRoundBox36">'Бланк заказа'!$X$98:$X$98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заказа'!$X$106:$X$106</definedName>
    <definedName name="SalesRoundBox41">'Бланк заказа'!$X$107:$X$107</definedName>
    <definedName name="SalesRoundBox42">'Бланк заказа'!$X$108:$X$108</definedName>
    <definedName name="SalesRoundBox43">'Бланк заказа'!$X$109:$X$109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заказа'!$X$122:$X$122</definedName>
    <definedName name="SalesRoundBox49">'Бланк заказа'!$X$127:$X$127</definedName>
    <definedName name="SalesRoundBox5">'Бланк заказа'!$X$31:$X$31</definedName>
    <definedName name="SalesRoundBox50">'Бланк заказа'!$X$132:$X$132</definedName>
    <definedName name="SalesRoundBox51">'Бланк заказа'!$X$133:$X$133</definedName>
    <definedName name="SalesRoundBox52">'Бланк заказа'!$X$138:$X$138</definedName>
    <definedName name="SalesRoundBox53">'Бланк заказа'!$X$144:$X$144</definedName>
    <definedName name="SalesRoundBox54">'Бланк заказа'!$X$148:$X$148</definedName>
    <definedName name="SalesRoundBox55">'Бланк заказа'!$X$153:$X$153</definedName>
    <definedName name="SalesRoundBox56">'Бланк заказа'!$X$158:$X$158</definedName>
    <definedName name="SalesRoundBox57">'Бланк заказа'!$X$159:$X$159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заказа'!$X$165:$X$165</definedName>
    <definedName name="SalesRoundBox61">'Бланк заказа'!$X$166:$X$166</definedName>
    <definedName name="SalesRoundBox62">'Бланк заказа'!$X$172:$X$172</definedName>
    <definedName name="SalesRoundBox63">'Бланк заказа'!$X$173:$X$173</definedName>
    <definedName name="SalesRoundBox64">'Бланк заказа'!$X$178:$X$178</definedName>
    <definedName name="SalesRoundBox65">'Бланк заказа'!$X$183:$X$183</definedName>
    <definedName name="SalesRoundBox66">'Бланк заказа'!$X$188:$X$188</definedName>
    <definedName name="SalesRoundBox67">'Бланк заказа'!$X$194:$X$194</definedName>
    <definedName name="SalesRoundBox68">'Бланк заказа'!$X$195:$X$195</definedName>
    <definedName name="SalesRoundBox69">'Бланк заказа'!$X$200:$X$200</definedName>
    <definedName name="SalesRoundBox7">'Бланк заказа'!$X$37:$X$37</definedName>
    <definedName name="SalesRoundBox70">'Бланк заказа'!$X$201:$X$201</definedName>
    <definedName name="SalesRoundBox71">'Бланк заказа'!$X$202:$X$202</definedName>
    <definedName name="SalesRoundBox72">'Бланк заказа'!$X$207:$X$207</definedName>
    <definedName name="SalesRoundBox73">'Бланк заказа'!$X$208:$X$208</definedName>
    <definedName name="SalesRoundBox74">'Бланк заказа'!$X$209:$X$209</definedName>
    <definedName name="SalesRoundBox75">'Бланк заказа'!$X$210:$X$210</definedName>
    <definedName name="SalesRoundBox76">'Бланк заказа'!$X$211:$X$211</definedName>
    <definedName name="SalesRoundBox77">'Бланк заказа'!$X$212:$X$212</definedName>
    <definedName name="SalesRoundBox78">'Бланк заказа'!$X$217:$X$217</definedName>
    <definedName name="SalesRoundBox79">'Бланк заказа'!$X$218:$X$218</definedName>
    <definedName name="SalesRoundBox8">'Бланк заказа'!$X$38:$X$38</definedName>
    <definedName name="SalesRoundBox80">'Бланк заказа'!$X$219:$X$219</definedName>
    <definedName name="SalesRoundBox81">'Бланк заказа'!$X$220:$X$220</definedName>
    <definedName name="SalesRoundBox82">'Бланк заказа'!$X$225:$X$225</definedName>
    <definedName name="SalesRoundBox83">'Бланк заказа'!$X$230:$X$230</definedName>
    <definedName name="SalesRoundBox84">'Бланк заказа'!$X$231:$X$231</definedName>
    <definedName name="SalesRoundBox85">'Бланк заказа'!$X$237:$X$237</definedName>
    <definedName name="SalesRoundBox86">'Бланк заказа'!$X$243:$X$243</definedName>
    <definedName name="SalesRoundBox87">'Бланк заказа'!$X$248:$X$248</definedName>
    <definedName name="SalesRoundBox88">'Бланк заказа'!$X$254:$X$254</definedName>
    <definedName name="SalesRoundBox89">'Бланк заказа'!$X$255:$X$255</definedName>
    <definedName name="SalesRoundBox9">'Бланк заказа'!$X$39:$X$39</definedName>
    <definedName name="SalesRoundBox90">'Бланк заказа'!$X$256:$X$256</definedName>
    <definedName name="SalesRoundBox91">'Бланк заказа'!$X$261:$X$261</definedName>
    <definedName name="SalesRoundBox92">'Бланк заказа'!$X$265:$X$265</definedName>
    <definedName name="SalesRoundBox93">'Бланк заказа'!$X$266:$X$266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заказа'!$X$277:$X$277</definedName>
    <definedName name="SalesRoundBox99">'Бланк заказа'!$X$278:$X$278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заказа'!$V$279:$V$279</definedName>
    <definedName name="UnitOfMeasure101">'Бланк заказа'!$V$280:$V$280</definedName>
    <definedName name="UnitOfMeasure102">'Бланк заказа'!$V$281:$V$281</definedName>
    <definedName name="UnitOfMeasure103">'Бланк заказа'!$V$282:$V$282</definedName>
    <definedName name="UnitOfMeasure104">'Бланк заказа'!$V$283:$V$283</definedName>
    <definedName name="UnitOfMeasure105">'Бланк заказа'!$V$284:$V$284</definedName>
    <definedName name="UnitOfMeasure106">'Бланк заказа'!$V$285:$V$285</definedName>
    <definedName name="UnitOfMeasure107">'Бланк заказа'!$V$286:$V$286</definedName>
    <definedName name="UnitOfMeasure108">'Бланк заказа'!$V$287:$V$287</definedName>
    <definedName name="UnitOfMeasure109">'Бланк заказа'!$V$288:$V$288</definedName>
    <definedName name="UnitOfMeasure11">'Бланк заказа'!$V$45:$V$45</definedName>
    <definedName name="UnitOfMeasure110">'Бланк заказа'!$V$289:$V$289</definedName>
    <definedName name="UnitOfMeasure111">'Бланк заказа'!$V$290:$V$290</definedName>
    <definedName name="UnitOfMeasure112">'Бланк заказа'!$V$291:$V$291</definedName>
    <definedName name="UnitOfMeasure113">'Бланк заказа'!$V$292:$V$292</definedName>
    <definedName name="UnitOfMeasure114">'Бланк заказа'!$V$293:$V$293</definedName>
    <definedName name="UnitOfMeasure115">'Бланк заказа'!$V$294:$V$294</definedName>
    <definedName name="UnitOfMeasure116">'Бланк заказа'!$V$295:$V$295</definedName>
    <definedName name="UnitOfMeasure117">'Бланк заказа'!$V$296:$V$296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заказа'!$V$63:$V$63</definedName>
    <definedName name="UnitOfMeasure22">'Бланк заказа'!$V$64:$V$64</definedName>
    <definedName name="UnitOfMeasure23">'Бланк заказа'!$V$69:$V$69</definedName>
    <definedName name="UnitOfMeasure24">'Бланк заказа'!$V$74:$V$74</definedName>
    <definedName name="UnitOfMeasure25">'Бланк заказа'!$V$75:$V$75</definedName>
    <definedName name="UnitOfMeasure26">'Бланк заказа'!$V$76:$V$76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заказа'!$V$91:$V$91</definedName>
    <definedName name="UnitOfMeasure34">'Бланк заказа'!$V$92:$V$92</definedName>
    <definedName name="UnitOfMeasure35">'Бланк заказа'!$V$93:$V$93</definedName>
    <definedName name="UnitOfMeasure36">'Бланк заказа'!$V$98:$V$98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заказа'!$V$106:$V$106</definedName>
    <definedName name="UnitOfMeasure41">'Бланк заказа'!$V$107:$V$107</definedName>
    <definedName name="UnitOfMeasure42">'Бланк заказа'!$V$108:$V$108</definedName>
    <definedName name="UnitOfMeasure43">'Бланк заказа'!$V$109:$V$109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заказа'!$V$122:$V$122</definedName>
    <definedName name="UnitOfMeasure49">'Бланк заказа'!$V$127:$V$127</definedName>
    <definedName name="UnitOfMeasure5">'Бланк заказа'!$V$31:$V$31</definedName>
    <definedName name="UnitOfMeasure50">'Бланк заказа'!$V$132:$V$132</definedName>
    <definedName name="UnitOfMeasure51">'Бланк заказа'!$V$133:$V$133</definedName>
    <definedName name="UnitOfMeasure52">'Бланк заказа'!$V$138:$V$138</definedName>
    <definedName name="UnitOfMeasure53">'Бланк заказа'!$V$144:$V$144</definedName>
    <definedName name="UnitOfMeasure54">'Бланк заказа'!$V$148:$V$148</definedName>
    <definedName name="UnitOfMeasure55">'Бланк заказа'!$V$153:$V$153</definedName>
    <definedName name="UnitOfMeasure56">'Бланк заказа'!$V$158:$V$158</definedName>
    <definedName name="UnitOfMeasure57">'Бланк заказа'!$V$159:$V$159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заказа'!$V$165:$V$165</definedName>
    <definedName name="UnitOfMeasure61">'Бланк заказа'!$V$166:$V$166</definedName>
    <definedName name="UnitOfMeasure62">'Бланк заказа'!$V$172:$V$172</definedName>
    <definedName name="UnitOfMeasure63">'Бланк заказа'!$V$173:$V$173</definedName>
    <definedName name="UnitOfMeasure64">'Бланк заказа'!$V$178:$V$178</definedName>
    <definedName name="UnitOfMeasure65">'Бланк заказа'!$V$183:$V$183</definedName>
    <definedName name="UnitOfMeasure66">'Бланк заказа'!$V$188:$V$188</definedName>
    <definedName name="UnitOfMeasure67">'Бланк заказа'!$V$194:$V$194</definedName>
    <definedName name="UnitOfMeasure68">'Бланк заказа'!$V$195:$V$195</definedName>
    <definedName name="UnitOfMeasure69">'Бланк заказа'!$V$200:$V$200</definedName>
    <definedName name="UnitOfMeasure7">'Бланк заказа'!$V$37:$V$37</definedName>
    <definedName name="UnitOfMeasure70">'Бланк заказа'!$V$201:$V$201</definedName>
    <definedName name="UnitOfMeasure71">'Бланк заказа'!$V$202:$V$202</definedName>
    <definedName name="UnitOfMeasure72">'Бланк заказа'!$V$207:$V$207</definedName>
    <definedName name="UnitOfMeasure73">'Бланк заказа'!$V$208:$V$208</definedName>
    <definedName name="UnitOfMeasure74">'Бланк заказа'!$V$209:$V$209</definedName>
    <definedName name="UnitOfMeasure75">'Бланк заказа'!$V$210:$V$210</definedName>
    <definedName name="UnitOfMeasure76">'Бланк заказа'!$V$211:$V$211</definedName>
    <definedName name="UnitOfMeasure77">'Бланк заказа'!$V$212:$V$212</definedName>
    <definedName name="UnitOfMeasure78">'Бланк заказа'!$V$217:$V$217</definedName>
    <definedName name="UnitOfMeasure79">'Бланк заказа'!$V$218:$V$218</definedName>
    <definedName name="UnitOfMeasure8">'Бланк заказа'!$V$38:$V$38</definedName>
    <definedName name="UnitOfMeasure80">'Бланк заказа'!$V$219:$V$219</definedName>
    <definedName name="UnitOfMeasure81">'Бланк заказа'!$V$220:$V$220</definedName>
    <definedName name="UnitOfMeasure82">'Бланк заказа'!$V$225:$V$225</definedName>
    <definedName name="UnitOfMeasure83">'Бланк заказа'!$V$230:$V$230</definedName>
    <definedName name="UnitOfMeasure84">'Бланк заказа'!$V$231:$V$231</definedName>
    <definedName name="UnitOfMeasure85">'Бланк заказа'!$V$237:$V$237</definedName>
    <definedName name="UnitOfMeasure86">'Бланк заказа'!$V$243:$V$243</definedName>
    <definedName name="UnitOfMeasure87">'Бланк заказа'!$V$248:$V$248</definedName>
    <definedName name="UnitOfMeasure88">'Бланк заказа'!$V$254:$V$254</definedName>
    <definedName name="UnitOfMeasure89">'Бланк заказа'!$V$255:$V$255</definedName>
    <definedName name="UnitOfMeasure9">'Бланк заказа'!$V$39:$V$39</definedName>
    <definedName name="UnitOfMeasure90">'Бланк заказа'!$V$256:$V$256</definedName>
    <definedName name="UnitOfMeasure91">'Бланк заказа'!$V$261:$V$261</definedName>
    <definedName name="UnitOfMeasure92">'Бланк заказа'!$V$265:$V$265</definedName>
    <definedName name="UnitOfMeasure93">'Бланк заказа'!$V$266:$V$266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заказа'!$V$277:$V$277</definedName>
    <definedName name="UnitOfMeasure99">'Бланк заказа'!$V$278:$V$278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309" i="1" l="1"/>
  <c r="AJ309" i="1"/>
  <c r="AI309" i="1"/>
  <c r="AH309" i="1"/>
  <c r="AG309" i="1"/>
  <c r="AF309" i="1"/>
  <c r="AE309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L309" i="1"/>
  <c r="K309" i="1"/>
  <c r="J309" i="1"/>
  <c r="I309" i="1"/>
  <c r="H309" i="1"/>
  <c r="G309" i="1"/>
  <c r="F309" i="1"/>
  <c r="E309" i="1"/>
  <c r="D309" i="1"/>
  <c r="C309" i="1"/>
  <c r="B309" i="1"/>
  <c r="W301" i="1"/>
  <c r="W300" i="1"/>
  <c r="W302" i="1" s="1"/>
  <c r="W298" i="1"/>
  <c r="W297" i="1"/>
  <c r="Y296" i="1"/>
  <c r="X296" i="1"/>
  <c r="Y295" i="1"/>
  <c r="X295" i="1"/>
  <c r="Y294" i="1"/>
  <c r="X294" i="1"/>
  <c r="Y293" i="1"/>
  <c r="X293" i="1"/>
  <c r="Y292" i="1"/>
  <c r="X292" i="1"/>
  <c r="Y291" i="1"/>
  <c r="X291" i="1"/>
  <c r="Y290" i="1"/>
  <c r="X290" i="1"/>
  <c r="Y289" i="1"/>
  <c r="X289" i="1"/>
  <c r="Y288" i="1"/>
  <c r="X288" i="1"/>
  <c r="Y287" i="1"/>
  <c r="X287" i="1"/>
  <c r="Y286" i="1"/>
  <c r="X286" i="1"/>
  <c r="Y285" i="1"/>
  <c r="X285" i="1"/>
  <c r="Y284" i="1"/>
  <c r="X284" i="1"/>
  <c r="Y283" i="1"/>
  <c r="X283" i="1"/>
  <c r="Y282" i="1"/>
  <c r="X282" i="1"/>
  <c r="Y281" i="1"/>
  <c r="X281" i="1"/>
  <c r="Y280" i="1"/>
  <c r="X280" i="1"/>
  <c r="O280" i="1"/>
  <c r="Y279" i="1"/>
  <c r="X279" i="1"/>
  <c r="Y278" i="1"/>
  <c r="X278" i="1"/>
  <c r="Y277" i="1"/>
  <c r="Y297" i="1" s="1"/>
  <c r="X277" i="1"/>
  <c r="X298" i="1" s="1"/>
  <c r="W275" i="1"/>
  <c r="W274" i="1"/>
  <c r="Y273" i="1"/>
  <c r="X273" i="1"/>
  <c r="O273" i="1"/>
  <c r="Y272" i="1"/>
  <c r="X272" i="1"/>
  <c r="Y271" i="1"/>
  <c r="X271" i="1"/>
  <c r="X274" i="1" s="1"/>
  <c r="O271" i="1"/>
  <c r="Y270" i="1"/>
  <c r="Y274" i="1" s="1"/>
  <c r="X270" i="1"/>
  <c r="X275" i="1" s="1"/>
  <c r="W268" i="1"/>
  <c r="Y267" i="1"/>
  <c r="W267" i="1"/>
  <c r="Y266" i="1"/>
  <c r="X266" i="1"/>
  <c r="Y265" i="1"/>
  <c r="X265" i="1"/>
  <c r="X267" i="1" s="1"/>
  <c r="W263" i="1"/>
  <c r="X262" i="1"/>
  <c r="W262" i="1"/>
  <c r="Y261" i="1"/>
  <c r="Y262" i="1" s="1"/>
  <c r="X261" i="1"/>
  <c r="X263" i="1" s="1"/>
  <c r="W258" i="1"/>
  <c r="Y257" i="1"/>
  <c r="W257" i="1"/>
  <c r="Y256" i="1"/>
  <c r="X256" i="1"/>
  <c r="Y255" i="1"/>
  <c r="X255" i="1"/>
  <c r="Y254" i="1"/>
  <c r="X254" i="1"/>
  <c r="X257" i="1" s="1"/>
  <c r="W250" i="1"/>
  <c r="X249" i="1"/>
  <c r="W249" i="1"/>
  <c r="Y248" i="1"/>
  <c r="Y249" i="1" s="1"/>
  <c r="X248" i="1"/>
  <c r="X250" i="1" s="1"/>
  <c r="O248" i="1"/>
  <c r="W245" i="1"/>
  <c r="X244" i="1"/>
  <c r="W244" i="1"/>
  <c r="Y243" i="1"/>
  <c r="Y244" i="1" s="1"/>
  <c r="X243" i="1"/>
  <c r="X245" i="1" s="1"/>
  <c r="O243" i="1"/>
  <c r="W239" i="1"/>
  <c r="X238" i="1"/>
  <c r="W238" i="1"/>
  <c r="Y237" i="1"/>
  <c r="Y238" i="1" s="1"/>
  <c r="X237" i="1"/>
  <c r="X239" i="1" s="1"/>
  <c r="O237" i="1"/>
  <c r="W233" i="1"/>
  <c r="W232" i="1"/>
  <c r="Y231" i="1"/>
  <c r="X231" i="1"/>
  <c r="O231" i="1"/>
  <c r="Y230" i="1"/>
  <c r="Y232" i="1" s="1"/>
  <c r="X230" i="1"/>
  <c r="X233" i="1" s="1"/>
  <c r="O230" i="1"/>
  <c r="W227" i="1"/>
  <c r="Y226" i="1"/>
  <c r="W226" i="1"/>
  <c r="Y225" i="1"/>
  <c r="X225" i="1"/>
  <c r="X226" i="1" s="1"/>
  <c r="O225" i="1"/>
  <c r="W222" i="1"/>
  <c r="W221" i="1"/>
  <c r="Y220" i="1"/>
  <c r="X220" i="1"/>
  <c r="O220" i="1"/>
  <c r="Y219" i="1"/>
  <c r="X219" i="1"/>
  <c r="O219" i="1"/>
  <c r="Y218" i="1"/>
  <c r="X218" i="1"/>
  <c r="X222" i="1" s="1"/>
  <c r="O218" i="1"/>
  <c r="Y217" i="1"/>
  <c r="Y221" i="1" s="1"/>
  <c r="X217" i="1"/>
  <c r="X221" i="1" s="1"/>
  <c r="O217" i="1"/>
  <c r="W214" i="1"/>
  <c r="W213" i="1"/>
  <c r="Y212" i="1"/>
  <c r="X212" i="1"/>
  <c r="O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Y207" i="1"/>
  <c r="Y213" i="1" s="1"/>
  <c r="X207" i="1"/>
  <c r="X214" i="1" s="1"/>
  <c r="O207" i="1"/>
  <c r="W204" i="1"/>
  <c r="W203" i="1"/>
  <c r="Y202" i="1"/>
  <c r="X202" i="1"/>
  <c r="O202" i="1"/>
  <c r="Y201" i="1"/>
  <c r="Y203" i="1" s="1"/>
  <c r="X201" i="1"/>
  <c r="O201" i="1"/>
  <c r="Y200" i="1"/>
  <c r="X200" i="1"/>
  <c r="X203" i="1" s="1"/>
  <c r="O200" i="1"/>
  <c r="X197" i="1"/>
  <c r="W197" i="1"/>
  <c r="Y196" i="1"/>
  <c r="W196" i="1"/>
  <c r="Y195" i="1"/>
  <c r="X195" i="1"/>
  <c r="O195" i="1"/>
  <c r="Y194" i="1"/>
  <c r="X194" i="1"/>
  <c r="X196" i="1" s="1"/>
  <c r="O194" i="1"/>
  <c r="W190" i="1"/>
  <c r="X189" i="1"/>
  <c r="W189" i="1"/>
  <c r="Y188" i="1"/>
  <c r="Y189" i="1" s="1"/>
  <c r="X188" i="1"/>
  <c r="X190" i="1" s="1"/>
  <c r="O188" i="1"/>
  <c r="W185" i="1"/>
  <c r="X184" i="1"/>
  <c r="W184" i="1"/>
  <c r="Y183" i="1"/>
  <c r="Y184" i="1" s="1"/>
  <c r="X183" i="1"/>
  <c r="X185" i="1" s="1"/>
  <c r="O183" i="1"/>
  <c r="W180" i="1"/>
  <c r="X179" i="1"/>
  <c r="W179" i="1"/>
  <c r="Y178" i="1"/>
  <c r="Y179" i="1" s="1"/>
  <c r="X178" i="1"/>
  <c r="X180" i="1" s="1"/>
  <c r="O178" i="1"/>
  <c r="W175" i="1"/>
  <c r="X174" i="1"/>
  <c r="W174" i="1"/>
  <c r="Y173" i="1"/>
  <c r="X173" i="1"/>
  <c r="Y172" i="1"/>
  <c r="Y174" i="1" s="1"/>
  <c r="X172" i="1"/>
  <c r="X175" i="1" s="1"/>
  <c r="W168" i="1"/>
  <c r="W167" i="1"/>
  <c r="Y166" i="1"/>
  <c r="X166" i="1"/>
  <c r="X168" i="1" s="1"/>
  <c r="O166" i="1"/>
  <c r="Y165" i="1"/>
  <c r="Y167" i="1" s="1"/>
  <c r="X165" i="1"/>
  <c r="O165" i="1"/>
  <c r="W163" i="1"/>
  <c r="W162" i="1"/>
  <c r="Y161" i="1"/>
  <c r="X161" i="1"/>
  <c r="Y160" i="1"/>
  <c r="X160" i="1"/>
  <c r="O160" i="1"/>
  <c r="Y159" i="1"/>
  <c r="X159" i="1"/>
  <c r="Y158" i="1"/>
  <c r="X158" i="1"/>
  <c r="X163" i="1" s="1"/>
  <c r="W155" i="1"/>
  <c r="X154" i="1"/>
  <c r="W154" i="1"/>
  <c r="Y153" i="1"/>
  <c r="Y154" i="1" s="1"/>
  <c r="X153" i="1"/>
  <c r="X155" i="1" s="1"/>
  <c r="O153" i="1"/>
  <c r="W150" i="1"/>
  <c r="X149" i="1"/>
  <c r="W149" i="1"/>
  <c r="Y148" i="1"/>
  <c r="Y149" i="1" s="1"/>
  <c r="X148" i="1"/>
  <c r="X150" i="1" s="1"/>
  <c r="X146" i="1"/>
  <c r="W146" i="1"/>
  <c r="Y145" i="1"/>
  <c r="W145" i="1"/>
  <c r="Y144" i="1"/>
  <c r="X144" i="1"/>
  <c r="X145" i="1" s="1"/>
  <c r="O144" i="1"/>
  <c r="W140" i="1"/>
  <c r="Y139" i="1"/>
  <c r="W139" i="1"/>
  <c r="Y138" i="1"/>
  <c r="X138" i="1"/>
  <c r="X139" i="1" s="1"/>
  <c r="O138" i="1"/>
  <c r="X135" i="1"/>
  <c r="W135" i="1"/>
  <c r="Y134" i="1"/>
  <c r="W134" i="1"/>
  <c r="Y133" i="1"/>
  <c r="X133" i="1"/>
  <c r="O133" i="1"/>
  <c r="Y132" i="1"/>
  <c r="X132" i="1"/>
  <c r="X134" i="1" s="1"/>
  <c r="O132" i="1"/>
  <c r="W129" i="1"/>
  <c r="X128" i="1"/>
  <c r="W128" i="1"/>
  <c r="Y127" i="1"/>
  <c r="Y128" i="1" s="1"/>
  <c r="X127" i="1"/>
  <c r="X129" i="1" s="1"/>
  <c r="O127" i="1"/>
  <c r="W124" i="1"/>
  <c r="W123" i="1"/>
  <c r="Y122" i="1"/>
  <c r="X122" i="1"/>
  <c r="O122" i="1"/>
  <c r="Y121" i="1"/>
  <c r="X121" i="1"/>
  <c r="O121" i="1"/>
  <c r="Y120" i="1"/>
  <c r="X120" i="1"/>
  <c r="O120" i="1"/>
  <c r="Y119" i="1"/>
  <c r="Y123" i="1" s="1"/>
  <c r="X119" i="1"/>
  <c r="X124" i="1" s="1"/>
  <c r="O119" i="1"/>
  <c r="W116" i="1"/>
  <c r="Y115" i="1"/>
  <c r="W115" i="1"/>
  <c r="Y114" i="1"/>
  <c r="X114" i="1"/>
  <c r="X115" i="1" s="1"/>
  <c r="O114" i="1"/>
  <c r="X111" i="1"/>
  <c r="W111" i="1"/>
  <c r="Y110" i="1"/>
  <c r="W110" i="1"/>
  <c r="Y109" i="1"/>
  <c r="X109" i="1"/>
  <c r="O109" i="1"/>
  <c r="Y108" i="1"/>
  <c r="X108" i="1"/>
  <c r="O108" i="1"/>
  <c r="Y107" i="1"/>
  <c r="X107" i="1"/>
  <c r="O107" i="1"/>
  <c r="Y106" i="1"/>
  <c r="X106" i="1"/>
  <c r="X110" i="1" s="1"/>
  <c r="O106" i="1"/>
  <c r="W103" i="1"/>
  <c r="W102" i="1"/>
  <c r="Y101" i="1"/>
  <c r="X101" i="1"/>
  <c r="O101" i="1"/>
  <c r="Y100" i="1"/>
  <c r="X100" i="1"/>
  <c r="O100" i="1"/>
  <c r="Y99" i="1"/>
  <c r="X99" i="1"/>
  <c r="O99" i="1"/>
  <c r="Y98" i="1"/>
  <c r="Y102" i="1" s="1"/>
  <c r="X98" i="1"/>
  <c r="X103" i="1" s="1"/>
  <c r="O98" i="1"/>
  <c r="W95" i="1"/>
  <c r="W94" i="1"/>
  <c r="Y93" i="1"/>
  <c r="X93" i="1"/>
  <c r="O93" i="1"/>
  <c r="Y92" i="1"/>
  <c r="Y94" i="1" s="1"/>
  <c r="X92" i="1"/>
  <c r="O92" i="1"/>
  <c r="Y91" i="1"/>
  <c r="X91" i="1"/>
  <c r="X94" i="1" s="1"/>
  <c r="O91" i="1"/>
  <c r="X88" i="1"/>
  <c r="W88" i="1"/>
  <c r="Y87" i="1"/>
  <c r="W87" i="1"/>
  <c r="Y86" i="1"/>
  <c r="X86" i="1"/>
  <c r="O86" i="1"/>
  <c r="Y85" i="1"/>
  <c r="X85" i="1"/>
  <c r="O85" i="1"/>
  <c r="Y84" i="1"/>
  <c r="X84" i="1"/>
  <c r="O84" i="1"/>
  <c r="Y83" i="1"/>
  <c r="X83" i="1"/>
  <c r="O83" i="1"/>
  <c r="Y82" i="1"/>
  <c r="X82" i="1"/>
  <c r="O82" i="1"/>
  <c r="Y81" i="1"/>
  <c r="X81" i="1"/>
  <c r="X87" i="1" s="1"/>
  <c r="O81" i="1"/>
  <c r="W78" i="1"/>
  <c r="W77" i="1"/>
  <c r="Y76" i="1"/>
  <c r="X76" i="1"/>
  <c r="O76" i="1"/>
  <c r="Y75" i="1"/>
  <c r="X75" i="1"/>
  <c r="X77" i="1" s="1"/>
  <c r="O75" i="1"/>
  <c r="Y74" i="1"/>
  <c r="Y77" i="1" s="1"/>
  <c r="X74" i="1"/>
  <c r="X78" i="1" s="1"/>
  <c r="O74" i="1"/>
  <c r="W71" i="1"/>
  <c r="X70" i="1"/>
  <c r="W70" i="1"/>
  <c r="Y69" i="1"/>
  <c r="Y70" i="1" s="1"/>
  <c r="X69" i="1"/>
  <c r="X71" i="1" s="1"/>
  <c r="O69" i="1"/>
  <c r="W66" i="1"/>
  <c r="W65" i="1"/>
  <c r="Y64" i="1"/>
  <c r="X64" i="1"/>
  <c r="O64" i="1"/>
  <c r="Y63" i="1"/>
  <c r="Y65" i="1" s="1"/>
  <c r="X63" i="1"/>
  <c r="X66" i="1" s="1"/>
  <c r="O63" i="1"/>
  <c r="W60" i="1"/>
  <c r="W59" i="1"/>
  <c r="Y58" i="1"/>
  <c r="X58" i="1"/>
  <c r="O58" i="1"/>
  <c r="Y57" i="1"/>
  <c r="X57" i="1"/>
  <c r="O57" i="1"/>
  <c r="Y56" i="1"/>
  <c r="X56" i="1"/>
  <c r="O56" i="1"/>
  <c r="Y55" i="1"/>
  <c r="X55" i="1"/>
  <c r="O55" i="1"/>
  <c r="Y54" i="1"/>
  <c r="X54" i="1"/>
  <c r="X60" i="1" s="1"/>
  <c r="O54" i="1"/>
  <c r="Y53" i="1"/>
  <c r="Y59" i="1" s="1"/>
  <c r="X53" i="1"/>
  <c r="O53" i="1"/>
  <c r="W50" i="1"/>
  <c r="W49" i="1"/>
  <c r="Y48" i="1"/>
  <c r="X48" i="1"/>
  <c r="O48" i="1"/>
  <c r="Y47" i="1"/>
  <c r="X47" i="1"/>
  <c r="O47" i="1"/>
  <c r="Y46" i="1"/>
  <c r="X46" i="1"/>
  <c r="O46" i="1"/>
  <c r="Y45" i="1"/>
  <c r="X45" i="1"/>
  <c r="Y44" i="1"/>
  <c r="X44" i="1"/>
  <c r="X50" i="1" s="1"/>
  <c r="W41" i="1"/>
  <c r="W40" i="1"/>
  <c r="Y39" i="1"/>
  <c r="X39" i="1"/>
  <c r="O39" i="1"/>
  <c r="Y38" i="1"/>
  <c r="X38" i="1"/>
  <c r="X40" i="1" s="1"/>
  <c r="O38" i="1"/>
  <c r="Y37" i="1"/>
  <c r="X37" i="1"/>
  <c r="Y36" i="1"/>
  <c r="Y40" i="1" s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X33" i="1" s="1"/>
  <c r="O28" i="1"/>
  <c r="X24" i="1"/>
  <c r="W24" i="1"/>
  <c r="Y23" i="1"/>
  <c r="W23" i="1"/>
  <c r="Y22" i="1"/>
  <c r="X22" i="1"/>
  <c r="O22" i="1"/>
  <c r="H10" i="1"/>
  <c r="A9" i="1"/>
  <c r="D7" i="1"/>
  <c r="P6" i="1"/>
  <c r="O2" i="1"/>
  <c r="F10" i="1" l="1"/>
  <c r="J9" i="1"/>
  <c r="F9" i="1"/>
  <c r="A10" i="1"/>
  <c r="X32" i="1"/>
  <c r="X49" i="1"/>
  <c r="X162" i="1"/>
  <c r="H9" i="1"/>
  <c r="X301" i="1"/>
  <c r="X300" i="1"/>
  <c r="X302" i="1" s="1"/>
  <c r="X23" i="1"/>
  <c r="W303" i="1"/>
  <c r="Y32" i="1"/>
  <c r="Y304" i="1" s="1"/>
  <c r="W299" i="1"/>
  <c r="X41" i="1"/>
  <c r="Y49" i="1"/>
  <c r="X59" i="1"/>
  <c r="X65" i="1"/>
  <c r="X95" i="1"/>
  <c r="X102" i="1"/>
  <c r="X116" i="1"/>
  <c r="X123" i="1"/>
  <c r="X140" i="1"/>
  <c r="Y162" i="1"/>
  <c r="X167" i="1"/>
  <c r="X204" i="1"/>
  <c r="X299" i="1" s="1"/>
  <c r="X213" i="1"/>
  <c r="X227" i="1"/>
  <c r="X232" i="1"/>
  <c r="X258" i="1"/>
  <c r="X268" i="1"/>
  <c r="X297" i="1"/>
  <c r="X303" i="1" l="1"/>
  <c r="A312" i="1" s="1"/>
  <c r="C312" i="1"/>
  <c r="B312" i="1" l="1"/>
</calcChain>
</file>

<file path=xl/sharedStrings.xml><?xml version="1.0" encoding="utf-8"?>
<sst xmlns="http://schemas.openxmlformats.org/spreadsheetml/2006/main" count="1126" uniqueCount="424">
  <si>
    <t xml:space="preserve">  БЛАНК ЗАКАЗА </t>
  </si>
  <si>
    <t>ЗПФ</t>
  </si>
  <si>
    <t>на отгрузку продукции с ООО Трейд-Сервис с</t>
  </si>
  <si>
    <t>08.05.2024</t>
  </si>
  <si>
    <t>бланк создан</t>
  </si>
  <si>
    <t>04.05.2024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</si>
  <si>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</si>
  <si>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</si>
  <si>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</si>
  <si>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</si>
  <si>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</si>
  <si>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</si>
  <si>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</si>
  <si>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</si>
  <si>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</si>
  <si>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</si>
  <si>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</si>
  <si>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</si>
  <si>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</si>
  <si>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</si>
  <si>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</si>
  <si>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</si>
  <si>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</si>
  <si>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</si>
  <si>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</si>
  <si>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</si>
  <si>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</si>
  <si>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</si>
  <si>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</si>
  <si>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</si>
  <si>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</si>
  <si>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</si>
  <si>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</si>
  <si>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</si>
  <si>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</si>
  <si>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</si>
  <si>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</si>
  <si>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</si>
  <si>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</si>
  <si>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</si>
  <si>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</si>
  <si>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</si>
  <si>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</si>
  <si>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</si>
  <si>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</si>
  <si>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</si>
  <si>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</si>
  <si>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</si>
  <si>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</si>
  <si>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</si>
  <si>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</si>
  <si>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</si>
  <si>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</si>
  <si>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</si>
  <si>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</si>
  <si>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</si>
  <si>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</si>
  <si>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</si>
  <si>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</si>
  <si>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</si>
  <si>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</si>
  <si>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</si>
  <si>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</si>
  <si>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</si>
  <si>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</si>
  <si>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</si>
  <si>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</si>
  <si>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</si>
  <si>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</si>
  <si>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</si>
  <si>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</si>
  <si>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</si>
  <si>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</si>
  <si>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</si>
  <si>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</si>
  <si>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</si>
  <si>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</si>
  <si>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</si>
  <si>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</si>
  <si>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</si>
  <si>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</si>
  <si>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</si>
  <si>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</si>
  <si>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</si>
  <si>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</si>
  <si>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</si>
  <si>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</si>
  <si>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</si>
  <si>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</si>
  <si>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</si>
  <si>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</si>
  <si>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</si>
  <si>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</si>
  <si>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</si>
  <si>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</si>
  <si>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SU003373</t>
  </si>
  <si>
    <t>P004187</t>
  </si>
  <si>
    <t>10</t>
  </si>
  <si>
    <t>«Чебупай сладкая клубника» ф/в 0,2 ТМ «Горячая штучка»</t>
  </si>
  <si>
    <t>Новинка</t>
  </si>
  <si>
    <t>SU003375</t>
  </si>
  <si>
    <t>P004189</t>
  </si>
  <si>
    <t>«Чебупай яблоко с корицей» Фикс.вес 0,2 Лоток ТМ «Горячая штучка»</t>
  </si>
  <si>
    <t>SU003360</t>
  </si>
  <si>
    <t>P004172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</si>
  <si>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</si>
  <si>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</si>
  <si>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</si>
  <si>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</si>
  <si>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</si>
  <si>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</si>
  <si>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</si>
  <si>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</si>
  <si>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</si>
  <si>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</si>
  <si>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</si>
  <si>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</si>
  <si>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</si>
  <si>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</si>
  <si>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</si>
  <si>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</si>
  <si>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</si>
  <si>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</si>
  <si>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</si>
  <si>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</si>
  <si>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</si>
  <si>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</si>
  <si>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</si>
  <si>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</si>
  <si>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</si>
  <si>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</si>
  <si>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</si>
  <si>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</si>
  <si>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</si>
  <si>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</si>
  <si>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</si>
  <si>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SU002334</t>
  </si>
  <si>
    <t>P002617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</si>
  <si>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</si>
  <si>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</si>
  <si>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</si>
  <si>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</si>
  <si>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</si>
  <si>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</si>
  <si>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</si>
  <si>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</si>
  <si>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</si>
  <si>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</si>
  <si>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</si>
  <si>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</si>
  <si>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</si>
  <si>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</si>
  <si>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</si>
  <si>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</si>
  <si>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</si>
  <si>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</si>
  <si>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</si>
  <si>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</si>
  <si>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</si>
  <si>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</si>
  <si>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</si>
  <si>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</si>
  <si>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</si>
  <si>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</si>
  <si>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</si>
  <si>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</si>
  <si>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</si>
  <si>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</si>
  <si>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</si>
  <si>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</si>
  <si>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SU002079</t>
  </si>
  <si>
    <t>P002282</t>
  </si>
  <si>
    <t>SU002988</t>
  </si>
  <si>
    <t>P003445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</si>
  <si>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</si>
  <si>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</si>
  <si>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</si>
  <si>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</si>
  <si>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</si>
  <si>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</si>
  <si>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</si>
  <si>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</si>
  <si>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</si>
  <si>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</si>
  <si>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</si>
  <si>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</si>
  <si>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</si>
  <si>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</si>
  <si>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</si>
  <si>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</si>
  <si>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</si>
  <si>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</si>
  <si>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</si>
  <si>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</si>
  <si>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</si>
  <si>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</si>
  <si>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</si>
  <si>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</si>
  <si>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</si>
  <si>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</si>
  <si>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</si>
  <si>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</si>
  <si>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</si>
  <si>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</si>
  <si>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</si>
  <si>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</si>
  <si>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</si>
  <si>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SU002045</t>
  </si>
  <si>
    <t>P002166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</si>
  <si>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</si>
  <si>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</si>
  <si>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</si>
  <si>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</si>
  <si>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</si>
  <si>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</si>
  <si>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</si>
  <si>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</si>
  <si>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</si>
  <si>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</si>
  <si>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</si>
  <si>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</si>
  <si>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</si>
  <si>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</si>
  <si>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</si>
  <si>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</si>
  <si>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</si>
  <si>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</si>
  <si>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</si>
  <si>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</si>
  <si>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</si>
  <si>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</si>
  <si>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</si>
  <si>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</si>
  <si>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</si>
  <si>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</si>
  <si>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</si>
  <si>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Наггетсы С индейкой Наггетсы Фикс.вес 0,25 Лоток Вязанка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</si>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</sst>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7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24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71" fillId="0" borderId="1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3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197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9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5" fillId="0" borderId="0" xfId="0" applyFont="1" applyAlignment="1" applyProtection="1">
      <alignment horizontal="center" vertical="center" wrapText="1"/>
      <protection hidden="1"/>
    </xf>
    <xf numFmtId="0" fontId="293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0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139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5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13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8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81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0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63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0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79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6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1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5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03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5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1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B312"/>
  <sheetViews>
    <sheetView showGridLines="0" tabSelected="1" topLeftCell="A285" zoomScaleNormal="100" zoomScaleSheetLayoutView="100" workbookViewId="0">
      <selection activeCell="AA304" sqref="AA304"/>
    </sheetView>
  </sheetViews>
  <sheetFormatPr defaultColWidth="9.140625" defaultRowHeight="12.75" x14ac:dyDescent="0.2"/>
  <cols>
    <col min="1" max="1" width="9.140625" style="192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92" customWidth="1"/>
    <col min="18" max="18" width="6.140625" style="192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92" customWidth="1"/>
    <col min="24" max="24" width="11" style="192" customWidth="1"/>
    <col min="25" max="25" width="10" style="192" customWidth="1"/>
    <col min="26" max="26" width="11.5703125" style="192" customWidth="1"/>
    <col min="27" max="27" width="10.42578125" style="192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92" customWidth="1"/>
    <col min="32" max="32" width="9.140625" style="192" customWidth="1"/>
    <col min="33" max="16384" width="9.140625" style="192"/>
  </cols>
  <sheetData>
    <row r="1" spans="1:30" s="187" customFormat="1" ht="45" customHeight="1" x14ac:dyDescent="0.2">
      <c r="A1" s="41"/>
      <c r="B1" s="41"/>
      <c r="C1" s="41"/>
      <c r="D1" s="287" t="s">
        <v>0</v>
      </c>
      <c r="E1" s="288"/>
      <c r="F1" s="288"/>
      <c r="G1" s="12" t="s">
        <v>1</v>
      </c>
      <c r="H1" s="287" t="s">
        <v>2</v>
      </c>
      <c r="I1" s="288"/>
      <c r="J1" s="288"/>
      <c r="K1" s="288"/>
      <c r="L1" s="288"/>
      <c r="M1" s="288"/>
      <c r="N1" s="288"/>
      <c r="O1" s="288"/>
      <c r="P1" s="288"/>
      <c r="Q1" s="401" t="s">
        <v>3</v>
      </c>
      <c r="R1" s="288"/>
      <c r="S1" s="288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4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9"/>
      <c r="Q2" s="199"/>
      <c r="R2" s="199"/>
      <c r="S2" s="199"/>
      <c r="T2" s="199"/>
      <c r="U2" s="199"/>
      <c r="V2" s="199"/>
      <c r="W2" s="16"/>
      <c r="X2" s="16"/>
      <c r="Y2" s="16"/>
      <c r="Z2" s="16"/>
      <c r="AA2" s="51"/>
      <c r="AB2" s="51"/>
      <c r="AC2" s="51"/>
    </row>
    <row r="3" spans="1:30" s="18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9"/>
      <c r="P3" s="199"/>
      <c r="Q3" s="199"/>
      <c r="R3" s="199"/>
      <c r="S3" s="199"/>
      <c r="T3" s="199"/>
      <c r="U3" s="199"/>
      <c r="V3" s="199"/>
      <c r="W3" s="16"/>
      <c r="X3" s="16"/>
      <c r="Y3" s="16"/>
      <c r="Z3" s="16"/>
      <c r="AA3" s="51"/>
      <c r="AB3" s="51"/>
      <c r="AC3" s="51"/>
    </row>
    <row r="4" spans="1:30" s="18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7" customFormat="1" ht="23.45" customHeight="1" x14ac:dyDescent="0.2">
      <c r="A5" s="299" t="s">
        <v>8</v>
      </c>
      <c r="B5" s="280"/>
      <c r="C5" s="281"/>
      <c r="D5" s="231"/>
      <c r="E5" s="233"/>
      <c r="F5" s="383" t="s">
        <v>9</v>
      </c>
      <c r="G5" s="281"/>
      <c r="H5" s="231"/>
      <c r="I5" s="232"/>
      <c r="J5" s="232"/>
      <c r="K5" s="232"/>
      <c r="L5" s="233"/>
      <c r="M5" s="62"/>
      <c r="O5" s="24" t="s">
        <v>10</v>
      </c>
      <c r="P5" s="399">
        <v>45420</v>
      </c>
      <c r="Q5" s="306"/>
      <c r="S5" s="338" t="s">
        <v>11</v>
      </c>
      <c r="T5" s="243"/>
      <c r="U5" s="341" t="s">
        <v>12</v>
      </c>
      <c r="V5" s="306"/>
      <c r="AA5" s="51"/>
      <c r="AB5" s="51"/>
      <c r="AC5" s="51"/>
    </row>
    <row r="6" spans="1:30" s="187" customFormat="1" ht="24" customHeight="1" x14ac:dyDescent="0.2">
      <c r="A6" s="299" t="s">
        <v>13</v>
      </c>
      <c r="B6" s="280"/>
      <c r="C6" s="281"/>
      <c r="D6" s="371" t="s">
        <v>14</v>
      </c>
      <c r="E6" s="372"/>
      <c r="F6" s="372"/>
      <c r="G6" s="372"/>
      <c r="H6" s="372"/>
      <c r="I6" s="372"/>
      <c r="J6" s="372"/>
      <c r="K6" s="372"/>
      <c r="L6" s="306"/>
      <c r="M6" s="63"/>
      <c r="O6" s="24" t="s">
        <v>15</v>
      </c>
      <c r="P6" s="218" t="str">
        <f>IF(P5=0," ",CHOOSE(WEEKDAY(P5,2),"Понедельник","Вторник","Среда","Четверг","Пятница","Суббота","Воскресенье"))</f>
        <v>Среда</v>
      </c>
      <c r="Q6" s="202"/>
      <c r="S6" s="242" t="s">
        <v>16</v>
      </c>
      <c r="T6" s="243"/>
      <c r="U6" s="364" t="s">
        <v>17</v>
      </c>
      <c r="V6" s="253"/>
      <c r="AA6" s="51"/>
      <c r="AB6" s="51"/>
      <c r="AC6" s="51"/>
    </row>
    <row r="7" spans="1:30" s="187" customFormat="1" ht="21.75" hidden="1" customHeight="1" x14ac:dyDescent="0.2">
      <c r="A7" s="55"/>
      <c r="B7" s="55"/>
      <c r="C7" s="55"/>
      <c r="D7" s="328" t="str">
        <f>IFERROR(VLOOKUP(DeliveryAddress,Table,3,0),1)</f>
        <v>1</v>
      </c>
      <c r="E7" s="329"/>
      <c r="F7" s="329"/>
      <c r="G7" s="329"/>
      <c r="H7" s="329"/>
      <c r="I7" s="329"/>
      <c r="J7" s="329"/>
      <c r="K7" s="329"/>
      <c r="L7" s="316"/>
      <c r="M7" s="64"/>
      <c r="O7" s="24"/>
      <c r="P7" s="42"/>
      <c r="Q7" s="42"/>
      <c r="S7" s="199"/>
      <c r="T7" s="243"/>
      <c r="U7" s="365"/>
      <c r="V7" s="366"/>
      <c r="AA7" s="51"/>
      <c r="AB7" s="51"/>
      <c r="AC7" s="51"/>
    </row>
    <row r="8" spans="1:30" s="187" customFormat="1" ht="25.5" customHeight="1" x14ac:dyDescent="0.2">
      <c r="A8" s="402" t="s">
        <v>18</v>
      </c>
      <c r="B8" s="216"/>
      <c r="C8" s="217"/>
      <c r="D8" s="282" t="s">
        <v>19</v>
      </c>
      <c r="E8" s="283"/>
      <c r="F8" s="283"/>
      <c r="G8" s="283"/>
      <c r="H8" s="283"/>
      <c r="I8" s="283"/>
      <c r="J8" s="283"/>
      <c r="K8" s="283"/>
      <c r="L8" s="284"/>
      <c r="M8" s="65"/>
      <c r="O8" s="24" t="s">
        <v>20</v>
      </c>
      <c r="P8" s="315">
        <v>0.375</v>
      </c>
      <c r="Q8" s="316"/>
      <c r="S8" s="199"/>
      <c r="T8" s="243"/>
      <c r="U8" s="365"/>
      <c r="V8" s="366"/>
      <c r="AA8" s="51"/>
      <c r="AB8" s="51"/>
      <c r="AC8" s="51"/>
    </row>
    <row r="9" spans="1:30" s="187" customFormat="1" ht="39.950000000000003" customHeight="1" x14ac:dyDescent="0.2">
      <c r="A9" s="3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9"/>
      <c r="C9" s="199"/>
      <c r="D9" s="309"/>
      <c r="E9" s="211"/>
      <c r="F9" s="3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9"/>
      <c r="H9" s="210" t="str">
        <f>IF(AND($A$9="Тип доверенности/получателя при получении в адресе перегруза:",$D$9="Разовая доверенность"),"Введите ФИО","")</f>
        <v/>
      </c>
      <c r="I9" s="211"/>
      <c r="J9" s="21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1"/>
      <c r="L9" s="211"/>
      <c r="M9" s="185"/>
      <c r="O9" s="26" t="s">
        <v>21</v>
      </c>
      <c r="P9" s="301"/>
      <c r="Q9" s="302"/>
      <c r="S9" s="199"/>
      <c r="T9" s="243"/>
      <c r="U9" s="367"/>
      <c r="V9" s="368"/>
      <c r="W9" s="43"/>
      <c r="X9" s="43"/>
      <c r="Y9" s="43"/>
      <c r="Z9" s="43"/>
      <c r="AA9" s="51"/>
      <c r="AB9" s="51"/>
      <c r="AC9" s="51"/>
    </row>
    <row r="10" spans="1:30" s="187" customFormat="1" ht="26.45" customHeight="1" x14ac:dyDescent="0.2">
      <c r="A10" s="3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9"/>
      <c r="C10" s="199"/>
      <c r="D10" s="309"/>
      <c r="E10" s="211"/>
      <c r="F10" s="3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9"/>
      <c r="H10" s="360" t="str">
        <f>IFERROR(VLOOKUP($D$10,Proxy,2,FALSE),"")</f>
        <v/>
      </c>
      <c r="I10" s="199"/>
      <c r="J10" s="199"/>
      <c r="K10" s="199"/>
      <c r="L10" s="199"/>
      <c r="M10" s="186"/>
      <c r="O10" s="26" t="s">
        <v>22</v>
      </c>
      <c r="P10" s="343"/>
      <c r="Q10" s="344"/>
      <c r="T10" s="24" t="s">
        <v>23</v>
      </c>
      <c r="U10" s="252" t="s">
        <v>24</v>
      </c>
      <c r="V10" s="253"/>
      <c r="W10" s="44"/>
      <c r="X10" s="44"/>
      <c r="Y10" s="44"/>
      <c r="Z10" s="44"/>
      <c r="AA10" s="51"/>
      <c r="AB10" s="51"/>
      <c r="AC10" s="51"/>
    </row>
    <row r="11" spans="1:30" s="18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26</v>
      </c>
      <c r="P11" s="305"/>
      <c r="Q11" s="306"/>
      <c r="T11" s="24" t="s">
        <v>27</v>
      </c>
      <c r="U11" s="336" t="s">
        <v>28</v>
      </c>
      <c r="V11" s="302"/>
      <c r="W11" s="45"/>
      <c r="X11" s="45"/>
      <c r="Y11" s="45"/>
      <c r="Z11" s="45"/>
      <c r="AA11" s="51"/>
      <c r="AB11" s="51"/>
      <c r="AC11" s="51"/>
    </row>
    <row r="12" spans="1:30" s="187" customFormat="1" ht="18.600000000000001" customHeight="1" x14ac:dyDescent="0.2">
      <c r="A12" s="379" t="s">
        <v>29</v>
      </c>
      <c r="B12" s="280"/>
      <c r="C12" s="280"/>
      <c r="D12" s="280"/>
      <c r="E12" s="280"/>
      <c r="F12" s="280"/>
      <c r="G12" s="280"/>
      <c r="H12" s="280"/>
      <c r="I12" s="280"/>
      <c r="J12" s="280"/>
      <c r="K12" s="280"/>
      <c r="L12" s="281"/>
      <c r="M12" s="66"/>
      <c r="O12" s="24" t="s">
        <v>30</v>
      </c>
      <c r="P12" s="315"/>
      <c r="Q12" s="316"/>
      <c r="R12" s="23"/>
      <c r="T12" s="24"/>
      <c r="U12" s="288"/>
      <c r="V12" s="199"/>
      <c r="AA12" s="51"/>
      <c r="AB12" s="51"/>
      <c r="AC12" s="51"/>
    </row>
    <row r="13" spans="1:30" s="187" customFormat="1" ht="23.25" customHeight="1" x14ac:dyDescent="0.2">
      <c r="A13" s="379" t="s">
        <v>31</v>
      </c>
      <c r="B13" s="280"/>
      <c r="C13" s="280"/>
      <c r="D13" s="280"/>
      <c r="E13" s="280"/>
      <c r="F13" s="280"/>
      <c r="G13" s="280"/>
      <c r="H13" s="280"/>
      <c r="I13" s="280"/>
      <c r="J13" s="280"/>
      <c r="K13" s="280"/>
      <c r="L13" s="281"/>
      <c r="M13" s="66"/>
      <c r="N13" s="26"/>
      <c r="O13" s="26" t="s">
        <v>32</v>
      </c>
      <c r="P13" s="336"/>
      <c r="Q13" s="302"/>
      <c r="R13" s="23"/>
      <c r="W13" s="49"/>
      <c r="X13" s="49"/>
      <c r="Y13" s="49"/>
      <c r="Z13" s="49"/>
      <c r="AA13" s="51"/>
      <c r="AB13" s="51"/>
      <c r="AC13" s="51"/>
    </row>
    <row r="14" spans="1:30" s="187" customFormat="1" ht="18.600000000000001" customHeight="1" x14ac:dyDescent="0.2">
      <c r="A14" s="379" t="s">
        <v>33</v>
      </c>
      <c r="B14" s="280"/>
      <c r="C14" s="280"/>
      <c r="D14" s="280"/>
      <c r="E14" s="280"/>
      <c r="F14" s="280"/>
      <c r="G14" s="280"/>
      <c r="H14" s="280"/>
      <c r="I14" s="280"/>
      <c r="J14" s="280"/>
      <c r="K14" s="280"/>
      <c r="L14" s="281"/>
      <c r="M14" s="66"/>
      <c r="W14" s="50"/>
      <c r="X14" s="50"/>
      <c r="Y14" s="50"/>
      <c r="Z14" s="50"/>
      <c r="AA14" s="51"/>
      <c r="AB14" s="51"/>
      <c r="AC14" s="51"/>
    </row>
    <row r="15" spans="1:30" s="187" customFormat="1" ht="22.5" customHeight="1" x14ac:dyDescent="0.2">
      <c r="A15" s="397" t="s">
        <v>34</v>
      </c>
      <c r="B15" s="280"/>
      <c r="C15" s="280"/>
      <c r="D15" s="280"/>
      <c r="E15" s="280"/>
      <c r="F15" s="280"/>
      <c r="G15" s="280"/>
      <c r="H15" s="280"/>
      <c r="I15" s="280"/>
      <c r="J15" s="280"/>
      <c r="K15" s="280"/>
      <c r="L15" s="281"/>
      <c r="M15" s="67"/>
      <c r="O15" s="295" t="s">
        <v>35</v>
      </c>
      <c r="P15" s="288"/>
      <c r="Q15" s="288"/>
      <c r="R15" s="288"/>
      <c r="S15" s="288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6"/>
      <c r="P16" s="296"/>
      <c r="Q16" s="296"/>
      <c r="R16" s="296"/>
      <c r="S16" s="296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8" t="s">
        <v>36</v>
      </c>
      <c r="B17" s="238" t="s">
        <v>37</v>
      </c>
      <c r="C17" s="308" t="s">
        <v>38</v>
      </c>
      <c r="D17" s="238" t="s">
        <v>39</v>
      </c>
      <c r="E17" s="257"/>
      <c r="F17" s="238" t="s">
        <v>40</v>
      </c>
      <c r="G17" s="238" t="s">
        <v>41</v>
      </c>
      <c r="H17" s="238" t="s">
        <v>42</v>
      </c>
      <c r="I17" s="238" t="s">
        <v>43</v>
      </c>
      <c r="J17" s="238" t="s">
        <v>44</v>
      </c>
      <c r="K17" s="238" t="s">
        <v>45</v>
      </c>
      <c r="L17" s="238" t="s">
        <v>46</v>
      </c>
      <c r="M17" s="238" t="s">
        <v>47</v>
      </c>
      <c r="N17" s="238" t="s">
        <v>48</v>
      </c>
      <c r="O17" s="238" t="s">
        <v>49</v>
      </c>
      <c r="P17" s="256"/>
      <c r="Q17" s="256"/>
      <c r="R17" s="256"/>
      <c r="S17" s="257"/>
      <c r="T17" s="395" t="s">
        <v>50</v>
      </c>
      <c r="U17" s="281"/>
      <c r="V17" s="238" t="s">
        <v>51</v>
      </c>
      <c r="W17" s="238" t="s">
        <v>52</v>
      </c>
      <c r="X17" s="405" t="s">
        <v>53</v>
      </c>
      <c r="Y17" s="238" t="s">
        <v>54</v>
      </c>
      <c r="Z17" s="266" t="s">
        <v>55</v>
      </c>
      <c r="AA17" s="266" t="s">
        <v>56</v>
      </c>
      <c r="AB17" s="266" t="s">
        <v>57</v>
      </c>
      <c r="AC17" s="267"/>
      <c r="AD17" s="268"/>
      <c r="AE17" s="277"/>
      <c r="BB17" s="394" t="s">
        <v>58</v>
      </c>
    </row>
    <row r="18" spans="1:54" ht="14.25" customHeight="1" x14ac:dyDescent="0.2">
      <c r="A18" s="239"/>
      <c r="B18" s="239"/>
      <c r="C18" s="239"/>
      <c r="D18" s="258"/>
      <c r="E18" s="260"/>
      <c r="F18" s="239"/>
      <c r="G18" s="239"/>
      <c r="H18" s="239"/>
      <c r="I18" s="239"/>
      <c r="J18" s="239"/>
      <c r="K18" s="239"/>
      <c r="L18" s="239"/>
      <c r="M18" s="239"/>
      <c r="N18" s="239"/>
      <c r="O18" s="258"/>
      <c r="P18" s="259"/>
      <c r="Q18" s="259"/>
      <c r="R18" s="259"/>
      <c r="S18" s="260"/>
      <c r="T18" s="188" t="s">
        <v>59</v>
      </c>
      <c r="U18" s="188" t="s">
        <v>60</v>
      </c>
      <c r="V18" s="239"/>
      <c r="W18" s="239"/>
      <c r="X18" s="406"/>
      <c r="Y18" s="239"/>
      <c r="Z18" s="353"/>
      <c r="AA18" s="353"/>
      <c r="AB18" s="269"/>
      <c r="AC18" s="270"/>
      <c r="AD18" s="271"/>
      <c r="AE18" s="278"/>
      <c r="BB18" s="199"/>
    </row>
    <row r="19" spans="1:54" ht="27.75" customHeight="1" x14ac:dyDescent="0.2">
      <c r="A19" s="206" t="s">
        <v>61</v>
      </c>
      <c r="B19" s="207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07"/>
      <c r="O19" s="207"/>
      <c r="P19" s="207"/>
      <c r="Q19" s="207"/>
      <c r="R19" s="207"/>
      <c r="S19" s="207"/>
      <c r="T19" s="207"/>
      <c r="U19" s="207"/>
      <c r="V19" s="207"/>
      <c r="W19" s="207"/>
      <c r="X19" s="207"/>
      <c r="Y19" s="207"/>
      <c r="Z19" s="48"/>
      <c r="AA19" s="48"/>
    </row>
    <row r="20" spans="1:54" ht="16.5" customHeight="1" x14ac:dyDescent="0.25">
      <c r="A20" s="226" t="s">
        <v>61</v>
      </c>
      <c r="B20" s="199"/>
      <c r="C20" s="199"/>
      <c r="D20" s="199"/>
      <c r="E20" s="199"/>
      <c r="F20" s="199"/>
      <c r="G20" s="199"/>
      <c r="H20" s="199"/>
      <c r="I20" s="199"/>
      <c r="J20" s="199"/>
      <c r="K20" s="199"/>
      <c r="L20" s="199"/>
      <c r="M20" s="199"/>
      <c r="N20" s="199"/>
      <c r="O20" s="199"/>
      <c r="P20" s="199"/>
      <c r="Q20" s="199"/>
      <c r="R20" s="199"/>
      <c r="S20" s="199"/>
      <c r="T20" s="199"/>
      <c r="U20" s="199"/>
      <c r="V20" s="199"/>
      <c r="W20" s="199"/>
      <c r="X20" s="199"/>
      <c r="Y20" s="199"/>
      <c r="Z20" s="189"/>
      <c r="AA20" s="189"/>
    </row>
    <row r="21" spans="1:54" ht="14.25" customHeight="1" x14ac:dyDescent="0.25">
      <c r="A21" s="198" t="s">
        <v>62</v>
      </c>
      <c r="B21" s="199"/>
      <c r="C21" s="199"/>
      <c r="D21" s="199"/>
      <c r="E21" s="199"/>
      <c r="F21" s="199"/>
      <c r="G21" s="199"/>
      <c r="H21" s="199"/>
      <c r="I21" s="199"/>
      <c r="J21" s="199"/>
      <c r="K21" s="199"/>
      <c r="L21" s="199"/>
      <c r="M21" s="199"/>
      <c r="N21" s="199"/>
      <c r="O21" s="199"/>
      <c r="P21" s="199"/>
      <c r="Q21" s="199"/>
      <c r="R21" s="199"/>
      <c r="S21" s="199"/>
      <c r="T21" s="199"/>
      <c r="U21" s="199"/>
      <c r="V21" s="199"/>
      <c r="W21" s="199"/>
      <c r="X21" s="199"/>
      <c r="Y21" s="199"/>
      <c r="Z21" s="190"/>
      <c r="AA21" s="190"/>
    </row>
    <row r="22" spans="1:54" ht="27" customHeight="1" x14ac:dyDescent="0.25">
      <c r="A22" s="54" t="s">
        <v>63</v>
      </c>
      <c r="B22" s="54" t="s">
        <v>64</v>
      </c>
      <c r="C22" s="31">
        <v>4301070899</v>
      </c>
      <c r="D22" s="209">
        <v>4607111035752</v>
      </c>
      <c r="E22" s="202"/>
      <c r="F22" s="193">
        <v>0.43</v>
      </c>
      <c r="G22" s="32">
        <v>16</v>
      </c>
      <c r="H22" s="193">
        <v>6.88</v>
      </c>
      <c r="I22" s="193">
        <v>7.2539999999999996</v>
      </c>
      <c r="J22" s="32">
        <v>84</v>
      </c>
      <c r="K22" s="32" t="s">
        <v>65</v>
      </c>
      <c r="L22" s="33" t="s">
        <v>66</v>
      </c>
      <c r="M22" s="33"/>
      <c r="N22" s="32">
        <v>180</v>
      </c>
      <c r="O22" s="33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202"/>
      <c r="T22" s="34"/>
      <c r="U22" s="34"/>
      <c r="V22" s="35" t="s">
        <v>67</v>
      </c>
      <c r="W22" s="194">
        <v>0</v>
      </c>
      <c r="X22" s="195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x14ac:dyDescent="0.2">
      <c r="A23" s="240"/>
      <c r="B23" s="199"/>
      <c r="C23" s="199"/>
      <c r="D23" s="199"/>
      <c r="E23" s="199"/>
      <c r="F23" s="199"/>
      <c r="G23" s="199"/>
      <c r="H23" s="199"/>
      <c r="I23" s="199"/>
      <c r="J23" s="199"/>
      <c r="K23" s="199"/>
      <c r="L23" s="199"/>
      <c r="M23" s="199"/>
      <c r="N23" s="241"/>
      <c r="O23" s="215" t="s">
        <v>68</v>
      </c>
      <c r="P23" s="216"/>
      <c r="Q23" s="216"/>
      <c r="R23" s="216"/>
      <c r="S23" s="216"/>
      <c r="T23" s="216"/>
      <c r="U23" s="217"/>
      <c r="V23" s="37" t="s">
        <v>67</v>
      </c>
      <c r="W23" s="196">
        <f>IFERROR(SUM(W22:W22),"0")</f>
        <v>0</v>
      </c>
      <c r="X23" s="196">
        <f>IFERROR(SUM(X22:X22),"0")</f>
        <v>0</v>
      </c>
      <c r="Y23" s="196">
        <f>IFERROR(IF(Y22="",0,Y22),"0")</f>
        <v>0</v>
      </c>
      <c r="Z23" s="197"/>
      <c r="AA23" s="197"/>
    </row>
    <row r="24" spans="1:54" x14ac:dyDescent="0.2">
      <c r="A24" s="199"/>
      <c r="B24" s="199"/>
      <c r="C24" s="199"/>
      <c r="D24" s="199"/>
      <c r="E24" s="199"/>
      <c r="F24" s="199"/>
      <c r="G24" s="199"/>
      <c r="H24" s="199"/>
      <c r="I24" s="199"/>
      <c r="J24" s="199"/>
      <c r="K24" s="199"/>
      <c r="L24" s="199"/>
      <c r="M24" s="199"/>
      <c r="N24" s="241"/>
      <c r="O24" s="215" t="s">
        <v>68</v>
      </c>
      <c r="P24" s="216"/>
      <c r="Q24" s="216"/>
      <c r="R24" s="216"/>
      <c r="S24" s="216"/>
      <c r="T24" s="216"/>
      <c r="U24" s="217"/>
      <c r="V24" s="37" t="s">
        <v>69</v>
      </c>
      <c r="W24" s="196">
        <f>IFERROR(SUMPRODUCT(W22:W22*H22:H22),"0")</f>
        <v>0</v>
      </c>
      <c r="X24" s="196">
        <f>IFERROR(SUMPRODUCT(X22:X22*H22:H22),"0")</f>
        <v>0</v>
      </c>
      <c r="Y24" s="37"/>
      <c r="Z24" s="197"/>
      <c r="AA24" s="197"/>
    </row>
    <row r="25" spans="1:54" ht="27.75" customHeight="1" x14ac:dyDescent="0.2">
      <c r="A25" s="206" t="s">
        <v>70</v>
      </c>
      <c r="B25" s="207"/>
      <c r="C25" s="207"/>
      <c r="D25" s="207"/>
      <c r="E25" s="207"/>
      <c r="F25" s="207"/>
      <c r="G25" s="207"/>
      <c r="H25" s="207"/>
      <c r="I25" s="207"/>
      <c r="J25" s="207"/>
      <c r="K25" s="207"/>
      <c r="L25" s="207"/>
      <c r="M25" s="207"/>
      <c r="N25" s="207"/>
      <c r="O25" s="207"/>
      <c r="P25" s="207"/>
      <c r="Q25" s="207"/>
      <c r="R25" s="207"/>
      <c r="S25" s="207"/>
      <c r="T25" s="207"/>
      <c r="U25" s="207"/>
      <c r="V25" s="207"/>
      <c r="W25" s="207"/>
      <c r="X25" s="207"/>
      <c r="Y25" s="207"/>
      <c r="Z25" s="48"/>
      <c r="AA25" s="48"/>
    </row>
    <row r="26" spans="1:54" ht="16.5" customHeight="1" x14ac:dyDescent="0.25">
      <c r="A26" s="226" t="s">
        <v>71</v>
      </c>
      <c r="B26" s="199"/>
      <c r="C26" s="199"/>
      <c r="D26" s="199"/>
      <c r="E26" s="199"/>
      <c r="F26" s="199"/>
      <c r="G26" s="199"/>
      <c r="H26" s="199"/>
      <c r="I26" s="199"/>
      <c r="J26" s="199"/>
      <c r="K26" s="199"/>
      <c r="L26" s="199"/>
      <c r="M26" s="199"/>
      <c r="N26" s="199"/>
      <c r="O26" s="199"/>
      <c r="P26" s="199"/>
      <c r="Q26" s="199"/>
      <c r="R26" s="199"/>
      <c r="S26" s="199"/>
      <c r="T26" s="199"/>
      <c r="U26" s="199"/>
      <c r="V26" s="199"/>
      <c r="W26" s="199"/>
      <c r="X26" s="199"/>
      <c r="Y26" s="199"/>
      <c r="Z26" s="189"/>
      <c r="AA26" s="189"/>
    </row>
    <row r="27" spans="1:54" ht="14.25" customHeight="1" x14ac:dyDescent="0.25">
      <c r="A27" s="198" t="s">
        <v>72</v>
      </c>
      <c r="B27" s="199"/>
      <c r="C27" s="199"/>
      <c r="D27" s="199"/>
      <c r="E27" s="199"/>
      <c r="F27" s="199"/>
      <c r="G27" s="199"/>
      <c r="H27" s="199"/>
      <c r="I27" s="199"/>
      <c r="J27" s="199"/>
      <c r="K27" s="199"/>
      <c r="L27" s="199"/>
      <c r="M27" s="199"/>
      <c r="N27" s="199"/>
      <c r="O27" s="199"/>
      <c r="P27" s="199"/>
      <c r="Q27" s="199"/>
      <c r="R27" s="199"/>
      <c r="S27" s="199"/>
      <c r="T27" s="199"/>
      <c r="U27" s="199"/>
      <c r="V27" s="199"/>
      <c r="W27" s="199"/>
      <c r="X27" s="199"/>
      <c r="Y27" s="199"/>
      <c r="Z27" s="190"/>
      <c r="AA27" s="190"/>
    </row>
    <row r="28" spans="1:54" ht="27" customHeight="1" x14ac:dyDescent="0.25">
      <c r="A28" s="54" t="s">
        <v>73</v>
      </c>
      <c r="B28" s="54" t="s">
        <v>74</v>
      </c>
      <c r="C28" s="31">
        <v>4301132066</v>
      </c>
      <c r="D28" s="209">
        <v>4607111036520</v>
      </c>
      <c r="E28" s="202"/>
      <c r="F28" s="193">
        <v>0.25</v>
      </c>
      <c r="G28" s="32">
        <v>6</v>
      </c>
      <c r="H28" s="193">
        <v>1.5</v>
      </c>
      <c r="I28" s="193">
        <v>1.9218</v>
      </c>
      <c r="J28" s="32">
        <v>126</v>
      </c>
      <c r="K28" s="32" t="s">
        <v>75</v>
      </c>
      <c r="L28" s="33" t="s">
        <v>66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202"/>
      <c r="T28" s="34"/>
      <c r="U28" s="34"/>
      <c r="V28" s="35" t="s">
        <v>67</v>
      </c>
      <c r="W28" s="194">
        <v>0</v>
      </c>
      <c r="X28" s="195">
        <f>IFERROR(IF(W28="","",W28),"")</f>
        <v>0</v>
      </c>
      <c r="Y28" s="36">
        <f>IFERROR(IF(W28="","",W28*0.00936),"")</f>
        <v>0</v>
      </c>
      <c r="Z28" s="56"/>
      <c r="AA28" s="57"/>
      <c r="AE28" s="61"/>
      <c r="BB28" s="69" t="s">
        <v>76</v>
      </c>
    </row>
    <row r="29" spans="1:54" ht="27" customHeight="1" x14ac:dyDescent="0.25">
      <c r="A29" s="54" t="s">
        <v>77</v>
      </c>
      <c r="B29" s="54" t="s">
        <v>78</v>
      </c>
      <c r="C29" s="31">
        <v>4301132063</v>
      </c>
      <c r="D29" s="209">
        <v>4607111036605</v>
      </c>
      <c r="E29" s="202"/>
      <c r="F29" s="193">
        <v>0.25</v>
      </c>
      <c r="G29" s="32">
        <v>6</v>
      </c>
      <c r="H29" s="193">
        <v>1.5</v>
      </c>
      <c r="I29" s="193">
        <v>1.9218</v>
      </c>
      <c r="J29" s="32">
        <v>126</v>
      </c>
      <c r="K29" s="32" t="s">
        <v>75</v>
      </c>
      <c r="L29" s="33" t="s">
        <v>66</v>
      </c>
      <c r="M29" s="33"/>
      <c r="N29" s="32">
        <v>180</v>
      </c>
      <c r="O29" s="22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202"/>
      <c r="T29" s="34"/>
      <c r="U29" s="34"/>
      <c r="V29" s="35" t="s">
        <v>67</v>
      </c>
      <c r="W29" s="194">
        <v>1</v>
      </c>
      <c r="X29" s="195">
        <f>IFERROR(IF(W29="","",W29),"")</f>
        <v>1</v>
      </c>
      <c r="Y29" s="36">
        <f>IFERROR(IF(W29="","",W29*0.00936),"")</f>
        <v>9.3600000000000003E-3</v>
      </c>
      <c r="Z29" s="56"/>
      <c r="AA29" s="57"/>
      <c r="AE29" s="61"/>
      <c r="BB29" s="70" t="s">
        <v>76</v>
      </c>
    </row>
    <row r="30" spans="1:54" ht="27" customHeight="1" x14ac:dyDescent="0.25">
      <c r="A30" s="54" t="s">
        <v>79</v>
      </c>
      <c r="B30" s="54" t="s">
        <v>80</v>
      </c>
      <c r="C30" s="31">
        <v>4301132064</v>
      </c>
      <c r="D30" s="209">
        <v>4607111036537</v>
      </c>
      <c r="E30" s="202"/>
      <c r="F30" s="193">
        <v>0.25</v>
      </c>
      <c r="G30" s="32">
        <v>6</v>
      </c>
      <c r="H30" s="193">
        <v>1.5</v>
      </c>
      <c r="I30" s="193">
        <v>1.9218</v>
      </c>
      <c r="J30" s="32">
        <v>126</v>
      </c>
      <c r="K30" s="32" t="s">
        <v>75</v>
      </c>
      <c r="L30" s="33" t="s">
        <v>66</v>
      </c>
      <c r="M30" s="33"/>
      <c r="N30" s="32">
        <v>180</v>
      </c>
      <c r="O30" s="214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202"/>
      <c r="T30" s="34"/>
      <c r="U30" s="34"/>
      <c r="V30" s="35" t="s">
        <v>67</v>
      </c>
      <c r="W30" s="194">
        <v>0</v>
      </c>
      <c r="X30" s="195">
        <f>IFERROR(IF(W30="","",W30),"")</f>
        <v>0</v>
      </c>
      <c r="Y30" s="36">
        <f>IFERROR(IF(W30="","",W30*0.00936),"")</f>
        <v>0</v>
      </c>
      <c r="Z30" s="56"/>
      <c r="AA30" s="57"/>
      <c r="AE30" s="61"/>
      <c r="BB30" s="71" t="s">
        <v>76</v>
      </c>
    </row>
    <row r="31" spans="1:54" ht="27" customHeight="1" x14ac:dyDescent="0.25">
      <c r="A31" s="54" t="s">
        <v>81</v>
      </c>
      <c r="B31" s="54" t="s">
        <v>82</v>
      </c>
      <c r="C31" s="31">
        <v>4301132065</v>
      </c>
      <c r="D31" s="209">
        <v>4607111036599</v>
      </c>
      <c r="E31" s="202"/>
      <c r="F31" s="193">
        <v>0.25</v>
      </c>
      <c r="G31" s="32">
        <v>6</v>
      </c>
      <c r="H31" s="193">
        <v>1.5</v>
      </c>
      <c r="I31" s="193">
        <v>1.9218</v>
      </c>
      <c r="J31" s="32">
        <v>126</v>
      </c>
      <c r="K31" s="32" t="s">
        <v>75</v>
      </c>
      <c r="L31" s="33" t="s">
        <v>66</v>
      </c>
      <c r="M31" s="33"/>
      <c r="N31" s="32">
        <v>180</v>
      </c>
      <c r="O31" s="224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202"/>
      <c r="T31" s="34"/>
      <c r="U31" s="34"/>
      <c r="V31" s="35" t="s">
        <v>67</v>
      </c>
      <c r="W31" s="194">
        <v>2</v>
      </c>
      <c r="X31" s="195">
        <f>IFERROR(IF(W31="","",W31),"")</f>
        <v>2</v>
      </c>
      <c r="Y31" s="36">
        <f>IFERROR(IF(W31="","",W31*0.00936),"")</f>
        <v>1.8720000000000001E-2</v>
      </c>
      <c r="Z31" s="56"/>
      <c r="AA31" s="57"/>
      <c r="AE31" s="61"/>
      <c r="BB31" s="72" t="s">
        <v>76</v>
      </c>
    </row>
    <row r="32" spans="1:54" x14ac:dyDescent="0.2">
      <c r="A32" s="240"/>
      <c r="B32" s="199"/>
      <c r="C32" s="199"/>
      <c r="D32" s="199"/>
      <c r="E32" s="199"/>
      <c r="F32" s="199"/>
      <c r="G32" s="199"/>
      <c r="H32" s="199"/>
      <c r="I32" s="199"/>
      <c r="J32" s="199"/>
      <c r="K32" s="199"/>
      <c r="L32" s="199"/>
      <c r="M32" s="199"/>
      <c r="N32" s="241"/>
      <c r="O32" s="215" t="s">
        <v>68</v>
      </c>
      <c r="P32" s="216"/>
      <c r="Q32" s="216"/>
      <c r="R32" s="216"/>
      <c r="S32" s="216"/>
      <c r="T32" s="216"/>
      <c r="U32" s="217"/>
      <c r="V32" s="37" t="s">
        <v>67</v>
      </c>
      <c r="W32" s="196">
        <f>IFERROR(SUM(W28:W31),"0")</f>
        <v>3</v>
      </c>
      <c r="X32" s="196">
        <f>IFERROR(SUM(X28:X31),"0")</f>
        <v>3</v>
      </c>
      <c r="Y32" s="196">
        <f>IFERROR(IF(Y28="",0,Y28),"0")+IFERROR(IF(Y29="",0,Y29),"0")+IFERROR(IF(Y30="",0,Y30),"0")+IFERROR(IF(Y31="",0,Y31),"0")</f>
        <v>2.8080000000000001E-2</v>
      </c>
      <c r="Z32" s="197"/>
      <c r="AA32" s="197"/>
    </row>
    <row r="33" spans="1:54" x14ac:dyDescent="0.2">
      <c r="A33" s="199"/>
      <c r="B33" s="199"/>
      <c r="C33" s="199"/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241"/>
      <c r="O33" s="215" t="s">
        <v>68</v>
      </c>
      <c r="P33" s="216"/>
      <c r="Q33" s="216"/>
      <c r="R33" s="216"/>
      <c r="S33" s="216"/>
      <c r="T33" s="216"/>
      <c r="U33" s="217"/>
      <c r="V33" s="37" t="s">
        <v>69</v>
      </c>
      <c r="W33" s="196">
        <f>IFERROR(SUMPRODUCT(W28:W31*H28:H31),"0")</f>
        <v>4.5</v>
      </c>
      <c r="X33" s="196">
        <f>IFERROR(SUMPRODUCT(X28:X31*H28:H31),"0")</f>
        <v>4.5</v>
      </c>
      <c r="Y33" s="37"/>
      <c r="Z33" s="197"/>
      <c r="AA33" s="197"/>
    </row>
    <row r="34" spans="1:54" ht="16.5" customHeight="1" x14ac:dyDescent="0.25">
      <c r="A34" s="226" t="s">
        <v>83</v>
      </c>
      <c r="B34" s="199"/>
      <c r="C34" s="199"/>
      <c r="D34" s="199"/>
      <c r="E34" s="199"/>
      <c r="F34" s="199"/>
      <c r="G34" s="199"/>
      <c r="H34" s="199"/>
      <c r="I34" s="199"/>
      <c r="J34" s="199"/>
      <c r="K34" s="199"/>
      <c r="L34" s="199"/>
      <c r="M34" s="199"/>
      <c r="N34" s="199"/>
      <c r="O34" s="199"/>
      <c r="P34" s="199"/>
      <c r="Q34" s="199"/>
      <c r="R34" s="199"/>
      <c r="S34" s="199"/>
      <c r="T34" s="199"/>
      <c r="U34" s="199"/>
      <c r="V34" s="199"/>
      <c r="W34" s="199"/>
      <c r="X34" s="199"/>
      <c r="Y34" s="199"/>
      <c r="Z34" s="189"/>
      <c r="AA34" s="189"/>
    </row>
    <row r="35" spans="1:54" ht="14.25" customHeight="1" x14ac:dyDescent="0.25">
      <c r="A35" s="198" t="s">
        <v>62</v>
      </c>
      <c r="B35" s="199"/>
      <c r="C35" s="199"/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  <c r="W35" s="199"/>
      <c r="X35" s="199"/>
      <c r="Y35" s="199"/>
      <c r="Z35" s="190"/>
      <c r="AA35" s="190"/>
    </row>
    <row r="36" spans="1:54" ht="27" customHeight="1" x14ac:dyDescent="0.25">
      <c r="A36" s="54" t="s">
        <v>84</v>
      </c>
      <c r="B36" s="54" t="s">
        <v>85</v>
      </c>
      <c r="C36" s="31">
        <v>4301070865</v>
      </c>
      <c r="D36" s="209">
        <v>4607111036285</v>
      </c>
      <c r="E36" s="202"/>
      <c r="F36" s="193">
        <v>0.75</v>
      </c>
      <c r="G36" s="32">
        <v>8</v>
      </c>
      <c r="H36" s="193">
        <v>6</v>
      </c>
      <c r="I36" s="193">
        <v>6.27</v>
      </c>
      <c r="J36" s="32">
        <v>84</v>
      </c>
      <c r="K36" s="32" t="s">
        <v>65</v>
      </c>
      <c r="L36" s="33" t="s">
        <v>66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202"/>
      <c r="T36" s="34"/>
      <c r="U36" s="34"/>
      <c r="V36" s="35" t="s">
        <v>67</v>
      </c>
      <c r="W36" s="194">
        <v>0</v>
      </c>
      <c r="X36" s="195">
        <f>IFERROR(IF(W36="","",W36),"")</f>
        <v>0</v>
      </c>
      <c r="Y36" s="36">
        <f>IFERROR(IF(W36="","",W36*0.0155),"")</f>
        <v>0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86</v>
      </c>
      <c r="B37" s="54" t="s">
        <v>87</v>
      </c>
      <c r="C37" s="31">
        <v>4301070861</v>
      </c>
      <c r="D37" s="209">
        <v>4607111036308</v>
      </c>
      <c r="E37" s="202"/>
      <c r="F37" s="193">
        <v>0.75</v>
      </c>
      <c r="G37" s="32">
        <v>8</v>
      </c>
      <c r="H37" s="193">
        <v>6</v>
      </c>
      <c r="I37" s="193">
        <v>6.27</v>
      </c>
      <c r="J37" s="32">
        <v>84</v>
      </c>
      <c r="K37" s="32" t="s">
        <v>65</v>
      </c>
      <c r="L37" s="33" t="s">
        <v>66</v>
      </c>
      <c r="M37" s="33"/>
      <c r="N37" s="32">
        <v>180</v>
      </c>
      <c r="O37" s="318" t="s">
        <v>88</v>
      </c>
      <c r="P37" s="201"/>
      <c r="Q37" s="201"/>
      <c r="R37" s="201"/>
      <c r="S37" s="202"/>
      <c r="T37" s="34"/>
      <c r="U37" s="34"/>
      <c r="V37" s="35" t="s">
        <v>67</v>
      </c>
      <c r="W37" s="194">
        <v>0</v>
      </c>
      <c r="X37" s="195">
        <f>IFERROR(IF(W37="","",W37),"")</f>
        <v>0</v>
      </c>
      <c r="Y37" s="36">
        <f>IFERROR(IF(W37="","",W37*0.0155),"")</f>
        <v>0</v>
      </c>
      <c r="Z37" s="56"/>
      <c r="AA37" s="57"/>
      <c r="AE37" s="61"/>
      <c r="BB37" s="74" t="s">
        <v>1</v>
      </c>
    </row>
    <row r="38" spans="1:54" ht="27" customHeight="1" x14ac:dyDescent="0.25">
      <c r="A38" s="54" t="s">
        <v>89</v>
      </c>
      <c r="B38" s="54" t="s">
        <v>90</v>
      </c>
      <c r="C38" s="31">
        <v>4301070884</v>
      </c>
      <c r="D38" s="209">
        <v>4607111036315</v>
      </c>
      <c r="E38" s="202"/>
      <c r="F38" s="193">
        <v>0.75</v>
      </c>
      <c r="G38" s="32">
        <v>8</v>
      </c>
      <c r="H38" s="193">
        <v>6</v>
      </c>
      <c r="I38" s="193">
        <v>6.27</v>
      </c>
      <c r="J38" s="32">
        <v>84</v>
      </c>
      <c r="K38" s="32" t="s">
        <v>65</v>
      </c>
      <c r="L38" s="33" t="s">
        <v>66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202"/>
      <c r="T38" s="34"/>
      <c r="U38" s="34"/>
      <c r="V38" s="35" t="s">
        <v>67</v>
      </c>
      <c r="W38" s="194">
        <v>0</v>
      </c>
      <c r="X38" s="195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91</v>
      </c>
      <c r="B39" s="54" t="s">
        <v>92</v>
      </c>
      <c r="C39" s="31">
        <v>4301070864</v>
      </c>
      <c r="D39" s="209">
        <v>4607111036292</v>
      </c>
      <c r="E39" s="202"/>
      <c r="F39" s="193">
        <v>0.75</v>
      </c>
      <c r="G39" s="32">
        <v>8</v>
      </c>
      <c r="H39" s="193">
        <v>6</v>
      </c>
      <c r="I39" s="193">
        <v>6.27</v>
      </c>
      <c r="J39" s="32">
        <v>84</v>
      </c>
      <c r="K39" s="32" t="s">
        <v>65</v>
      </c>
      <c r="L39" s="33" t="s">
        <v>66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202"/>
      <c r="T39" s="34"/>
      <c r="U39" s="34"/>
      <c r="V39" s="35" t="s">
        <v>67</v>
      </c>
      <c r="W39" s="194">
        <v>6</v>
      </c>
      <c r="X39" s="195">
        <f>IFERROR(IF(W39="","",W39),"")</f>
        <v>6</v>
      </c>
      <c r="Y39" s="36">
        <f>IFERROR(IF(W39="","",W39*0.0155),"")</f>
        <v>9.2999999999999999E-2</v>
      </c>
      <c r="Z39" s="56"/>
      <c r="AA39" s="57"/>
      <c r="AE39" s="61"/>
      <c r="BB39" s="76" t="s">
        <v>1</v>
      </c>
    </row>
    <row r="40" spans="1:54" x14ac:dyDescent="0.2">
      <c r="A40" s="240"/>
      <c r="B40" s="199"/>
      <c r="C40" s="199"/>
      <c r="D40" s="199"/>
      <c r="E40" s="199"/>
      <c r="F40" s="199"/>
      <c r="G40" s="199"/>
      <c r="H40" s="199"/>
      <c r="I40" s="199"/>
      <c r="J40" s="199"/>
      <c r="K40" s="199"/>
      <c r="L40" s="199"/>
      <c r="M40" s="199"/>
      <c r="N40" s="241"/>
      <c r="O40" s="215" t="s">
        <v>68</v>
      </c>
      <c r="P40" s="216"/>
      <c r="Q40" s="216"/>
      <c r="R40" s="216"/>
      <c r="S40" s="216"/>
      <c r="T40" s="216"/>
      <c r="U40" s="217"/>
      <c r="V40" s="37" t="s">
        <v>67</v>
      </c>
      <c r="W40" s="196">
        <f>IFERROR(SUM(W36:W39),"0")</f>
        <v>6</v>
      </c>
      <c r="X40" s="196">
        <f>IFERROR(SUM(X36:X39),"0")</f>
        <v>6</v>
      </c>
      <c r="Y40" s="196">
        <f>IFERROR(IF(Y36="",0,Y36),"0")+IFERROR(IF(Y37="",0,Y37),"0")+IFERROR(IF(Y38="",0,Y38),"0")+IFERROR(IF(Y39="",0,Y39),"0")</f>
        <v>9.2999999999999999E-2</v>
      </c>
      <c r="Z40" s="197"/>
      <c r="AA40" s="197"/>
    </row>
    <row r="41" spans="1:54" x14ac:dyDescent="0.2">
      <c r="A41" s="199"/>
      <c r="B41" s="199"/>
      <c r="C41" s="199"/>
      <c r="D41" s="199"/>
      <c r="E41" s="199"/>
      <c r="F41" s="199"/>
      <c r="G41" s="199"/>
      <c r="H41" s="199"/>
      <c r="I41" s="199"/>
      <c r="J41" s="199"/>
      <c r="K41" s="199"/>
      <c r="L41" s="199"/>
      <c r="M41" s="199"/>
      <c r="N41" s="241"/>
      <c r="O41" s="215" t="s">
        <v>68</v>
      </c>
      <c r="P41" s="216"/>
      <c r="Q41" s="216"/>
      <c r="R41" s="216"/>
      <c r="S41" s="216"/>
      <c r="T41" s="216"/>
      <c r="U41" s="217"/>
      <c r="V41" s="37" t="s">
        <v>69</v>
      </c>
      <c r="W41" s="196">
        <f>IFERROR(SUMPRODUCT(W36:W39*H36:H39),"0")</f>
        <v>36</v>
      </c>
      <c r="X41" s="196">
        <f>IFERROR(SUMPRODUCT(X36:X39*H36:H39),"0")</f>
        <v>36</v>
      </c>
      <c r="Y41" s="37"/>
      <c r="Z41" s="197"/>
      <c r="AA41" s="197"/>
    </row>
    <row r="42" spans="1:54" ht="16.5" customHeight="1" x14ac:dyDescent="0.25">
      <c r="A42" s="226" t="s">
        <v>93</v>
      </c>
      <c r="B42" s="199"/>
      <c r="C42" s="199"/>
      <c r="D42" s="199"/>
      <c r="E42" s="199"/>
      <c r="F42" s="199"/>
      <c r="G42" s="199"/>
      <c r="H42" s="199"/>
      <c r="I42" s="199"/>
      <c r="J42" s="199"/>
      <c r="K42" s="199"/>
      <c r="L42" s="199"/>
      <c r="M42" s="199"/>
      <c r="N42" s="199"/>
      <c r="O42" s="199"/>
      <c r="P42" s="199"/>
      <c r="Q42" s="199"/>
      <c r="R42" s="199"/>
      <c r="S42" s="199"/>
      <c r="T42" s="199"/>
      <c r="U42" s="199"/>
      <c r="V42" s="199"/>
      <c r="W42" s="199"/>
      <c r="X42" s="199"/>
      <c r="Y42" s="199"/>
      <c r="Z42" s="189"/>
      <c r="AA42" s="189"/>
    </row>
    <row r="43" spans="1:54" ht="14.25" customHeight="1" x14ac:dyDescent="0.25">
      <c r="A43" s="198" t="s">
        <v>94</v>
      </c>
      <c r="B43" s="199"/>
      <c r="C43" s="199"/>
      <c r="D43" s="199"/>
      <c r="E43" s="199"/>
      <c r="F43" s="199"/>
      <c r="G43" s="199"/>
      <c r="H43" s="199"/>
      <c r="I43" s="199"/>
      <c r="J43" s="199"/>
      <c r="K43" s="199"/>
      <c r="L43" s="199"/>
      <c r="M43" s="199"/>
      <c r="N43" s="199"/>
      <c r="O43" s="199"/>
      <c r="P43" s="199"/>
      <c r="Q43" s="199"/>
      <c r="R43" s="199"/>
      <c r="S43" s="199"/>
      <c r="T43" s="199"/>
      <c r="U43" s="199"/>
      <c r="V43" s="199"/>
      <c r="W43" s="199"/>
      <c r="X43" s="199"/>
      <c r="Y43" s="199"/>
      <c r="Z43" s="190"/>
      <c r="AA43" s="190"/>
    </row>
    <row r="44" spans="1:54" ht="27" customHeight="1" x14ac:dyDescent="0.25">
      <c r="A44" s="54" t="s">
        <v>95</v>
      </c>
      <c r="B44" s="54" t="s">
        <v>96</v>
      </c>
      <c r="C44" s="31">
        <v>4301190047</v>
      </c>
      <c r="D44" s="209">
        <v>4607111038579</v>
      </c>
      <c r="E44" s="202"/>
      <c r="F44" s="193">
        <v>0.2</v>
      </c>
      <c r="G44" s="32">
        <v>6</v>
      </c>
      <c r="H44" s="193">
        <v>1.2</v>
      </c>
      <c r="I44" s="193">
        <v>1.5918000000000001</v>
      </c>
      <c r="J44" s="32">
        <v>130</v>
      </c>
      <c r="K44" s="32" t="s">
        <v>97</v>
      </c>
      <c r="L44" s="33" t="s">
        <v>66</v>
      </c>
      <c r="M44" s="33"/>
      <c r="N44" s="32">
        <v>365</v>
      </c>
      <c r="O44" s="222" t="s">
        <v>98</v>
      </c>
      <c r="P44" s="201"/>
      <c r="Q44" s="201"/>
      <c r="R44" s="201"/>
      <c r="S44" s="202"/>
      <c r="T44" s="34"/>
      <c r="U44" s="34"/>
      <c r="V44" s="35" t="s">
        <v>67</v>
      </c>
      <c r="W44" s="194">
        <v>0</v>
      </c>
      <c r="X44" s="195">
        <f>IFERROR(IF(W44="","",W44),"")</f>
        <v>0</v>
      </c>
      <c r="Y44" s="36">
        <f>IFERROR(IF(W44="","",W44*0.0095),"")</f>
        <v>0</v>
      </c>
      <c r="Z44" s="56"/>
      <c r="AA44" s="57" t="s">
        <v>99</v>
      </c>
      <c r="AE44" s="61"/>
      <c r="BB44" s="77" t="s">
        <v>76</v>
      </c>
    </row>
    <row r="45" spans="1:54" ht="27" customHeight="1" x14ac:dyDescent="0.25">
      <c r="A45" s="54" t="s">
        <v>100</v>
      </c>
      <c r="B45" s="54" t="s">
        <v>101</v>
      </c>
      <c r="C45" s="31">
        <v>4301190049</v>
      </c>
      <c r="D45" s="209">
        <v>4607111038968</v>
      </c>
      <c r="E45" s="202"/>
      <c r="F45" s="193">
        <v>0.2</v>
      </c>
      <c r="G45" s="32">
        <v>6</v>
      </c>
      <c r="H45" s="193">
        <v>1.2</v>
      </c>
      <c r="I45" s="193">
        <v>1.5918000000000001</v>
      </c>
      <c r="J45" s="32">
        <v>130</v>
      </c>
      <c r="K45" s="32" t="s">
        <v>97</v>
      </c>
      <c r="L45" s="33" t="s">
        <v>66</v>
      </c>
      <c r="M45" s="33"/>
      <c r="N45" s="32">
        <v>365</v>
      </c>
      <c r="O45" s="327" t="s">
        <v>102</v>
      </c>
      <c r="P45" s="201"/>
      <c r="Q45" s="201"/>
      <c r="R45" s="201"/>
      <c r="S45" s="202"/>
      <c r="T45" s="34"/>
      <c r="U45" s="34"/>
      <c r="V45" s="35" t="s">
        <v>67</v>
      </c>
      <c r="W45" s="194">
        <v>0</v>
      </c>
      <c r="X45" s="195">
        <f>IFERROR(IF(W45="","",W45),"")</f>
        <v>0</v>
      </c>
      <c r="Y45" s="36">
        <f>IFERROR(IF(W45="","",W45*0.0095),"")</f>
        <v>0</v>
      </c>
      <c r="Z45" s="56"/>
      <c r="AA45" s="57" t="s">
        <v>99</v>
      </c>
      <c r="AE45" s="61"/>
      <c r="BB45" s="78" t="s">
        <v>76</v>
      </c>
    </row>
    <row r="46" spans="1:54" ht="16.5" customHeight="1" x14ac:dyDescent="0.25">
      <c r="A46" s="54" t="s">
        <v>103</v>
      </c>
      <c r="B46" s="54" t="s">
        <v>104</v>
      </c>
      <c r="C46" s="31">
        <v>4301190046</v>
      </c>
      <c r="D46" s="209">
        <v>4607111038951</v>
      </c>
      <c r="E46" s="202"/>
      <c r="F46" s="193">
        <v>0.2</v>
      </c>
      <c r="G46" s="32">
        <v>6</v>
      </c>
      <c r="H46" s="193">
        <v>1.2</v>
      </c>
      <c r="I46" s="193">
        <v>1.5918000000000001</v>
      </c>
      <c r="J46" s="32">
        <v>130</v>
      </c>
      <c r="K46" s="32" t="s">
        <v>97</v>
      </c>
      <c r="L46" s="33" t="s">
        <v>66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6" s="201"/>
      <c r="Q46" s="201"/>
      <c r="R46" s="201"/>
      <c r="S46" s="202"/>
      <c r="T46" s="34"/>
      <c r="U46" s="34"/>
      <c r="V46" s="35" t="s">
        <v>67</v>
      </c>
      <c r="W46" s="194">
        <v>0</v>
      </c>
      <c r="X46" s="195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76</v>
      </c>
    </row>
    <row r="47" spans="1:54" ht="27" customHeight="1" x14ac:dyDescent="0.25">
      <c r="A47" s="54" t="s">
        <v>105</v>
      </c>
      <c r="B47" s="54" t="s">
        <v>106</v>
      </c>
      <c r="C47" s="31">
        <v>4301190022</v>
      </c>
      <c r="D47" s="209">
        <v>4607111037053</v>
      </c>
      <c r="E47" s="202"/>
      <c r="F47" s="193">
        <v>0.2</v>
      </c>
      <c r="G47" s="32">
        <v>6</v>
      </c>
      <c r="H47" s="193">
        <v>1.2</v>
      </c>
      <c r="I47" s="193">
        <v>1.5918000000000001</v>
      </c>
      <c r="J47" s="32">
        <v>130</v>
      </c>
      <c r="K47" s="32" t="s">
        <v>97</v>
      </c>
      <c r="L47" s="33" t="s">
        <v>66</v>
      </c>
      <c r="M47" s="33"/>
      <c r="N47" s="32">
        <v>365</v>
      </c>
      <c r="O47" s="33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202"/>
      <c r="T47" s="34"/>
      <c r="U47" s="34"/>
      <c r="V47" s="35" t="s">
        <v>67</v>
      </c>
      <c r="W47" s="194">
        <v>0</v>
      </c>
      <c r="X47" s="195">
        <f>IFERROR(IF(W47="","",W47),"")</f>
        <v>0</v>
      </c>
      <c r="Y47" s="36">
        <f>IFERROR(IF(W47="","",W47*0.0095),"")</f>
        <v>0</v>
      </c>
      <c r="Z47" s="56"/>
      <c r="AA47" s="57"/>
      <c r="AE47" s="61"/>
      <c r="BB47" s="80" t="s">
        <v>76</v>
      </c>
    </row>
    <row r="48" spans="1:54" ht="27" customHeight="1" x14ac:dyDescent="0.25">
      <c r="A48" s="54" t="s">
        <v>107</v>
      </c>
      <c r="B48" s="54" t="s">
        <v>108</v>
      </c>
      <c r="C48" s="31">
        <v>4301190023</v>
      </c>
      <c r="D48" s="209">
        <v>4607111037060</v>
      </c>
      <c r="E48" s="202"/>
      <c r="F48" s="193">
        <v>0.2</v>
      </c>
      <c r="G48" s="32">
        <v>6</v>
      </c>
      <c r="H48" s="193">
        <v>1.2</v>
      </c>
      <c r="I48" s="193">
        <v>1.5918000000000001</v>
      </c>
      <c r="J48" s="32">
        <v>130</v>
      </c>
      <c r="K48" s="32" t="s">
        <v>97</v>
      </c>
      <c r="L48" s="33" t="s">
        <v>66</v>
      </c>
      <c r="M48" s="33"/>
      <c r="N48" s="32">
        <v>365</v>
      </c>
      <c r="O48" s="351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202"/>
      <c r="T48" s="34"/>
      <c r="U48" s="34"/>
      <c r="V48" s="35" t="s">
        <v>67</v>
      </c>
      <c r="W48" s="194">
        <v>5</v>
      </c>
      <c r="X48" s="195">
        <f>IFERROR(IF(W48="","",W48),"")</f>
        <v>5</v>
      </c>
      <c r="Y48" s="36">
        <f>IFERROR(IF(W48="","",W48*0.0095),"")</f>
        <v>4.7500000000000001E-2</v>
      </c>
      <c r="Z48" s="56"/>
      <c r="AA48" s="57"/>
      <c r="AE48" s="61"/>
      <c r="BB48" s="81" t="s">
        <v>76</v>
      </c>
    </row>
    <row r="49" spans="1:54" x14ac:dyDescent="0.2">
      <c r="A49" s="240"/>
      <c r="B49" s="199"/>
      <c r="C49" s="199"/>
      <c r="D49" s="199"/>
      <c r="E49" s="199"/>
      <c r="F49" s="199"/>
      <c r="G49" s="199"/>
      <c r="H49" s="199"/>
      <c r="I49" s="199"/>
      <c r="J49" s="199"/>
      <c r="K49" s="199"/>
      <c r="L49" s="199"/>
      <c r="M49" s="199"/>
      <c r="N49" s="241"/>
      <c r="O49" s="215" t="s">
        <v>68</v>
      </c>
      <c r="P49" s="216"/>
      <c r="Q49" s="216"/>
      <c r="R49" s="216"/>
      <c r="S49" s="216"/>
      <c r="T49" s="216"/>
      <c r="U49" s="217"/>
      <c r="V49" s="37" t="s">
        <v>67</v>
      </c>
      <c r="W49" s="196">
        <f>IFERROR(SUM(W44:W48),"0")</f>
        <v>5</v>
      </c>
      <c r="X49" s="196">
        <f>IFERROR(SUM(X44:X48),"0")</f>
        <v>5</v>
      </c>
      <c r="Y49" s="196">
        <f>IFERROR(IF(Y44="",0,Y44),"0")+IFERROR(IF(Y45="",0,Y45),"0")+IFERROR(IF(Y46="",0,Y46),"0")+IFERROR(IF(Y47="",0,Y47),"0")+IFERROR(IF(Y48="",0,Y48),"0")</f>
        <v>4.7500000000000001E-2</v>
      </c>
      <c r="Z49" s="197"/>
      <c r="AA49" s="197"/>
    </row>
    <row r="50" spans="1:54" x14ac:dyDescent="0.2">
      <c r="A50" s="199"/>
      <c r="B50" s="199"/>
      <c r="C50" s="199"/>
      <c r="D50" s="199"/>
      <c r="E50" s="199"/>
      <c r="F50" s="199"/>
      <c r="G50" s="199"/>
      <c r="H50" s="199"/>
      <c r="I50" s="199"/>
      <c r="J50" s="199"/>
      <c r="K50" s="199"/>
      <c r="L50" s="199"/>
      <c r="M50" s="199"/>
      <c r="N50" s="241"/>
      <c r="O50" s="215" t="s">
        <v>68</v>
      </c>
      <c r="P50" s="216"/>
      <c r="Q50" s="216"/>
      <c r="R50" s="216"/>
      <c r="S50" s="216"/>
      <c r="T50" s="216"/>
      <c r="U50" s="217"/>
      <c r="V50" s="37" t="s">
        <v>69</v>
      </c>
      <c r="W50" s="196">
        <f>IFERROR(SUMPRODUCT(W44:W48*H44:H48),"0")</f>
        <v>6</v>
      </c>
      <c r="X50" s="196">
        <f>IFERROR(SUMPRODUCT(X44:X48*H44:H48),"0")</f>
        <v>6</v>
      </c>
      <c r="Y50" s="37"/>
      <c r="Z50" s="197"/>
      <c r="AA50" s="197"/>
    </row>
    <row r="51" spans="1:54" ht="16.5" customHeight="1" x14ac:dyDescent="0.25">
      <c r="A51" s="226" t="s">
        <v>109</v>
      </c>
      <c r="B51" s="199"/>
      <c r="C51" s="199"/>
      <c r="D51" s="199"/>
      <c r="E51" s="199"/>
      <c r="F51" s="199"/>
      <c r="G51" s="199"/>
      <c r="H51" s="199"/>
      <c r="I51" s="199"/>
      <c r="J51" s="199"/>
      <c r="K51" s="199"/>
      <c r="L51" s="199"/>
      <c r="M51" s="199"/>
      <c r="N51" s="199"/>
      <c r="O51" s="199"/>
      <c r="P51" s="199"/>
      <c r="Q51" s="199"/>
      <c r="R51" s="199"/>
      <c r="S51" s="199"/>
      <c r="T51" s="199"/>
      <c r="U51" s="199"/>
      <c r="V51" s="199"/>
      <c r="W51" s="199"/>
      <c r="X51" s="199"/>
      <c r="Y51" s="199"/>
      <c r="Z51" s="189"/>
      <c r="AA51" s="189"/>
    </row>
    <row r="52" spans="1:54" ht="14.25" customHeight="1" x14ac:dyDescent="0.25">
      <c r="A52" s="198" t="s">
        <v>62</v>
      </c>
      <c r="B52" s="199"/>
      <c r="C52" s="199"/>
      <c r="D52" s="199"/>
      <c r="E52" s="199"/>
      <c r="F52" s="199"/>
      <c r="G52" s="199"/>
      <c r="H52" s="199"/>
      <c r="I52" s="199"/>
      <c r="J52" s="199"/>
      <c r="K52" s="199"/>
      <c r="L52" s="199"/>
      <c r="M52" s="199"/>
      <c r="N52" s="199"/>
      <c r="O52" s="199"/>
      <c r="P52" s="199"/>
      <c r="Q52" s="199"/>
      <c r="R52" s="199"/>
      <c r="S52" s="199"/>
      <c r="T52" s="199"/>
      <c r="U52" s="199"/>
      <c r="V52" s="199"/>
      <c r="W52" s="199"/>
      <c r="X52" s="199"/>
      <c r="Y52" s="199"/>
      <c r="Z52" s="190"/>
      <c r="AA52" s="190"/>
    </row>
    <row r="53" spans="1:54" ht="27" customHeight="1" x14ac:dyDescent="0.25">
      <c r="A53" s="54" t="s">
        <v>110</v>
      </c>
      <c r="B53" s="54" t="s">
        <v>111</v>
      </c>
      <c r="C53" s="31">
        <v>4301070989</v>
      </c>
      <c r="D53" s="209">
        <v>4607111037190</v>
      </c>
      <c r="E53" s="202"/>
      <c r="F53" s="193">
        <v>0.43</v>
      </c>
      <c r="G53" s="32">
        <v>16</v>
      </c>
      <c r="H53" s="193">
        <v>6.88</v>
      </c>
      <c r="I53" s="193">
        <v>7.1996000000000002</v>
      </c>
      <c r="J53" s="32">
        <v>84</v>
      </c>
      <c r="K53" s="32" t="s">
        <v>65</v>
      </c>
      <c r="L53" s="33" t="s">
        <v>66</v>
      </c>
      <c r="M53" s="33"/>
      <c r="N53" s="32">
        <v>180</v>
      </c>
      <c r="O53" s="275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3" s="201"/>
      <c r="Q53" s="201"/>
      <c r="R53" s="201"/>
      <c r="S53" s="202"/>
      <c r="T53" s="34"/>
      <c r="U53" s="34"/>
      <c r="V53" s="35" t="s">
        <v>67</v>
      </c>
      <c r="W53" s="194">
        <v>0</v>
      </c>
      <c r="X53" s="195">
        <f t="shared" ref="X53:X58" si="0">IFERROR(IF(W53="","",W53),"")</f>
        <v>0</v>
      </c>
      <c r="Y53" s="36">
        <f t="shared" ref="Y53:Y58" si="1">IFERROR(IF(W53="","",W53*0.0155),"")</f>
        <v>0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112</v>
      </c>
      <c r="B54" s="54" t="s">
        <v>113</v>
      </c>
      <c r="C54" s="31">
        <v>4301070972</v>
      </c>
      <c r="D54" s="209">
        <v>4607111037183</v>
      </c>
      <c r="E54" s="202"/>
      <c r="F54" s="193">
        <v>0.9</v>
      </c>
      <c r="G54" s="32">
        <v>8</v>
      </c>
      <c r="H54" s="193">
        <v>7.2</v>
      </c>
      <c r="I54" s="193">
        <v>7.4859999999999998</v>
      </c>
      <c r="J54" s="32">
        <v>84</v>
      </c>
      <c r="K54" s="32" t="s">
        <v>65</v>
      </c>
      <c r="L54" s="33" t="s">
        <v>66</v>
      </c>
      <c r="M54" s="33"/>
      <c r="N54" s="32">
        <v>180</v>
      </c>
      <c r="O54" s="40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4" s="201"/>
      <c r="Q54" s="201"/>
      <c r="R54" s="201"/>
      <c r="S54" s="202"/>
      <c r="T54" s="34"/>
      <c r="U54" s="34"/>
      <c r="V54" s="35" t="s">
        <v>67</v>
      </c>
      <c r="W54" s="194">
        <v>0</v>
      </c>
      <c r="X54" s="195">
        <f t="shared" si="0"/>
        <v>0</v>
      </c>
      <c r="Y54" s="36">
        <f t="shared" si="1"/>
        <v>0</v>
      </c>
      <c r="Z54" s="56"/>
      <c r="AA54" s="57"/>
      <c r="AE54" s="61"/>
      <c r="BB54" s="83" t="s">
        <v>1</v>
      </c>
    </row>
    <row r="55" spans="1:54" ht="27" customHeight="1" x14ac:dyDescent="0.25">
      <c r="A55" s="54" t="s">
        <v>114</v>
      </c>
      <c r="B55" s="54" t="s">
        <v>115</v>
      </c>
      <c r="C55" s="31">
        <v>4301070970</v>
      </c>
      <c r="D55" s="209">
        <v>4607111037091</v>
      </c>
      <c r="E55" s="202"/>
      <c r="F55" s="193">
        <v>0.43</v>
      </c>
      <c r="G55" s="32">
        <v>16</v>
      </c>
      <c r="H55" s="193">
        <v>6.88</v>
      </c>
      <c r="I55" s="193">
        <v>7.11</v>
      </c>
      <c r="J55" s="32">
        <v>84</v>
      </c>
      <c r="K55" s="32" t="s">
        <v>65</v>
      </c>
      <c r="L55" s="33" t="s">
        <v>66</v>
      </c>
      <c r="M55" s="33"/>
      <c r="N55" s="32">
        <v>180</v>
      </c>
      <c r="O55" s="324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5" s="201"/>
      <c r="Q55" s="201"/>
      <c r="R55" s="201"/>
      <c r="S55" s="202"/>
      <c r="T55" s="34"/>
      <c r="U55" s="34"/>
      <c r="V55" s="35" t="s">
        <v>67</v>
      </c>
      <c r="W55" s="194">
        <v>0</v>
      </c>
      <c r="X55" s="195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customHeight="1" x14ac:dyDescent="0.25">
      <c r="A56" s="54" t="s">
        <v>116</v>
      </c>
      <c r="B56" s="54" t="s">
        <v>117</v>
      </c>
      <c r="C56" s="31">
        <v>4301070971</v>
      </c>
      <c r="D56" s="209">
        <v>4607111036902</v>
      </c>
      <c r="E56" s="202"/>
      <c r="F56" s="193">
        <v>0.9</v>
      </c>
      <c r="G56" s="32">
        <v>8</v>
      </c>
      <c r="H56" s="193">
        <v>7.2</v>
      </c>
      <c r="I56" s="193">
        <v>7.43</v>
      </c>
      <c r="J56" s="32">
        <v>84</v>
      </c>
      <c r="K56" s="32" t="s">
        <v>65</v>
      </c>
      <c r="L56" s="33" t="s">
        <v>66</v>
      </c>
      <c r="M56" s="33"/>
      <c r="N56" s="32">
        <v>180</v>
      </c>
      <c r="O56" s="22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6" s="201"/>
      <c r="Q56" s="201"/>
      <c r="R56" s="201"/>
      <c r="S56" s="202"/>
      <c r="T56" s="34"/>
      <c r="U56" s="34"/>
      <c r="V56" s="35" t="s">
        <v>67</v>
      </c>
      <c r="W56" s="194">
        <v>0</v>
      </c>
      <c r="X56" s="195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ht="27" customHeight="1" x14ac:dyDescent="0.25">
      <c r="A57" s="54" t="s">
        <v>118</v>
      </c>
      <c r="B57" s="54" t="s">
        <v>119</v>
      </c>
      <c r="C57" s="31">
        <v>4301070969</v>
      </c>
      <c r="D57" s="209">
        <v>4607111036858</v>
      </c>
      <c r="E57" s="202"/>
      <c r="F57" s="193">
        <v>0.43</v>
      </c>
      <c r="G57" s="32">
        <v>16</v>
      </c>
      <c r="H57" s="193">
        <v>6.88</v>
      </c>
      <c r="I57" s="193">
        <v>7.1996000000000002</v>
      </c>
      <c r="J57" s="32">
        <v>84</v>
      </c>
      <c r="K57" s="32" t="s">
        <v>65</v>
      </c>
      <c r="L57" s="33" t="s">
        <v>66</v>
      </c>
      <c r="M57" s="33"/>
      <c r="N57" s="32">
        <v>180</v>
      </c>
      <c r="O57" s="234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7" s="201"/>
      <c r="Q57" s="201"/>
      <c r="R57" s="201"/>
      <c r="S57" s="202"/>
      <c r="T57" s="34"/>
      <c r="U57" s="34"/>
      <c r="V57" s="35" t="s">
        <v>67</v>
      </c>
      <c r="W57" s="194">
        <v>0</v>
      </c>
      <c r="X57" s="195">
        <f t="shared" si="0"/>
        <v>0</v>
      </c>
      <c r="Y57" s="36">
        <f t="shared" si="1"/>
        <v>0</v>
      </c>
      <c r="Z57" s="56"/>
      <c r="AA57" s="57"/>
      <c r="AE57" s="61"/>
      <c r="BB57" s="86" t="s">
        <v>1</v>
      </c>
    </row>
    <row r="58" spans="1:54" ht="27" customHeight="1" x14ac:dyDescent="0.25">
      <c r="A58" s="54" t="s">
        <v>120</v>
      </c>
      <c r="B58" s="54" t="s">
        <v>121</v>
      </c>
      <c r="C58" s="31">
        <v>4301070968</v>
      </c>
      <c r="D58" s="209">
        <v>4607111036889</v>
      </c>
      <c r="E58" s="202"/>
      <c r="F58" s="193">
        <v>0.9</v>
      </c>
      <c r="G58" s="32">
        <v>8</v>
      </c>
      <c r="H58" s="193">
        <v>7.2</v>
      </c>
      <c r="I58" s="193">
        <v>7.4859999999999998</v>
      </c>
      <c r="J58" s="32">
        <v>84</v>
      </c>
      <c r="K58" s="32" t="s">
        <v>65</v>
      </c>
      <c r="L58" s="33" t="s">
        <v>66</v>
      </c>
      <c r="M58" s="33"/>
      <c r="N58" s="32">
        <v>180</v>
      </c>
      <c r="O58" s="28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8" s="201"/>
      <c r="Q58" s="201"/>
      <c r="R58" s="201"/>
      <c r="S58" s="202"/>
      <c r="T58" s="34"/>
      <c r="U58" s="34"/>
      <c r="V58" s="35" t="s">
        <v>67</v>
      </c>
      <c r="W58" s="194">
        <v>4</v>
      </c>
      <c r="X58" s="195">
        <f t="shared" si="0"/>
        <v>4</v>
      </c>
      <c r="Y58" s="36">
        <f t="shared" si="1"/>
        <v>6.2E-2</v>
      </c>
      <c r="Z58" s="56"/>
      <c r="AA58" s="57"/>
      <c r="AE58" s="61"/>
      <c r="BB58" s="87" t="s">
        <v>1</v>
      </c>
    </row>
    <row r="59" spans="1:54" x14ac:dyDescent="0.2">
      <c r="A59" s="240"/>
      <c r="B59" s="199"/>
      <c r="C59" s="199"/>
      <c r="D59" s="199"/>
      <c r="E59" s="199"/>
      <c r="F59" s="199"/>
      <c r="G59" s="199"/>
      <c r="H59" s="199"/>
      <c r="I59" s="199"/>
      <c r="J59" s="199"/>
      <c r="K59" s="199"/>
      <c r="L59" s="199"/>
      <c r="M59" s="199"/>
      <c r="N59" s="241"/>
      <c r="O59" s="215" t="s">
        <v>68</v>
      </c>
      <c r="P59" s="216"/>
      <c r="Q59" s="216"/>
      <c r="R59" s="216"/>
      <c r="S59" s="216"/>
      <c r="T59" s="216"/>
      <c r="U59" s="217"/>
      <c r="V59" s="37" t="s">
        <v>67</v>
      </c>
      <c r="W59" s="196">
        <f>IFERROR(SUM(W53:W58),"0")</f>
        <v>4</v>
      </c>
      <c r="X59" s="196">
        <f>IFERROR(SUM(X53:X58),"0")</f>
        <v>4</v>
      </c>
      <c r="Y59" s="196">
        <f>IFERROR(IF(Y53="",0,Y53),"0")+IFERROR(IF(Y54="",0,Y54),"0")+IFERROR(IF(Y55="",0,Y55),"0")+IFERROR(IF(Y56="",0,Y56),"0")+IFERROR(IF(Y57="",0,Y57),"0")+IFERROR(IF(Y58="",0,Y58),"0")</f>
        <v>6.2E-2</v>
      </c>
      <c r="Z59" s="197"/>
      <c r="AA59" s="197"/>
    </row>
    <row r="60" spans="1:54" x14ac:dyDescent="0.2">
      <c r="A60" s="199"/>
      <c r="B60" s="199"/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241"/>
      <c r="O60" s="215" t="s">
        <v>68</v>
      </c>
      <c r="P60" s="216"/>
      <c r="Q60" s="216"/>
      <c r="R60" s="216"/>
      <c r="S60" s="216"/>
      <c r="T60" s="216"/>
      <c r="U60" s="217"/>
      <c r="V60" s="37" t="s">
        <v>69</v>
      </c>
      <c r="W60" s="196">
        <f>IFERROR(SUMPRODUCT(W53:W58*H53:H58),"0")</f>
        <v>28.8</v>
      </c>
      <c r="X60" s="196">
        <f>IFERROR(SUMPRODUCT(X53:X58*H53:H58),"0")</f>
        <v>28.8</v>
      </c>
      <c r="Y60" s="37"/>
      <c r="Z60" s="197"/>
      <c r="AA60" s="197"/>
    </row>
    <row r="61" spans="1:54" ht="16.5" customHeight="1" x14ac:dyDescent="0.25">
      <c r="A61" s="226" t="s">
        <v>122</v>
      </c>
      <c r="B61" s="199"/>
      <c r="C61" s="199"/>
      <c r="D61" s="199"/>
      <c r="E61" s="199"/>
      <c r="F61" s="199"/>
      <c r="G61" s="199"/>
      <c r="H61" s="199"/>
      <c r="I61" s="199"/>
      <c r="J61" s="199"/>
      <c r="K61" s="199"/>
      <c r="L61" s="199"/>
      <c r="M61" s="199"/>
      <c r="N61" s="199"/>
      <c r="O61" s="199"/>
      <c r="P61" s="199"/>
      <c r="Q61" s="199"/>
      <c r="R61" s="199"/>
      <c r="S61" s="199"/>
      <c r="T61" s="199"/>
      <c r="U61" s="199"/>
      <c r="V61" s="199"/>
      <c r="W61" s="199"/>
      <c r="X61" s="199"/>
      <c r="Y61" s="199"/>
      <c r="Z61" s="189"/>
      <c r="AA61" s="189"/>
    </row>
    <row r="62" spans="1:54" ht="14.25" customHeight="1" x14ac:dyDescent="0.25">
      <c r="A62" s="198" t="s">
        <v>62</v>
      </c>
      <c r="B62" s="199"/>
      <c r="C62" s="199"/>
      <c r="D62" s="199"/>
      <c r="E62" s="199"/>
      <c r="F62" s="199"/>
      <c r="G62" s="199"/>
      <c r="H62" s="199"/>
      <c r="I62" s="199"/>
      <c r="J62" s="199"/>
      <c r="K62" s="199"/>
      <c r="L62" s="199"/>
      <c r="M62" s="199"/>
      <c r="N62" s="199"/>
      <c r="O62" s="199"/>
      <c r="P62" s="199"/>
      <c r="Q62" s="199"/>
      <c r="R62" s="199"/>
      <c r="S62" s="199"/>
      <c r="T62" s="199"/>
      <c r="U62" s="199"/>
      <c r="V62" s="199"/>
      <c r="W62" s="199"/>
      <c r="X62" s="199"/>
      <c r="Y62" s="199"/>
      <c r="Z62" s="190"/>
      <c r="AA62" s="190"/>
    </row>
    <row r="63" spans="1:54" ht="27" customHeight="1" x14ac:dyDescent="0.25">
      <c r="A63" s="54" t="s">
        <v>123</v>
      </c>
      <c r="B63" s="54" t="s">
        <v>124</v>
      </c>
      <c r="C63" s="31">
        <v>4301070977</v>
      </c>
      <c r="D63" s="209">
        <v>4607111037411</v>
      </c>
      <c r="E63" s="202"/>
      <c r="F63" s="193">
        <v>2.7</v>
      </c>
      <c r="G63" s="32">
        <v>1</v>
      </c>
      <c r="H63" s="193">
        <v>2.7</v>
      </c>
      <c r="I63" s="193">
        <v>2.8132000000000001</v>
      </c>
      <c r="J63" s="32">
        <v>234</v>
      </c>
      <c r="K63" s="32" t="s">
        <v>125</v>
      </c>
      <c r="L63" s="33" t="s">
        <v>66</v>
      </c>
      <c r="M63" s="33"/>
      <c r="N63" s="32">
        <v>180</v>
      </c>
      <c r="O63" s="26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3" s="201"/>
      <c r="Q63" s="201"/>
      <c r="R63" s="201"/>
      <c r="S63" s="202"/>
      <c r="T63" s="34"/>
      <c r="U63" s="34"/>
      <c r="V63" s="35" t="s">
        <v>67</v>
      </c>
      <c r="W63" s="194">
        <v>0</v>
      </c>
      <c r="X63" s="195">
        <f>IFERROR(IF(W63="","",W63),"")</f>
        <v>0</v>
      </c>
      <c r="Y63" s="36">
        <f>IFERROR(IF(W63="","",W63*0.00502),"")</f>
        <v>0</v>
      </c>
      <c r="Z63" s="56"/>
      <c r="AA63" s="57"/>
      <c r="AE63" s="61"/>
      <c r="BB63" s="88" t="s">
        <v>1</v>
      </c>
    </row>
    <row r="64" spans="1:54" ht="27" customHeight="1" x14ac:dyDescent="0.25">
      <c r="A64" s="54" t="s">
        <v>126</v>
      </c>
      <c r="B64" s="54" t="s">
        <v>127</v>
      </c>
      <c r="C64" s="31">
        <v>4301070981</v>
      </c>
      <c r="D64" s="209">
        <v>4607111036728</v>
      </c>
      <c r="E64" s="202"/>
      <c r="F64" s="193">
        <v>5</v>
      </c>
      <c r="G64" s="32">
        <v>1</v>
      </c>
      <c r="H64" s="193">
        <v>5</v>
      </c>
      <c r="I64" s="193">
        <v>5.2131999999999996</v>
      </c>
      <c r="J64" s="32">
        <v>144</v>
      </c>
      <c r="K64" s="32" t="s">
        <v>65</v>
      </c>
      <c r="L64" s="33" t="s">
        <v>66</v>
      </c>
      <c r="M64" s="33"/>
      <c r="N64" s="32">
        <v>180</v>
      </c>
      <c r="O64" s="39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4" s="201"/>
      <c r="Q64" s="201"/>
      <c r="R64" s="201"/>
      <c r="S64" s="202"/>
      <c r="T64" s="34"/>
      <c r="U64" s="34"/>
      <c r="V64" s="35" t="s">
        <v>67</v>
      </c>
      <c r="W64" s="194">
        <v>231</v>
      </c>
      <c r="X64" s="195">
        <f>IFERROR(IF(W64="","",W64),"")</f>
        <v>231</v>
      </c>
      <c r="Y64" s="36">
        <f>IFERROR(IF(W64="","",W64*0.00866),"")</f>
        <v>2.0004599999999999</v>
      </c>
      <c r="Z64" s="56"/>
      <c r="AA64" s="57"/>
      <c r="AE64" s="61"/>
      <c r="BB64" s="89" t="s">
        <v>1</v>
      </c>
    </row>
    <row r="65" spans="1:54" x14ac:dyDescent="0.2">
      <c r="A65" s="240"/>
      <c r="B65" s="199"/>
      <c r="C65" s="199"/>
      <c r="D65" s="199"/>
      <c r="E65" s="199"/>
      <c r="F65" s="199"/>
      <c r="G65" s="199"/>
      <c r="H65" s="199"/>
      <c r="I65" s="199"/>
      <c r="J65" s="199"/>
      <c r="K65" s="199"/>
      <c r="L65" s="199"/>
      <c r="M65" s="199"/>
      <c r="N65" s="241"/>
      <c r="O65" s="215" t="s">
        <v>68</v>
      </c>
      <c r="P65" s="216"/>
      <c r="Q65" s="216"/>
      <c r="R65" s="216"/>
      <c r="S65" s="216"/>
      <c r="T65" s="216"/>
      <c r="U65" s="217"/>
      <c r="V65" s="37" t="s">
        <v>67</v>
      </c>
      <c r="W65" s="196">
        <f>IFERROR(SUM(W63:W64),"0")</f>
        <v>231</v>
      </c>
      <c r="X65" s="196">
        <f>IFERROR(SUM(X63:X64),"0")</f>
        <v>231</v>
      </c>
      <c r="Y65" s="196">
        <f>IFERROR(IF(Y63="",0,Y63),"0")+IFERROR(IF(Y64="",0,Y64),"0")</f>
        <v>2.0004599999999999</v>
      </c>
      <c r="Z65" s="197"/>
      <c r="AA65" s="197"/>
    </row>
    <row r="66" spans="1:54" x14ac:dyDescent="0.2">
      <c r="A66" s="199"/>
      <c r="B66" s="199"/>
      <c r="C66" s="199"/>
      <c r="D66" s="199"/>
      <c r="E66" s="199"/>
      <c r="F66" s="199"/>
      <c r="G66" s="199"/>
      <c r="H66" s="199"/>
      <c r="I66" s="199"/>
      <c r="J66" s="199"/>
      <c r="K66" s="199"/>
      <c r="L66" s="199"/>
      <c r="M66" s="199"/>
      <c r="N66" s="241"/>
      <c r="O66" s="215" t="s">
        <v>68</v>
      </c>
      <c r="P66" s="216"/>
      <c r="Q66" s="216"/>
      <c r="R66" s="216"/>
      <c r="S66" s="216"/>
      <c r="T66" s="216"/>
      <c r="U66" s="217"/>
      <c r="V66" s="37" t="s">
        <v>69</v>
      </c>
      <c r="W66" s="196">
        <f>IFERROR(SUMPRODUCT(W63:W64*H63:H64),"0")</f>
        <v>1155</v>
      </c>
      <c r="X66" s="196">
        <f>IFERROR(SUMPRODUCT(X63:X64*H63:H64),"0")</f>
        <v>1155</v>
      </c>
      <c r="Y66" s="37"/>
      <c r="Z66" s="197"/>
      <c r="AA66" s="197"/>
    </row>
    <row r="67" spans="1:54" ht="16.5" customHeight="1" x14ac:dyDescent="0.25">
      <c r="A67" s="226" t="s">
        <v>128</v>
      </c>
      <c r="B67" s="199"/>
      <c r="C67" s="199"/>
      <c r="D67" s="199"/>
      <c r="E67" s="199"/>
      <c r="F67" s="199"/>
      <c r="G67" s="199"/>
      <c r="H67" s="199"/>
      <c r="I67" s="199"/>
      <c r="J67" s="199"/>
      <c r="K67" s="199"/>
      <c r="L67" s="199"/>
      <c r="M67" s="199"/>
      <c r="N67" s="199"/>
      <c r="O67" s="199"/>
      <c r="P67" s="199"/>
      <c r="Q67" s="199"/>
      <c r="R67" s="199"/>
      <c r="S67" s="199"/>
      <c r="T67" s="199"/>
      <c r="U67" s="199"/>
      <c r="V67" s="199"/>
      <c r="W67" s="199"/>
      <c r="X67" s="199"/>
      <c r="Y67" s="199"/>
      <c r="Z67" s="189"/>
      <c r="AA67" s="189"/>
    </row>
    <row r="68" spans="1:54" ht="14.25" customHeight="1" x14ac:dyDescent="0.25">
      <c r="A68" s="198" t="s">
        <v>129</v>
      </c>
      <c r="B68" s="199"/>
      <c r="C68" s="199"/>
      <c r="D68" s="199"/>
      <c r="E68" s="199"/>
      <c r="F68" s="199"/>
      <c r="G68" s="199"/>
      <c r="H68" s="199"/>
      <c r="I68" s="199"/>
      <c r="J68" s="199"/>
      <c r="K68" s="199"/>
      <c r="L68" s="199"/>
      <c r="M68" s="199"/>
      <c r="N68" s="199"/>
      <c r="O68" s="199"/>
      <c r="P68" s="199"/>
      <c r="Q68" s="199"/>
      <c r="R68" s="199"/>
      <c r="S68" s="199"/>
      <c r="T68" s="199"/>
      <c r="U68" s="199"/>
      <c r="V68" s="199"/>
      <c r="W68" s="199"/>
      <c r="X68" s="199"/>
      <c r="Y68" s="199"/>
      <c r="Z68" s="190"/>
      <c r="AA68" s="190"/>
    </row>
    <row r="69" spans="1:54" ht="27" customHeight="1" x14ac:dyDescent="0.25">
      <c r="A69" s="54" t="s">
        <v>130</v>
      </c>
      <c r="B69" s="54" t="s">
        <v>131</v>
      </c>
      <c r="C69" s="31">
        <v>4301135113</v>
      </c>
      <c r="D69" s="209">
        <v>4607111033659</v>
      </c>
      <c r="E69" s="202"/>
      <c r="F69" s="193">
        <v>0.3</v>
      </c>
      <c r="G69" s="32">
        <v>12</v>
      </c>
      <c r="H69" s="193">
        <v>3.6</v>
      </c>
      <c r="I69" s="193">
        <v>4.3036000000000003</v>
      </c>
      <c r="J69" s="32">
        <v>70</v>
      </c>
      <c r="K69" s="32" t="s">
        <v>75</v>
      </c>
      <c r="L69" s="33" t="s">
        <v>66</v>
      </c>
      <c r="M69" s="33"/>
      <c r="N69" s="32">
        <v>180</v>
      </c>
      <c r="O69" s="391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9" s="201"/>
      <c r="Q69" s="201"/>
      <c r="R69" s="201"/>
      <c r="S69" s="202"/>
      <c r="T69" s="34"/>
      <c r="U69" s="34"/>
      <c r="V69" s="35" t="s">
        <v>67</v>
      </c>
      <c r="W69" s="194">
        <v>2</v>
      </c>
      <c r="X69" s="195">
        <f>IFERROR(IF(W69="","",W69),"")</f>
        <v>2</v>
      </c>
      <c r="Y69" s="36">
        <f>IFERROR(IF(W69="","",W69*0.01788),"")</f>
        <v>3.576E-2</v>
      </c>
      <c r="Z69" s="56"/>
      <c r="AA69" s="57"/>
      <c r="AE69" s="61"/>
      <c r="BB69" s="90" t="s">
        <v>76</v>
      </c>
    </row>
    <row r="70" spans="1:54" x14ac:dyDescent="0.2">
      <c r="A70" s="240"/>
      <c r="B70" s="199"/>
      <c r="C70" s="199"/>
      <c r="D70" s="199"/>
      <c r="E70" s="199"/>
      <c r="F70" s="199"/>
      <c r="G70" s="199"/>
      <c r="H70" s="199"/>
      <c r="I70" s="199"/>
      <c r="J70" s="199"/>
      <c r="K70" s="199"/>
      <c r="L70" s="199"/>
      <c r="M70" s="199"/>
      <c r="N70" s="241"/>
      <c r="O70" s="215" t="s">
        <v>68</v>
      </c>
      <c r="P70" s="216"/>
      <c r="Q70" s="216"/>
      <c r="R70" s="216"/>
      <c r="S70" s="216"/>
      <c r="T70" s="216"/>
      <c r="U70" s="217"/>
      <c r="V70" s="37" t="s">
        <v>67</v>
      </c>
      <c r="W70" s="196">
        <f>IFERROR(SUM(W69:W69),"0")</f>
        <v>2</v>
      </c>
      <c r="X70" s="196">
        <f>IFERROR(SUM(X69:X69),"0")</f>
        <v>2</v>
      </c>
      <c r="Y70" s="196">
        <f>IFERROR(IF(Y69="",0,Y69),"0")</f>
        <v>3.576E-2</v>
      </c>
      <c r="Z70" s="197"/>
      <c r="AA70" s="197"/>
    </row>
    <row r="71" spans="1:54" x14ac:dyDescent="0.2">
      <c r="A71" s="199"/>
      <c r="B71" s="199"/>
      <c r="C71" s="199"/>
      <c r="D71" s="199"/>
      <c r="E71" s="199"/>
      <c r="F71" s="199"/>
      <c r="G71" s="199"/>
      <c r="H71" s="199"/>
      <c r="I71" s="199"/>
      <c r="J71" s="199"/>
      <c r="K71" s="199"/>
      <c r="L71" s="199"/>
      <c r="M71" s="199"/>
      <c r="N71" s="241"/>
      <c r="O71" s="215" t="s">
        <v>68</v>
      </c>
      <c r="P71" s="216"/>
      <c r="Q71" s="216"/>
      <c r="R71" s="216"/>
      <c r="S71" s="216"/>
      <c r="T71" s="216"/>
      <c r="U71" s="217"/>
      <c r="V71" s="37" t="s">
        <v>69</v>
      </c>
      <c r="W71" s="196">
        <f>IFERROR(SUMPRODUCT(W69:W69*H69:H69),"0")</f>
        <v>7.2</v>
      </c>
      <c r="X71" s="196">
        <f>IFERROR(SUMPRODUCT(X69:X69*H69:H69),"0")</f>
        <v>7.2</v>
      </c>
      <c r="Y71" s="37"/>
      <c r="Z71" s="197"/>
      <c r="AA71" s="197"/>
    </row>
    <row r="72" spans="1:54" ht="16.5" customHeight="1" x14ac:dyDescent="0.25">
      <c r="A72" s="226" t="s">
        <v>132</v>
      </c>
      <c r="B72" s="199"/>
      <c r="C72" s="199"/>
      <c r="D72" s="199"/>
      <c r="E72" s="199"/>
      <c r="F72" s="199"/>
      <c r="G72" s="199"/>
      <c r="H72" s="199"/>
      <c r="I72" s="199"/>
      <c r="J72" s="199"/>
      <c r="K72" s="199"/>
      <c r="L72" s="199"/>
      <c r="M72" s="199"/>
      <c r="N72" s="199"/>
      <c r="O72" s="199"/>
      <c r="P72" s="199"/>
      <c r="Q72" s="199"/>
      <c r="R72" s="199"/>
      <c r="S72" s="199"/>
      <c r="T72" s="199"/>
      <c r="U72" s="199"/>
      <c r="V72" s="199"/>
      <c r="W72" s="199"/>
      <c r="X72" s="199"/>
      <c r="Y72" s="199"/>
      <c r="Z72" s="189"/>
      <c r="AA72" s="189"/>
    </row>
    <row r="73" spans="1:54" ht="14.25" customHeight="1" x14ac:dyDescent="0.25">
      <c r="A73" s="198" t="s">
        <v>133</v>
      </c>
      <c r="B73" s="199"/>
      <c r="C73" s="199"/>
      <c r="D73" s="199"/>
      <c r="E73" s="199"/>
      <c r="F73" s="199"/>
      <c r="G73" s="199"/>
      <c r="H73" s="199"/>
      <c r="I73" s="199"/>
      <c r="J73" s="199"/>
      <c r="K73" s="199"/>
      <c r="L73" s="199"/>
      <c r="M73" s="199"/>
      <c r="N73" s="199"/>
      <c r="O73" s="199"/>
      <c r="P73" s="199"/>
      <c r="Q73" s="199"/>
      <c r="R73" s="199"/>
      <c r="S73" s="199"/>
      <c r="T73" s="199"/>
      <c r="U73" s="199"/>
      <c r="V73" s="199"/>
      <c r="W73" s="199"/>
      <c r="X73" s="199"/>
      <c r="Y73" s="199"/>
      <c r="Z73" s="190"/>
      <c r="AA73" s="190"/>
    </row>
    <row r="74" spans="1:54" ht="27" customHeight="1" x14ac:dyDescent="0.25">
      <c r="A74" s="54" t="s">
        <v>134</v>
      </c>
      <c r="B74" s="54" t="s">
        <v>135</v>
      </c>
      <c r="C74" s="31">
        <v>4301131012</v>
      </c>
      <c r="D74" s="209">
        <v>4607111034137</v>
      </c>
      <c r="E74" s="202"/>
      <c r="F74" s="193">
        <v>0.3</v>
      </c>
      <c r="G74" s="32">
        <v>12</v>
      </c>
      <c r="H74" s="193">
        <v>3.6</v>
      </c>
      <c r="I74" s="193">
        <v>4.3036000000000003</v>
      </c>
      <c r="J74" s="32">
        <v>70</v>
      </c>
      <c r="K74" s="32" t="s">
        <v>75</v>
      </c>
      <c r="L74" s="33" t="s">
        <v>66</v>
      </c>
      <c r="M74" s="33"/>
      <c r="N74" s="32">
        <v>180</v>
      </c>
      <c r="O74" s="32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4" s="201"/>
      <c r="Q74" s="201"/>
      <c r="R74" s="201"/>
      <c r="S74" s="202"/>
      <c r="T74" s="34"/>
      <c r="U74" s="34"/>
      <c r="V74" s="35" t="s">
        <v>67</v>
      </c>
      <c r="W74" s="194">
        <v>0</v>
      </c>
      <c r="X74" s="195">
        <f>IFERROR(IF(W74="","",W74),"")</f>
        <v>0</v>
      </c>
      <c r="Y74" s="36">
        <f>IFERROR(IF(W74="","",W74*0.01788),"")</f>
        <v>0</v>
      </c>
      <c r="Z74" s="56"/>
      <c r="AA74" s="57"/>
      <c r="AE74" s="61"/>
      <c r="BB74" s="91" t="s">
        <v>76</v>
      </c>
    </row>
    <row r="75" spans="1:54" ht="27" customHeight="1" x14ac:dyDescent="0.25">
      <c r="A75" s="54" t="s">
        <v>136</v>
      </c>
      <c r="B75" s="54" t="s">
        <v>137</v>
      </c>
      <c r="C75" s="31">
        <v>4301131006</v>
      </c>
      <c r="D75" s="209">
        <v>4607111034137</v>
      </c>
      <c r="E75" s="202"/>
      <c r="F75" s="193">
        <v>0.3</v>
      </c>
      <c r="G75" s="32">
        <v>6</v>
      </c>
      <c r="H75" s="193">
        <v>1.8</v>
      </c>
      <c r="I75" s="193">
        <v>2.2218</v>
      </c>
      <c r="J75" s="32">
        <v>126</v>
      </c>
      <c r="K75" s="32" t="s">
        <v>75</v>
      </c>
      <c r="L75" s="33" t="s">
        <v>66</v>
      </c>
      <c r="M75" s="33"/>
      <c r="N75" s="32">
        <v>180</v>
      </c>
      <c r="O75" s="248" t="str">
        <f>HYPERLINK("https://abi.ru/products/Замороженные/Горячая штучка/Крылышки ГШ/Крылья/P002617/","Крылья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5" s="201"/>
      <c r="Q75" s="201"/>
      <c r="R75" s="201"/>
      <c r="S75" s="202"/>
      <c r="T75" s="34"/>
      <c r="U75" s="34"/>
      <c r="V75" s="35" t="s">
        <v>67</v>
      </c>
      <c r="W75" s="194">
        <v>0</v>
      </c>
      <c r="X75" s="195">
        <f>IFERROR(IF(W75="","",W75),"")</f>
        <v>0</v>
      </c>
      <c r="Y75" s="36">
        <f>IFERROR(IF(W75="","",W75*0.00936),"")</f>
        <v>0</v>
      </c>
      <c r="Z75" s="56"/>
      <c r="AA75" s="57"/>
      <c r="AE75" s="61"/>
      <c r="BB75" s="92" t="s">
        <v>76</v>
      </c>
    </row>
    <row r="76" spans="1:54" ht="27" customHeight="1" x14ac:dyDescent="0.25">
      <c r="A76" s="54" t="s">
        <v>138</v>
      </c>
      <c r="B76" s="54" t="s">
        <v>139</v>
      </c>
      <c r="C76" s="31">
        <v>4301131011</v>
      </c>
      <c r="D76" s="209">
        <v>4607111034120</v>
      </c>
      <c r="E76" s="202"/>
      <c r="F76" s="193">
        <v>0.3</v>
      </c>
      <c r="G76" s="32">
        <v>12</v>
      </c>
      <c r="H76" s="193">
        <v>3.6</v>
      </c>
      <c r="I76" s="193">
        <v>4.3036000000000003</v>
      </c>
      <c r="J76" s="32">
        <v>70</v>
      </c>
      <c r="K76" s="32" t="s">
        <v>75</v>
      </c>
      <c r="L76" s="33" t="s">
        <v>66</v>
      </c>
      <c r="M76" s="33"/>
      <c r="N76" s="32">
        <v>180</v>
      </c>
      <c r="O76" s="340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6" s="201"/>
      <c r="Q76" s="201"/>
      <c r="R76" s="201"/>
      <c r="S76" s="202"/>
      <c r="T76" s="34"/>
      <c r="U76" s="34"/>
      <c r="V76" s="35" t="s">
        <v>67</v>
      </c>
      <c r="W76" s="194">
        <v>2</v>
      </c>
      <c r="X76" s="195">
        <f>IFERROR(IF(W76="","",W76),"")</f>
        <v>2</v>
      </c>
      <c r="Y76" s="36">
        <f>IFERROR(IF(W76="","",W76*0.01788),"")</f>
        <v>3.576E-2</v>
      </c>
      <c r="Z76" s="56"/>
      <c r="AA76" s="57"/>
      <c r="AE76" s="61"/>
      <c r="BB76" s="93" t="s">
        <v>76</v>
      </c>
    </row>
    <row r="77" spans="1:54" x14ac:dyDescent="0.2">
      <c r="A77" s="240"/>
      <c r="B77" s="199"/>
      <c r="C77" s="199"/>
      <c r="D77" s="199"/>
      <c r="E77" s="199"/>
      <c r="F77" s="199"/>
      <c r="G77" s="199"/>
      <c r="H77" s="199"/>
      <c r="I77" s="199"/>
      <c r="J77" s="199"/>
      <c r="K77" s="199"/>
      <c r="L77" s="199"/>
      <c r="M77" s="199"/>
      <c r="N77" s="241"/>
      <c r="O77" s="215" t="s">
        <v>68</v>
      </c>
      <c r="P77" s="216"/>
      <c r="Q77" s="216"/>
      <c r="R77" s="216"/>
      <c r="S77" s="216"/>
      <c r="T77" s="216"/>
      <c r="U77" s="217"/>
      <c r="V77" s="37" t="s">
        <v>67</v>
      </c>
      <c r="W77" s="196">
        <f>IFERROR(SUM(W74:W76),"0")</f>
        <v>2</v>
      </c>
      <c r="X77" s="196">
        <f>IFERROR(SUM(X74:X76),"0")</f>
        <v>2</v>
      </c>
      <c r="Y77" s="196">
        <f>IFERROR(IF(Y74="",0,Y74),"0")+IFERROR(IF(Y75="",0,Y75),"0")+IFERROR(IF(Y76="",0,Y76),"0")</f>
        <v>3.576E-2</v>
      </c>
      <c r="Z77" s="197"/>
      <c r="AA77" s="197"/>
    </row>
    <row r="78" spans="1:54" x14ac:dyDescent="0.2">
      <c r="A78" s="199"/>
      <c r="B78" s="199"/>
      <c r="C78" s="199"/>
      <c r="D78" s="199"/>
      <c r="E78" s="199"/>
      <c r="F78" s="199"/>
      <c r="G78" s="199"/>
      <c r="H78" s="199"/>
      <c r="I78" s="199"/>
      <c r="J78" s="199"/>
      <c r="K78" s="199"/>
      <c r="L78" s="199"/>
      <c r="M78" s="199"/>
      <c r="N78" s="241"/>
      <c r="O78" s="215" t="s">
        <v>68</v>
      </c>
      <c r="P78" s="216"/>
      <c r="Q78" s="216"/>
      <c r="R78" s="216"/>
      <c r="S78" s="216"/>
      <c r="T78" s="216"/>
      <c r="U78" s="217"/>
      <c r="V78" s="37" t="s">
        <v>69</v>
      </c>
      <c r="W78" s="196">
        <f>IFERROR(SUMPRODUCT(W74:W76*H74:H76),"0")</f>
        <v>7.2</v>
      </c>
      <c r="X78" s="196">
        <f>IFERROR(SUMPRODUCT(X74:X76*H74:H76),"0")</f>
        <v>7.2</v>
      </c>
      <c r="Y78" s="37"/>
      <c r="Z78" s="197"/>
      <c r="AA78" s="197"/>
    </row>
    <row r="79" spans="1:54" ht="16.5" customHeight="1" x14ac:dyDescent="0.25">
      <c r="A79" s="226" t="s">
        <v>140</v>
      </c>
      <c r="B79" s="199"/>
      <c r="C79" s="199"/>
      <c r="D79" s="199"/>
      <c r="E79" s="199"/>
      <c r="F79" s="199"/>
      <c r="G79" s="199"/>
      <c r="H79" s="199"/>
      <c r="I79" s="199"/>
      <c r="J79" s="199"/>
      <c r="K79" s="199"/>
      <c r="L79" s="199"/>
      <c r="M79" s="199"/>
      <c r="N79" s="199"/>
      <c r="O79" s="199"/>
      <c r="P79" s="199"/>
      <c r="Q79" s="199"/>
      <c r="R79" s="199"/>
      <c r="S79" s="199"/>
      <c r="T79" s="199"/>
      <c r="U79" s="199"/>
      <c r="V79" s="199"/>
      <c r="W79" s="199"/>
      <c r="X79" s="199"/>
      <c r="Y79" s="199"/>
      <c r="Z79" s="189"/>
      <c r="AA79" s="189"/>
    </row>
    <row r="80" spans="1:54" ht="14.25" customHeight="1" x14ac:dyDescent="0.25">
      <c r="A80" s="198" t="s">
        <v>129</v>
      </c>
      <c r="B80" s="199"/>
      <c r="C80" s="199"/>
      <c r="D80" s="199"/>
      <c r="E80" s="199"/>
      <c r="F80" s="199"/>
      <c r="G80" s="199"/>
      <c r="H80" s="199"/>
      <c r="I80" s="199"/>
      <c r="J80" s="199"/>
      <c r="K80" s="199"/>
      <c r="L80" s="199"/>
      <c r="M80" s="199"/>
      <c r="N80" s="199"/>
      <c r="O80" s="199"/>
      <c r="P80" s="199"/>
      <c r="Q80" s="199"/>
      <c r="R80" s="199"/>
      <c r="S80" s="199"/>
      <c r="T80" s="199"/>
      <c r="U80" s="199"/>
      <c r="V80" s="199"/>
      <c r="W80" s="199"/>
      <c r="X80" s="199"/>
      <c r="Y80" s="199"/>
      <c r="Z80" s="190"/>
      <c r="AA80" s="190"/>
    </row>
    <row r="81" spans="1:54" ht="27" customHeight="1" x14ac:dyDescent="0.25">
      <c r="A81" s="54" t="s">
        <v>141</v>
      </c>
      <c r="B81" s="54" t="s">
        <v>142</v>
      </c>
      <c r="C81" s="31">
        <v>4301135053</v>
      </c>
      <c r="D81" s="209">
        <v>4607111036407</v>
      </c>
      <c r="E81" s="202"/>
      <c r="F81" s="193">
        <v>0.3</v>
      </c>
      <c r="G81" s="32">
        <v>14</v>
      </c>
      <c r="H81" s="193">
        <v>4.2</v>
      </c>
      <c r="I81" s="193">
        <v>4.5292000000000003</v>
      </c>
      <c r="J81" s="32">
        <v>70</v>
      </c>
      <c r="K81" s="32" t="s">
        <v>75</v>
      </c>
      <c r="L81" s="33" t="s">
        <v>66</v>
      </c>
      <c r="M81" s="33"/>
      <c r="N81" s="32">
        <v>180</v>
      </c>
      <c r="O81" s="25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1" s="201"/>
      <c r="Q81" s="201"/>
      <c r="R81" s="201"/>
      <c r="S81" s="202"/>
      <c r="T81" s="34"/>
      <c r="U81" s="34"/>
      <c r="V81" s="35" t="s">
        <v>67</v>
      </c>
      <c r="W81" s="194">
        <v>0</v>
      </c>
      <c r="X81" s="195">
        <f t="shared" ref="X81:X86" si="2">IFERROR(IF(W81="","",W81),"")</f>
        <v>0</v>
      </c>
      <c r="Y81" s="36">
        <f t="shared" ref="Y81:Y86" si="3">IFERROR(IF(W81="","",W81*0.01788),"")</f>
        <v>0</v>
      </c>
      <c r="Z81" s="56"/>
      <c r="AA81" s="57"/>
      <c r="AE81" s="61"/>
      <c r="BB81" s="94" t="s">
        <v>76</v>
      </c>
    </row>
    <row r="82" spans="1:54" ht="16.5" customHeight="1" x14ac:dyDescent="0.25">
      <c r="A82" s="54" t="s">
        <v>143</v>
      </c>
      <c r="B82" s="54" t="s">
        <v>144</v>
      </c>
      <c r="C82" s="31">
        <v>4301135122</v>
      </c>
      <c r="D82" s="209">
        <v>4607111033628</v>
      </c>
      <c r="E82" s="202"/>
      <c r="F82" s="193">
        <v>0.3</v>
      </c>
      <c r="G82" s="32">
        <v>12</v>
      </c>
      <c r="H82" s="193">
        <v>3.6</v>
      </c>
      <c r="I82" s="193">
        <v>4.3036000000000003</v>
      </c>
      <c r="J82" s="32">
        <v>70</v>
      </c>
      <c r="K82" s="32" t="s">
        <v>75</v>
      </c>
      <c r="L82" s="33" t="s">
        <v>66</v>
      </c>
      <c r="M82" s="33"/>
      <c r="N82" s="32">
        <v>180</v>
      </c>
      <c r="O82" s="3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2" s="201"/>
      <c r="Q82" s="201"/>
      <c r="R82" s="201"/>
      <c r="S82" s="202"/>
      <c r="T82" s="34"/>
      <c r="U82" s="34"/>
      <c r="V82" s="35" t="s">
        <v>67</v>
      </c>
      <c r="W82" s="194">
        <v>25</v>
      </c>
      <c r="X82" s="195">
        <f t="shared" si="2"/>
        <v>25</v>
      </c>
      <c r="Y82" s="36">
        <f t="shared" si="3"/>
        <v>0.44700000000000001</v>
      </c>
      <c r="Z82" s="56"/>
      <c r="AA82" s="57"/>
      <c r="AE82" s="61"/>
      <c r="BB82" s="95" t="s">
        <v>76</v>
      </c>
    </row>
    <row r="83" spans="1:54" ht="27" customHeight="1" x14ac:dyDescent="0.25">
      <c r="A83" s="54" t="s">
        <v>145</v>
      </c>
      <c r="B83" s="54" t="s">
        <v>146</v>
      </c>
      <c r="C83" s="31">
        <v>4301130400</v>
      </c>
      <c r="D83" s="209">
        <v>4607111033451</v>
      </c>
      <c r="E83" s="202"/>
      <c r="F83" s="193">
        <v>0.3</v>
      </c>
      <c r="G83" s="32">
        <v>12</v>
      </c>
      <c r="H83" s="193">
        <v>3.6</v>
      </c>
      <c r="I83" s="193">
        <v>4.3036000000000003</v>
      </c>
      <c r="J83" s="32">
        <v>70</v>
      </c>
      <c r="K83" s="32" t="s">
        <v>75</v>
      </c>
      <c r="L83" s="33" t="s">
        <v>66</v>
      </c>
      <c r="M83" s="33"/>
      <c r="N83" s="32">
        <v>180</v>
      </c>
      <c r="O83" s="38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3" s="201"/>
      <c r="Q83" s="201"/>
      <c r="R83" s="201"/>
      <c r="S83" s="202"/>
      <c r="T83" s="34"/>
      <c r="U83" s="34"/>
      <c r="V83" s="35" t="s">
        <v>67</v>
      </c>
      <c r="W83" s="194">
        <v>28</v>
      </c>
      <c r="X83" s="195">
        <f t="shared" si="2"/>
        <v>28</v>
      </c>
      <c r="Y83" s="36">
        <f t="shared" si="3"/>
        <v>0.50063999999999997</v>
      </c>
      <c r="Z83" s="56"/>
      <c r="AA83" s="57"/>
      <c r="AE83" s="61"/>
      <c r="BB83" s="96" t="s">
        <v>76</v>
      </c>
    </row>
    <row r="84" spans="1:54" ht="27" customHeight="1" x14ac:dyDescent="0.25">
      <c r="A84" s="54" t="s">
        <v>147</v>
      </c>
      <c r="B84" s="54" t="s">
        <v>148</v>
      </c>
      <c r="C84" s="31">
        <v>4301135120</v>
      </c>
      <c r="D84" s="209">
        <v>4607111035141</v>
      </c>
      <c r="E84" s="202"/>
      <c r="F84" s="193">
        <v>0.3</v>
      </c>
      <c r="G84" s="32">
        <v>12</v>
      </c>
      <c r="H84" s="193">
        <v>3.6</v>
      </c>
      <c r="I84" s="193">
        <v>4.3036000000000003</v>
      </c>
      <c r="J84" s="32">
        <v>70</v>
      </c>
      <c r="K84" s="32" t="s">
        <v>75</v>
      </c>
      <c r="L84" s="33" t="s">
        <v>66</v>
      </c>
      <c r="M84" s="33"/>
      <c r="N84" s="32">
        <v>180</v>
      </c>
      <c r="O84" s="246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4" s="201"/>
      <c r="Q84" s="201"/>
      <c r="R84" s="201"/>
      <c r="S84" s="202"/>
      <c r="T84" s="34"/>
      <c r="U84" s="34"/>
      <c r="V84" s="35" t="s">
        <v>67</v>
      </c>
      <c r="W84" s="194">
        <v>7</v>
      </c>
      <c r="X84" s="195">
        <f t="shared" si="2"/>
        <v>7</v>
      </c>
      <c r="Y84" s="36">
        <f t="shared" si="3"/>
        <v>0.12515999999999999</v>
      </c>
      <c r="Z84" s="56"/>
      <c r="AA84" s="57"/>
      <c r="AE84" s="61"/>
      <c r="BB84" s="97" t="s">
        <v>76</v>
      </c>
    </row>
    <row r="85" spans="1:54" ht="27" customHeight="1" x14ac:dyDescent="0.25">
      <c r="A85" s="54" t="s">
        <v>149</v>
      </c>
      <c r="B85" s="54" t="s">
        <v>150</v>
      </c>
      <c r="C85" s="31">
        <v>4301135111</v>
      </c>
      <c r="D85" s="209">
        <v>4607111035028</v>
      </c>
      <c r="E85" s="202"/>
      <c r="F85" s="193">
        <v>0.48</v>
      </c>
      <c r="G85" s="32">
        <v>8</v>
      </c>
      <c r="H85" s="193">
        <v>3.84</v>
      </c>
      <c r="I85" s="193">
        <v>4.4488000000000003</v>
      </c>
      <c r="J85" s="32">
        <v>70</v>
      </c>
      <c r="K85" s="32" t="s">
        <v>75</v>
      </c>
      <c r="L85" s="33" t="s">
        <v>66</v>
      </c>
      <c r="M85" s="33"/>
      <c r="N85" s="32">
        <v>180</v>
      </c>
      <c r="O85" s="230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5" s="201"/>
      <c r="Q85" s="201"/>
      <c r="R85" s="201"/>
      <c r="S85" s="202"/>
      <c r="T85" s="34"/>
      <c r="U85" s="34"/>
      <c r="V85" s="35" t="s">
        <v>67</v>
      </c>
      <c r="W85" s="194">
        <v>0</v>
      </c>
      <c r="X85" s="195">
        <f t="shared" si="2"/>
        <v>0</v>
      </c>
      <c r="Y85" s="36">
        <f t="shared" si="3"/>
        <v>0</v>
      </c>
      <c r="Z85" s="56"/>
      <c r="AA85" s="57"/>
      <c r="AE85" s="61"/>
      <c r="BB85" s="98" t="s">
        <v>76</v>
      </c>
    </row>
    <row r="86" spans="1:54" ht="27" customHeight="1" x14ac:dyDescent="0.25">
      <c r="A86" s="54" t="s">
        <v>151</v>
      </c>
      <c r="B86" s="54" t="s">
        <v>152</v>
      </c>
      <c r="C86" s="31">
        <v>4301135109</v>
      </c>
      <c r="D86" s="209">
        <v>4607111033444</v>
      </c>
      <c r="E86" s="202"/>
      <c r="F86" s="193">
        <v>0.3</v>
      </c>
      <c r="G86" s="32">
        <v>12</v>
      </c>
      <c r="H86" s="193">
        <v>3.6</v>
      </c>
      <c r="I86" s="193">
        <v>4.3036000000000003</v>
      </c>
      <c r="J86" s="32">
        <v>70</v>
      </c>
      <c r="K86" s="32" t="s">
        <v>75</v>
      </c>
      <c r="L86" s="33" t="s">
        <v>66</v>
      </c>
      <c r="M86" s="33"/>
      <c r="N86" s="32">
        <v>180</v>
      </c>
      <c r="O86" s="373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6" s="201"/>
      <c r="Q86" s="201"/>
      <c r="R86" s="201"/>
      <c r="S86" s="202"/>
      <c r="T86" s="34"/>
      <c r="U86" s="34"/>
      <c r="V86" s="35" t="s">
        <v>67</v>
      </c>
      <c r="W86" s="194">
        <v>14</v>
      </c>
      <c r="X86" s="195">
        <f t="shared" si="2"/>
        <v>14</v>
      </c>
      <c r="Y86" s="36">
        <f t="shared" si="3"/>
        <v>0.25031999999999999</v>
      </c>
      <c r="Z86" s="56"/>
      <c r="AA86" s="57"/>
      <c r="AE86" s="61"/>
      <c r="BB86" s="99" t="s">
        <v>76</v>
      </c>
    </row>
    <row r="87" spans="1:54" x14ac:dyDescent="0.2">
      <c r="A87" s="240"/>
      <c r="B87" s="199"/>
      <c r="C87" s="199"/>
      <c r="D87" s="199"/>
      <c r="E87" s="199"/>
      <c r="F87" s="199"/>
      <c r="G87" s="199"/>
      <c r="H87" s="199"/>
      <c r="I87" s="199"/>
      <c r="J87" s="199"/>
      <c r="K87" s="199"/>
      <c r="L87" s="199"/>
      <c r="M87" s="199"/>
      <c r="N87" s="241"/>
      <c r="O87" s="215" t="s">
        <v>68</v>
      </c>
      <c r="P87" s="216"/>
      <c r="Q87" s="216"/>
      <c r="R87" s="216"/>
      <c r="S87" s="216"/>
      <c r="T87" s="216"/>
      <c r="U87" s="217"/>
      <c r="V87" s="37" t="s">
        <v>67</v>
      </c>
      <c r="W87" s="196">
        <f>IFERROR(SUM(W81:W86),"0")</f>
        <v>74</v>
      </c>
      <c r="X87" s="196">
        <f>IFERROR(SUM(X81:X86),"0")</f>
        <v>74</v>
      </c>
      <c r="Y87" s="196">
        <f>IFERROR(IF(Y81="",0,Y81),"0")+IFERROR(IF(Y82="",0,Y82),"0")+IFERROR(IF(Y83="",0,Y83),"0")+IFERROR(IF(Y84="",0,Y84),"0")+IFERROR(IF(Y85="",0,Y85),"0")+IFERROR(IF(Y86="",0,Y86),"0")</f>
        <v>1.3231199999999999</v>
      </c>
      <c r="Z87" s="197"/>
      <c r="AA87" s="197"/>
    </row>
    <row r="88" spans="1:54" x14ac:dyDescent="0.2">
      <c r="A88" s="199"/>
      <c r="B88" s="199"/>
      <c r="C88" s="199"/>
      <c r="D88" s="199"/>
      <c r="E88" s="199"/>
      <c r="F88" s="199"/>
      <c r="G88" s="199"/>
      <c r="H88" s="199"/>
      <c r="I88" s="199"/>
      <c r="J88" s="199"/>
      <c r="K88" s="199"/>
      <c r="L88" s="199"/>
      <c r="M88" s="199"/>
      <c r="N88" s="241"/>
      <c r="O88" s="215" t="s">
        <v>68</v>
      </c>
      <c r="P88" s="216"/>
      <c r="Q88" s="216"/>
      <c r="R88" s="216"/>
      <c r="S88" s="216"/>
      <c r="T88" s="216"/>
      <c r="U88" s="217"/>
      <c r="V88" s="37" t="s">
        <v>69</v>
      </c>
      <c r="W88" s="196">
        <f>IFERROR(SUMPRODUCT(W81:W86*H81:H86),"0")</f>
        <v>266.39999999999998</v>
      </c>
      <c r="X88" s="196">
        <f>IFERROR(SUMPRODUCT(X81:X86*H81:H86),"0")</f>
        <v>266.39999999999998</v>
      </c>
      <c r="Y88" s="37"/>
      <c r="Z88" s="197"/>
      <c r="AA88" s="197"/>
    </row>
    <row r="89" spans="1:54" ht="16.5" customHeight="1" x14ac:dyDescent="0.25">
      <c r="A89" s="226" t="s">
        <v>153</v>
      </c>
      <c r="B89" s="199"/>
      <c r="C89" s="199"/>
      <c r="D89" s="199"/>
      <c r="E89" s="199"/>
      <c r="F89" s="199"/>
      <c r="G89" s="199"/>
      <c r="H89" s="199"/>
      <c r="I89" s="199"/>
      <c r="J89" s="199"/>
      <c r="K89" s="199"/>
      <c r="L89" s="199"/>
      <c r="M89" s="199"/>
      <c r="N89" s="199"/>
      <c r="O89" s="199"/>
      <c r="P89" s="199"/>
      <c r="Q89" s="199"/>
      <c r="R89" s="199"/>
      <c r="S89" s="199"/>
      <c r="T89" s="199"/>
      <c r="U89" s="199"/>
      <c r="V89" s="199"/>
      <c r="W89" s="199"/>
      <c r="X89" s="199"/>
      <c r="Y89" s="199"/>
      <c r="Z89" s="189"/>
      <c r="AA89" s="189"/>
    </row>
    <row r="90" spans="1:54" ht="14.25" customHeight="1" x14ac:dyDescent="0.25">
      <c r="A90" s="198" t="s">
        <v>153</v>
      </c>
      <c r="B90" s="199"/>
      <c r="C90" s="199"/>
      <c r="D90" s="199"/>
      <c r="E90" s="199"/>
      <c r="F90" s="199"/>
      <c r="G90" s="199"/>
      <c r="H90" s="199"/>
      <c r="I90" s="199"/>
      <c r="J90" s="199"/>
      <c r="K90" s="199"/>
      <c r="L90" s="199"/>
      <c r="M90" s="199"/>
      <c r="N90" s="199"/>
      <c r="O90" s="199"/>
      <c r="P90" s="199"/>
      <c r="Q90" s="199"/>
      <c r="R90" s="199"/>
      <c r="S90" s="199"/>
      <c r="T90" s="199"/>
      <c r="U90" s="199"/>
      <c r="V90" s="199"/>
      <c r="W90" s="199"/>
      <c r="X90" s="199"/>
      <c r="Y90" s="199"/>
      <c r="Z90" s="190"/>
      <c r="AA90" s="190"/>
    </row>
    <row r="91" spans="1:54" ht="27" customHeight="1" x14ac:dyDescent="0.25">
      <c r="A91" s="54" t="s">
        <v>154</v>
      </c>
      <c r="B91" s="54" t="s">
        <v>155</v>
      </c>
      <c r="C91" s="31">
        <v>4301136013</v>
      </c>
      <c r="D91" s="209">
        <v>4607025784012</v>
      </c>
      <c r="E91" s="202"/>
      <c r="F91" s="193">
        <v>0.09</v>
      </c>
      <c r="G91" s="32">
        <v>24</v>
      </c>
      <c r="H91" s="193">
        <v>2.16</v>
      </c>
      <c r="I91" s="193">
        <v>2.4912000000000001</v>
      </c>
      <c r="J91" s="32">
        <v>126</v>
      </c>
      <c r="K91" s="32" t="s">
        <v>75</v>
      </c>
      <c r="L91" s="33" t="s">
        <v>66</v>
      </c>
      <c r="M91" s="33"/>
      <c r="N91" s="32">
        <v>180</v>
      </c>
      <c r="O91" s="229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1" s="201"/>
      <c r="Q91" s="201"/>
      <c r="R91" s="201"/>
      <c r="S91" s="202"/>
      <c r="T91" s="34"/>
      <c r="U91" s="34"/>
      <c r="V91" s="35" t="s">
        <v>67</v>
      </c>
      <c r="W91" s="194">
        <v>0</v>
      </c>
      <c r="X91" s="195">
        <f>IFERROR(IF(W91="","",W91),"")</f>
        <v>0</v>
      </c>
      <c r="Y91" s="36">
        <f>IFERROR(IF(W91="","",W91*0.00936),"")</f>
        <v>0</v>
      </c>
      <c r="Z91" s="56"/>
      <c r="AA91" s="57"/>
      <c r="AE91" s="61"/>
      <c r="BB91" s="100" t="s">
        <v>76</v>
      </c>
    </row>
    <row r="92" spans="1:54" ht="27" customHeight="1" x14ac:dyDescent="0.25">
      <c r="A92" s="54" t="s">
        <v>156</v>
      </c>
      <c r="B92" s="54" t="s">
        <v>157</v>
      </c>
      <c r="C92" s="31">
        <v>4301136012</v>
      </c>
      <c r="D92" s="209">
        <v>4607025784319</v>
      </c>
      <c r="E92" s="202"/>
      <c r="F92" s="193">
        <v>0.36</v>
      </c>
      <c r="G92" s="32">
        <v>10</v>
      </c>
      <c r="H92" s="193">
        <v>3.6</v>
      </c>
      <c r="I92" s="193">
        <v>4.2439999999999998</v>
      </c>
      <c r="J92" s="32">
        <v>70</v>
      </c>
      <c r="K92" s="32" t="s">
        <v>75</v>
      </c>
      <c r="L92" s="33" t="s">
        <v>66</v>
      </c>
      <c r="M92" s="33"/>
      <c r="N92" s="32">
        <v>180</v>
      </c>
      <c r="O92" s="213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2" s="201"/>
      <c r="Q92" s="201"/>
      <c r="R92" s="201"/>
      <c r="S92" s="202"/>
      <c r="T92" s="34"/>
      <c r="U92" s="34"/>
      <c r="V92" s="35" t="s">
        <v>67</v>
      </c>
      <c r="W92" s="194">
        <v>0</v>
      </c>
      <c r="X92" s="195">
        <f>IFERROR(IF(W92="","",W92),"")</f>
        <v>0</v>
      </c>
      <c r="Y92" s="36">
        <f>IFERROR(IF(W92="","",W92*0.01788),"")</f>
        <v>0</v>
      </c>
      <c r="Z92" s="56"/>
      <c r="AA92" s="57"/>
      <c r="AE92" s="61"/>
      <c r="BB92" s="101" t="s">
        <v>76</v>
      </c>
    </row>
    <row r="93" spans="1:54" ht="16.5" customHeight="1" x14ac:dyDescent="0.25">
      <c r="A93" s="54" t="s">
        <v>158</v>
      </c>
      <c r="B93" s="54" t="s">
        <v>159</v>
      </c>
      <c r="C93" s="31">
        <v>4301136014</v>
      </c>
      <c r="D93" s="209">
        <v>4607111035370</v>
      </c>
      <c r="E93" s="202"/>
      <c r="F93" s="193">
        <v>0.14000000000000001</v>
      </c>
      <c r="G93" s="32">
        <v>22</v>
      </c>
      <c r="H93" s="193">
        <v>3.08</v>
      </c>
      <c r="I93" s="193">
        <v>3.464</v>
      </c>
      <c r="J93" s="32">
        <v>84</v>
      </c>
      <c r="K93" s="32" t="s">
        <v>65</v>
      </c>
      <c r="L93" s="33" t="s">
        <v>66</v>
      </c>
      <c r="M93" s="33"/>
      <c r="N93" s="32">
        <v>180</v>
      </c>
      <c r="O93" s="313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3" s="201"/>
      <c r="Q93" s="201"/>
      <c r="R93" s="201"/>
      <c r="S93" s="202"/>
      <c r="T93" s="34"/>
      <c r="U93" s="34"/>
      <c r="V93" s="35" t="s">
        <v>67</v>
      </c>
      <c r="W93" s="194">
        <v>0</v>
      </c>
      <c r="X93" s="195">
        <f>IFERROR(IF(W93="","",W93),"")</f>
        <v>0</v>
      </c>
      <c r="Y93" s="36">
        <f>IFERROR(IF(W93="","",W93*0.0155),"")</f>
        <v>0</v>
      </c>
      <c r="Z93" s="56"/>
      <c r="AA93" s="57"/>
      <c r="AE93" s="61"/>
      <c r="BB93" s="102" t="s">
        <v>76</v>
      </c>
    </row>
    <row r="94" spans="1:54" x14ac:dyDescent="0.2">
      <c r="A94" s="240"/>
      <c r="B94" s="199"/>
      <c r="C94" s="199"/>
      <c r="D94" s="199"/>
      <c r="E94" s="199"/>
      <c r="F94" s="199"/>
      <c r="G94" s="199"/>
      <c r="H94" s="199"/>
      <c r="I94" s="199"/>
      <c r="J94" s="199"/>
      <c r="K94" s="199"/>
      <c r="L94" s="199"/>
      <c r="M94" s="199"/>
      <c r="N94" s="241"/>
      <c r="O94" s="215" t="s">
        <v>68</v>
      </c>
      <c r="P94" s="216"/>
      <c r="Q94" s="216"/>
      <c r="R94" s="216"/>
      <c r="S94" s="216"/>
      <c r="T94" s="216"/>
      <c r="U94" s="217"/>
      <c r="V94" s="37" t="s">
        <v>67</v>
      </c>
      <c r="W94" s="196">
        <f>IFERROR(SUM(W91:W93),"0")</f>
        <v>0</v>
      </c>
      <c r="X94" s="196">
        <f>IFERROR(SUM(X91:X93),"0")</f>
        <v>0</v>
      </c>
      <c r="Y94" s="196">
        <f>IFERROR(IF(Y91="",0,Y91),"0")+IFERROR(IF(Y92="",0,Y92),"0")+IFERROR(IF(Y93="",0,Y93),"0")</f>
        <v>0</v>
      </c>
      <c r="Z94" s="197"/>
      <c r="AA94" s="197"/>
    </row>
    <row r="95" spans="1:54" x14ac:dyDescent="0.2">
      <c r="A95" s="199"/>
      <c r="B95" s="199"/>
      <c r="C95" s="199"/>
      <c r="D95" s="199"/>
      <c r="E95" s="199"/>
      <c r="F95" s="199"/>
      <c r="G95" s="199"/>
      <c r="H95" s="199"/>
      <c r="I95" s="199"/>
      <c r="J95" s="199"/>
      <c r="K95" s="199"/>
      <c r="L95" s="199"/>
      <c r="M95" s="199"/>
      <c r="N95" s="241"/>
      <c r="O95" s="215" t="s">
        <v>68</v>
      </c>
      <c r="P95" s="216"/>
      <c r="Q95" s="216"/>
      <c r="R95" s="216"/>
      <c r="S95" s="216"/>
      <c r="T95" s="216"/>
      <c r="U95" s="217"/>
      <c r="V95" s="37" t="s">
        <v>69</v>
      </c>
      <c r="W95" s="196">
        <f>IFERROR(SUMPRODUCT(W91:W93*H91:H93),"0")</f>
        <v>0</v>
      </c>
      <c r="X95" s="196">
        <f>IFERROR(SUMPRODUCT(X91:X93*H91:H93),"0")</f>
        <v>0</v>
      </c>
      <c r="Y95" s="37"/>
      <c r="Z95" s="197"/>
      <c r="AA95" s="197"/>
    </row>
    <row r="96" spans="1:54" ht="16.5" customHeight="1" x14ac:dyDescent="0.25">
      <c r="A96" s="226" t="s">
        <v>160</v>
      </c>
      <c r="B96" s="199"/>
      <c r="C96" s="199"/>
      <c r="D96" s="199"/>
      <c r="E96" s="199"/>
      <c r="F96" s="199"/>
      <c r="G96" s="199"/>
      <c r="H96" s="199"/>
      <c r="I96" s="199"/>
      <c r="J96" s="199"/>
      <c r="K96" s="199"/>
      <c r="L96" s="199"/>
      <c r="M96" s="199"/>
      <c r="N96" s="199"/>
      <c r="O96" s="199"/>
      <c r="P96" s="199"/>
      <c r="Q96" s="199"/>
      <c r="R96" s="199"/>
      <c r="S96" s="199"/>
      <c r="T96" s="199"/>
      <c r="U96" s="199"/>
      <c r="V96" s="199"/>
      <c r="W96" s="199"/>
      <c r="X96" s="199"/>
      <c r="Y96" s="199"/>
      <c r="Z96" s="189"/>
      <c r="AA96" s="189"/>
    </row>
    <row r="97" spans="1:54" ht="14.25" customHeight="1" x14ac:dyDescent="0.25">
      <c r="A97" s="198" t="s">
        <v>62</v>
      </c>
      <c r="B97" s="199"/>
      <c r="C97" s="199"/>
      <c r="D97" s="199"/>
      <c r="E97" s="199"/>
      <c r="F97" s="199"/>
      <c r="G97" s="199"/>
      <c r="H97" s="199"/>
      <c r="I97" s="199"/>
      <c r="J97" s="199"/>
      <c r="K97" s="199"/>
      <c r="L97" s="199"/>
      <c r="M97" s="199"/>
      <c r="N97" s="199"/>
      <c r="O97" s="199"/>
      <c r="P97" s="199"/>
      <c r="Q97" s="199"/>
      <c r="R97" s="199"/>
      <c r="S97" s="199"/>
      <c r="T97" s="199"/>
      <c r="U97" s="199"/>
      <c r="V97" s="199"/>
      <c r="W97" s="199"/>
      <c r="X97" s="199"/>
      <c r="Y97" s="199"/>
      <c r="Z97" s="190"/>
      <c r="AA97" s="190"/>
    </row>
    <row r="98" spans="1:54" ht="27" customHeight="1" x14ac:dyDescent="0.25">
      <c r="A98" s="54" t="s">
        <v>161</v>
      </c>
      <c r="B98" s="54" t="s">
        <v>162</v>
      </c>
      <c r="C98" s="31">
        <v>4301070975</v>
      </c>
      <c r="D98" s="209">
        <v>4607111033970</v>
      </c>
      <c r="E98" s="202"/>
      <c r="F98" s="193">
        <v>0.43</v>
      </c>
      <c r="G98" s="32">
        <v>16</v>
      </c>
      <c r="H98" s="193">
        <v>6.88</v>
      </c>
      <c r="I98" s="193">
        <v>7.1996000000000002</v>
      </c>
      <c r="J98" s="32">
        <v>84</v>
      </c>
      <c r="K98" s="32" t="s">
        <v>65</v>
      </c>
      <c r="L98" s="33" t="s">
        <v>66</v>
      </c>
      <c r="M98" s="33"/>
      <c r="N98" s="32">
        <v>180</v>
      </c>
      <c r="O98" s="361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8" s="201"/>
      <c r="Q98" s="201"/>
      <c r="R98" s="201"/>
      <c r="S98" s="202"/>
      <c r="T98" s="34"/>
      <c r="U98" s="34"/>
      <c r="V98" s="35" t="s">
        <v>67</v>
      </c>
      <c r="W98" s="194">
        <v>0</v>
      </c>
      <c r="X98" s="195">
        <f>IFERROR(IF(W98="","",W98),"")</f>
        <v>0</v>
      </c>
      <c r="Y98" s="36">
        <f>IFERROR(IF(W98="","",W98*0.0155),"")</f>
        <v>0</v>
      </c>
      <c r="Z98" s="56"/>
      <c r="AA98" s="57"/>
      <c r="AE98" s="61"/>
      <c r="BB98" s="103" t="s">
        <v>1</v>
      </c>
    </row>
    <row r="99" spans="1:54" ht="27" customHeight="1" x14ac:dyDescent="0.25">
      <c r="A99" s="54" t="s">
        <v>163</v>
      </c>
      <c r="B99" s="54" t="s">
        <v>164</v>
      </c>
      <c r="C99" s="31">
        <v>4301070976</v>
      </c>
      <c r="D99" s="209">
        <v>4607111034144</v>
      </c>
      <c r="E99" s="202"/>
      <c r="F99" s="193">
        <v>0.9</v>
      </c>
      <c r="G99" s="32">
        <v>8</v>
      </c>
      <c r="H99" s="193">
        <v>7.2</v>
      </c>
      <c r="I99" s="193">
        <v>7.4859999999999998</v>
      </c>
      <c r="J99" s="32">
        <v>84</v>
      </c>
      <c r="K99" s="32" t="s">
        <v>65</v>
      </c>
      <c r="L99" s="33" t="s">
        <v>66</v>
      </c>
      <c r="M99" s="33"/>
      <c r="N99" s="32">
        <v>180</v>
      </c>
      <c r="O99" s="2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9" s="201"/>
      <c r="Q99" s="201"/>
      <c r="R99" s="201"/>
      <c r="S99" s="202"/>
      <c r="T99" s="34"/>
      <c r="U99" s="34"/>
      <c r="V99" s="35" t="s">
        <v>67</v>
      </c>
      <c r="W99" s="194">
        <v>9</v>
      </c>
      <c r="X99" s="195">
        <f>IFERROR(IF(W99="","",W99),"")</f>
        <v>9</v>
      </c>
      <c r="Y99" s="36">
        <f>IFERROR(IF(W99="","",W99*0.0155),"")</f>
        <v>0.13950000000000001</v>
      </c>
      <c r="Z99" s="56"/>
      <c r="AA99" s="57"/>
      <c r="AE99" s="61"/>
      <c r="BB99" s="104" t="s">
        <v>1</v>
      </c>
    </row>
    <row r="100" spans="1:54" ht="27" customHeight="1" x14ac:dyDescent="0.25">
      <c r="A100" s="54" t="s">
        <v>165</v>
      </c>
      <c r="B100" s="54" t="s">
        <v>166</v>
      </c>
      <c r="C100" s="31">
        <v>4301070973</v>
      </c>
      <c r="D100" s="209">
        <v>4607111033987</v>
      </c>
      <c r="E100" s="202"/>
      <c r="F100" s="193">
        <v>0.43</v>
      </c>
      <c r="G100" s="32">
        <v>16</v>
      </c>
      <c r="H100" s="193">
        <v>6.88</v>
      </c>
      <c r="I100" s="193">
        <v>7.1996000000000002</v>
      </c>
      <c r="J100" s="32">
        <v>84</v>
      </c>
      <c r="K100" s="32" t="s">
        <v>65</v>
      </c>
      <c r="L100" s="33" t="s">
        <v>66</v>
      </c>
      <c r="M100" s="33"/>
      <c r="N100" s="32">
        <v>180</v>
      </c>
      <c r="O100" s="28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0" s="201"/>
      <c r="Q100" s="201"/>
      <c r="R100" s="201"/>
      <c r="S100" s="202"/>
      <c r="T100" s="34"/>
      <c r="U100" s="34"/>
      <c r="V100" s="35" t="s">
        <v>67</v>
      </c>
      <c r="W100" s="194">
        <v>7</v>
      </c>
      <c r="X100" s="195">
        <f>IFERROR(IF(W100="","",W100),"")</f>
        <v>7</v>
      </c>
      <c r="Y100" s="36">
        <f>IFERROR(IF(W100="","",W100*0.0155),"")</f>
        <v>0.1085</v>
      </c>
      <c r="Z100" s="56"/>
      <c r="AA100" s="57"/>
      <c r="AE100" s="61"/>
      <c r="BB100" s="105" t="s">
        <v>1</v>
      </c>
    </row>
    <row r="101" spans="1:54" ht="27" customHeight="1" x14ac:dyDescent="0.25">
      <c r="A101" s="54" t="s">
        <v>167</v>
      </c>
      <c r="B101" s="54" t="s">
        <v>168</v>
      </c>
      <c r="C101" s="31">
        <v>4301070974</v>
      </c>
      <c r="D101" s="209">
        <v>4607111034151</v>
      </c>
      <c r="E101" s="202"/>
      <c r="F101" s="193">
        <v>0.9</v>
      </c>
      <c r="G101" s="32">
        <v>8</v>
      </c>
      <c r="H101" s="193">
        <v>7.2</v>
      </c>
      <c r="I101" s="193">
        <v>7.4859999999999998</v>
      </c>
      <c r="J101" s="32">
        <v>84</v>
      </c>
      <c r="K101" s="32" t="s">
        <v>65</v>
      </c>
      <c r="L101" s="33" t="s">
        <v>66</v>
      </c>
      <c r="M101" s="33"/>
      <c r="N101" s="32">
        <v>180</v>
      </c>
      <c r="O101" s="378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1" s="201"/>
      <c r="Q101" s="201"/>
      <c r="R101" s="201"/>
      <c r="S101" s="202"/>
      <c r="T101" s="34"/>
      <c r="U101" s="34"/>
      <c r="V101" s="35" t="s">
        <v>67</v>
      </c>
      <c r="W101" s="194">
        <v>136</v>
      </c>
      <c r="X101" s="195">
        <f>IFERROR(IF(W101="","",W101),"")</f>
        <v>136</v>
      </c>
      <c r="Y101" s="36">
        <f>IFERROR(IF(W101="","",W101*0.0155),"")</f>
        <v>2.1080000000000001</v>
      </c>
      <c r="Z101" s="56"/>
      <c r="AA101" s="57"/>
      <c r="AE101" s="61"/>
      <c r="BB101" s="106" t="s">
        <v>1</v>
      </c>
    </row>
    <row r="102" spans="1:54" x14ac:dyDescent="0.2">
      <c r="A102" s="240"/>
      <c r="B102" s="199"/>
      <c r="C102" s="199"/>
      <c r="D102" s="199"/>
      <c r="E102" s="199"/>
      <c r="F102" s="199"/>
      <c r="G102" s="199"/>
      <c r="H102" s="199"/>
      <c r="I102" s="199"/>
      <c r="J102" s="199"/>
      <c r="K102" s="199"/>
      <c r="L102" s="199"/>
      <c r="M102" s="199"/>
      <c r="N102" s="241"/>
      <c r="O102" s="215" t="s">
        <v>68</v>
      </c>
      <c r="P102" s="216"/>
      <c r="Q102" s="216"/>
      <c r="R102" s="216"/>
      <c r="S102" s="216"/>
      <c r="T102" s="216"/>
      <c r="U102" s="217"/>
      <c r="V102" s="37" t="s">
        <v>67</v>
      </c>
      <c r="W102" s="196">
        <f>IFERROR(SUM(W98:W101),"0")</f>
        <v>152</v>
      </c>
      <c r="X102" s="196">
        <f>IFERROR(SUM(X98:X101),"0")</f>
        <v>152</v>
      </c>
      <c r="Y102" s="196">
        <f>IFERROR(IF(Y98="",0,Y98),"0")+IFERROR(IF(Y99="",0,Y99),"0")+IFERROR(IF(Y100="",0,Y100),"0")+IFERROR(IF(Y101="",0,Y101),"0")</f>
        <v>2.3559999999999999</v>
      </c>
      <c r="Z102" s="197"/>
      <c r="AA102" s="197"/>
    </row>
    <row r="103" spans="1:54" x14ac:dyDescent="0.2">
      <c r="A103" s="199"/>
      <c r="B103" s="199"/>
      <c r="C103" s="199"/>
      <c r="D103" s="199"/>
      <c r="E103" s="199"/>
      <c r="F103" s="199"/>
      <c r="G103" s="199"/>
      <c r="H103" s="199"/>
      <c r="I103" s="199"/>
      <c r="J103" s="199"/>
      <c r="K103" s="199"/>
      <c r="L103" s="199"/>
      <c r="M103" s="199"/>
      <c r="N103" s="241"/>
      <c r="O103" s="215" t="s">
        <v>68</v>
      </c>
      <c r="P103" s="216"/>
      <c r="Q103" s="216"/>
      <c r="R103" s="216"/>
      <c r="S103" s="216"/>
      <c r="T103" s="216"/>
      <c r="U103" s="217"/>
      <c r="V103" s="37" t="s">
        <v>69</v>
      </c>
      <c r="W103" s="196">
        <f>IFERROR(SUMPRODUCT(W98:W101*H98:H101),"0")</f>
        <v>1092.1600000000001</v>
      </c>
      <c r="X103" s="196">
        <f>IFERROR(SUMPRODUCT(X98:X101*H98:H101),"0")</f>
        <v>1092.1600000000001</v>
      </c>
      <c r="Y103" s="37"/>
      <c r="Z103" s="197"/>
      <c r="AA103" s="197"/>
    </row>
    <row r="104" spans="1:54" ht="16.5" customHeight="1" x14ac:dyDescent="0.25">
      <c r="A104" s="226" t="s">
        <v>169</v>
      </c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199"/>
      <c r="R104" s="199"/>
      <c r="S104" s="199"/>
      <c r="T104" s="199"/>
      <c r="U104" s="199"/>
      <c r="V104" s="199"/>
      <c r="W104" s="199"/>
      <c r="X104" s="199"/>
      <c r="Y104" s="199"/>
      <c r="Z104" s="189"/>
      <c r="AA104" s="189"/>
    </row>
    <row r="105" spans="1:54" ht="14.25" customHeight="1" x14ac:dyDescent="0.25">
      <c r="A105" s="198" t="s">
        <v>129</v>
      </c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199"/>
      <c r="R105" s="199"/>
      <c r="S105" s="199"/>
      <c r="T105" s="199"/>
      <c r="U105" s="199"/>
      <c r="V105" s="199"/>
      <c r="W105" s="199"/>
      <c r="X105" s="199"/>
      <c r="Y105" s="199"/>
      <c r="Z105" s="190"/>
      <c r="AA105" s="190"/>
    </row>
    <row r="106" spans="1:54" ht="27" customHeight="1" x14ac:dyDescent="0.25">
      <c r="A106" s="54" t="s">
        <v>170</v>
      </c>
      <c r="B106" s="54" t="s">
        <v>171</v>
      </c>
      <c r="C106" s="31">
        <v>4301135166</v>
      </c>
      <c r="D106" s="209">
        <v>4607111034014</v>
      </c>
      <c r="E106" s="202"/>
      <c r="F106" s="193">
        <v>0.25</v>
      </c>
      <c r="G106" s="32">
        <v>6</v>
      </c>
      <c r="H106" s="193">
        <v>1.5</v>
      </c>
      <c r="I106" s="193">
        <v>1.9218</v>
      </c>
      <c r="J106" s="32">
        <v>126</v>
      </c>
      <c r="K106" s="32" t="s">
        <v>75</v>
      </c>
      <c r="L106" s="33" t="s">
        <v>66</v>
      </c>
      <c r="M106" s="33"/>
      <c r="N106" s="32">
        <v>180</v>
      </c>
      <c r="O106" s="274" t="str">
        <f>HYPERLINK("https://abi.ru/products/Замороженные/Горячая штучка/Чебупицца/Снеки/P002282/","Чебупицца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6" s="201"/>
      <c r="Q106" s="201"/>
      <c r="R106" s="201"/>
      <c r="S106" s="202"/>
      <c r="T106" s="34"/>
      <c r="U106" s="34"/>
      <c r="V106" s="35" t="s">
        <v>67</v>
      </c>
      <c r="W106" s="194">
        <v>0</v>
      </c>
      <c r="X106" s="195">
        <f>IFERROR(IF(W106="","",W106),"")</f>
        <v>0</v>
      </c>
      <c r="Y106" s="36">
        <f>IFERROR(IF(W106="","",W106*0.00936),"")</f>
        <v>0</v>
      </c>
      <c r="Z106" s="56"/>
      <c r="AA106" s="57"/>
      <c r="AE106" s="61"/>
      <c r="BB106" s="107" t="s">
        <v>76</v>
      </c>
    </row>
    <row r="107" spans="1:54" ht="27" customHeight="1" x14ac:dyDescent="0.25">
      <c r="A107" s="54" t="s">
        <v>172</v>
      </c>
      <c r="B107" s="54" t="s">
        <v>173</v>
      </c>
      <c r="C107" s="31">
        <v>4301135185</v>
      </c>
      <c r="D107" s="209">
        <v>4607111034014</v>
      </c>
      <c r="E107" s="202"/>
      <c r="F107" s="193">
        <v>0.25</v>
      </c>
      <c r="G107" s="32">
        <v>6</v>
      </c>
      <c r="H107" s="193">
        <v>1.5</v>
      </c>
      <c r="I107" s="193">
        <v>1.9218</v>
      </c>
      <c r="J107" s="32">
        <v>126</v>
      </c>
      <c r="K107" s="32" t="s">
        <v>75</v>
      </c>
      <c r="L107" s="33" t="s">
        <v>66</v>
      </c>
      <c r="M107" s="33"/>
      <c r="N107" s="32">
        <v>180</v>
      </c>
      <c r="O107" s="389" t="str">
        <f>HYPERLINK("https://abi.ru/products/Замороженные/Горячая штучка/Чебупицца/Снеки/P003445/","Чебупицца курочка По-итальянски Чебупицца Фикс.вес 0,25 Лоток Горячая штучка")</f>
        <v>Чебупицца курочка По-итальянски Чебупицца Фикс.вес 0,25 Лоток Горячая штучка</v>
      </c>
      <c r="P107" s="201"/>
      <c r="Q107" s="201"/>
      <c r="R107" s="201"/>
      <c r="S107" s="202"/>
      <c r="T107" s="34"/>
      <c r="U107" s="34"/>
      <c r="V107" s="35" t="s">
        <v>67</v>
      </c>
      <c r="W107" s="194">
        <v>0</v>
      </c>
      <c r="X107" s="195">
        <f>IFERROR(IF(W107="","",W107),"")</f>
        <v>0</v>
      </c>
      <c r="Y107" s="36">
        <f>IFERROR(IF(W107="","",W107*0.00936),"")</f>
        <v>0</v>
      </c>
      <c r="Z107" s="56"/>
      <c r="AA107" s="57"/>
      <c r="AE107" s="61"/>
      <c r="BB107" s="108" t="s">
        <v>76</v>
      </c>
    </row>
    <row r="108" spans="1:54" ht="27" customHeight="1" x14ac:dyDescent="0.25">
      <c r="A108" s="54" t="s">
        <v>174</v>
      </c>
      <c r="B108" s="54" t="s">
        <v>175</v>
      </c>
      <c r="C108" s="31">
        <v>4301135162</v>
      </c>
      <c r="D108" s="209">
        <v>4607111034014</v>
      </c>
      <c r="E108" s="202"/>
      <c r="F108" s="193">
        <v>0.25</v>
      </c>
      <c r="G108" s="32">
        <v>12</v>
      </c>
      <c r="H108" s="193">
        <v>3</v>
      </c>
      <c r="I108" s="193">
        <v>3.7035999999999998</v>
      </c>
      <c r="J108" s="32">
        <v>70</v>
      </c>
      <c r="K108" s="32" t="s">
        <v>75</v>
      </c>
      <c r="L108" s="33" t="s">
        <v>66</v>
      </c>
      <c r="M108" s="33"/>
      <c r="N108" s="32">
        <v>180</v>
      </c>
      <c r="O108" s="319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202"/>
      <c r="T108" s="34"/>
      <c r="U108" s="34"/>
      <c r="V108" s="35" t="s">
        <v>67</v>
      </c>
      <c r="W108" s="194">
        <v>11</v>
      </c>
      <c r="X108" s="195">
        <f>IFERROR(IF(W108="","",W108),"")</f>
        <v>11</v>
      </c>
      <c r="Y108" s="36">
        <f>IFERROR(IF(W108="","",W108*0.01788),"")</f>
        <v>0.19667999999999999</v>
      </c>
      <c r="Z108" s="56"/>
      <c r="AA108" s="57"/>
      <c r="AE108" s="61"/>
      <c r="BB108" s="109" t="s">
        <v>76</v>
      </c>
    </row>
    <row r="109" spans="1:54" ht="27" customHeight="1" x14ac:dyDescent="0.25">
      <c r="A109" s="54" t="s">
        <v>176</v>
      </c>
      <c r="B109" s="54" t="s">
        <v>177</v>
      </c>
      <c r="C109" s="31">
        <v>4301135117</v>
      </c>
      <c r="D109" s="209">
        <v>4607111033994</v>
      </c>
      <c r="E109" s="202"/>
      <c r="F109" s="193">
        <v>0.25</v>
      </c>
      <c r="G109" s="32">
        <v>12</v>
      </c>
      <c r="H109" s="193">
        <v>3</v>
      </c>
      <c r="I109" s="193">
        <v>3.7035999999999998</v>
      </c>
      <c r="J109" s="32">
        <v>70</v>
      </c>
      <c r="K109" s="32" t="s">
        <v>75</v>
      </c>
      <c r="L109" s="33" t="s">
        <v>66</v>
      </c>
      <c r="M109" s="33"/>
      <c r="N109" s="32">
        <v>180</v>
      </c>
      <c r="O109" s="334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9" s="201"/>
      <c r="Q109" s="201"/>
      <c r="R109" s="201"/>
      <c r="S109" s="202"/>
      <c r="T109" s="34"/>
      <c r="U109" s="34"/>
      <c r="V109" s="35" t="s">
        <v>67</v>
      </c>
      <c r="W109" s="194">
        <v>35</v>
      </c>
      <c r="X109" s="195">
        <f>IFERROR(IF(W109="","",W109),"")</f>
        <v>35</v>
      </c>
      <c r="Y109" s="36">
        <f>IFERROR(IF(W109="","",W109*0.01788),"")</f>
        <v>0.62580000000000002</v>
      </c>
      <c r="Z109" s="56"/>
      <c r="AA109" s="57"/>
      <c r="AE109" s="61"/>
      <c r="BB109" s="110" t="s">
        <v>76</v>
      </c>
    </row>
    <row r="110" spans="1:54" x14ac:dyDescent="0.2">
      <c r="A110" s="240"/>
      <c r="B110" s="199"/>
      <c r="C110" s="199"/>
      <c r="D110" s="199"/>
      <c r="E110" s="199"/>
      <c r="F110" s="199"/>
      <c r="G110" s="199"/>
      <c r="H110" s="199"/>
      <c r="I110" s="199"/>
      <c r="J110" s="199"/>
      <c r="K110" s="199"/>
      <c r="L110" s="199"/>
      <c r="M110" s="199"/>
      <c r="N110" s="241"/>
      <c r="O110" s="215" t="s">
        <v>68</v>
      </c>
      <c r="P110" s="216"/>
      <c r="Q110" s="216"/>
      <c r="R110" s="216"/>
      <c r="S110" s="216"/>
      <c r="T110" s="216"/>
      <c r="U110" s="217"/>
      <c r="V110" s="37" t="s">
        <v>67</v>
      </c>
      <c r="W110" s="196">
        <f>IFERROR(SUM(W106:W109),"0")</f>
        <v>46</v>
      </c>
      <c r="X110" s="196">
        <f>IFERROR(SUM(X106:X109),"0")</f>
        <v>46</v>
      </c>
      <c r="Y110" s="196">
        <f>IFERROR(IF(Y106="",0,Y106),"0")+IFERROR(IF(Y107="",0,Y107),"0")+IFERROR(IF(Y108="",0,Y108),"0")+IFERROR(IF(Y109="",0,Y109),"0")</f>
        <v>0.82247999999999999</v>
      </c>
      <c r="Z110" s="197"/>
      <c r="AA110" s="197"/>
    </row>
    <row r="111" spans="1:54" x14ac:dyDescent="0.2">
      <c r="A111" s="199"/>
      <c r="B111" s="199"/>
      <c r="C111" s="199"/>
      <c r="D111" s="199"/>
      <c r="E111" s="199"/>
      <c r="F111" s="199"/>
      <c r="G111" s="199"/>
      <c r="H111" s="199"/>
      <c r="I111" s="199"/>
      <c r="J111" s="199"/>
      <c r="K111" s="199"/>
      <c r="L111" s="199"/>
      <c r="M111" s="199"/>
      <c r="N111" s="241"/>
      <c r="O111" s="215" t="s">
        <v>68</v>
      </c>
      <c r="P111" s="216"/>
      <c r="Q111" s="216"/>
      <c r="R111" s="216"/>
      <c r="S111" s="216"/>
      <c r="T111" s="216"/>
      <c r="U111" s="217"/>
      <c r="V111" s="37" t="s">
        <v>69</v>
      </c>
      <c r="W111" s="196">
        <f>IFERROR(SUMPRODUCT(W106:W109*H106:H109),"0")</f>
        <v>138</v>
      </c>
      <c r="X111" s="196">
        <f>IFERROR(SUMPRODUCT(X106:X109*H106:H109),"0")</f>
        <v>138</v>
      </c>
      <c r="Y111" s="37"/>
      <c r="Z111" s="197"/>
      <c r="AA111" s="197"/>
    </row>
    <row r="112" spans="1:54" ht="16.5" customHeight="1" x14ac:dyDescent="0.25">
      <c r="A112" s="226" t="s">
        <v>178</v>
      </c>
      <c r="B112" s="199"/>
      <c r="C112" s="199"/>
      <c r="D112" s="199"/>
      <c r="E112" s="199"/>
      <c r="F112" s="199"/>
      <c r="G112" s="199"/>
      <c r="H112" s="199"/>
      <c r="I112" s="199"/>
      <c r="J112" s="199"/>
      <c r="K112" s="199"/>
      <c r="L112" s="199"/>
      <c r="M112" s="199"/>
      <c r="N112" s="199"/>
      <c r="O112" s="199"/>
      <c r="P112" s="199"/>
      <c r="Q112" s="199"/>
      <c r="R112" s="199"/>
      <c r="S112" s="199"/>
      <c r="T112" s="199"/>
      <c r="U112" s="199"/>
      <c r="V112" s="199"/>
      <c r="W112" s="199"/>
      <c r="X112" s="199"/>
      <c r="Y112" s="199"/>
      <c r="Z112" s="189"/>
      <c r="AA112" s="189"/>
    </row>
    <row r="113" spans="1:54" ht="14.25" customHeight="1" x14ac:dyDescent="0.25">
      <c r="A113" s="198" t="s">
        <v>129</v>
      </c>
      <c r="B113" s="199"/>
      <c r="C113" s="199"/>
      <c r="D113" s="199"/>
      <c r="E113" s="199"/>
      <c r="F113" s="199"/>
      <c r="G113" s="199"/>
      <c r="H113" s="199"/>
      <c r="I113" s="199"/>
      <c r="J113" s="199"/>
      <c r="K113" s="199"/>
      <c r="L113" s="199"/>
      <c r="M113" s="199"/>
      <c r="N113" s="199"/>
      <c r="O113" s="199"/>
      <c r="P113" s="199"/>
      <c r="Q113" s="199"/>
      <c r="R113" s="199"/>
      <c r="S113" s="199"/>
      <c r="T113" s="199"/>
      <c r="U113" s="199"/>
      <c r="V113" s="199"/>
      <c r="W113" s="199"/>
      <c r="X113" s="199"/>
      <c r="Y113" s="199"/>
      <c r="Z113" s="190"/>
      <c r="AA113" s="190"/>
    </row>
    <row r="114" spans="1:54" ht="16.5" customHeight="1" x14ac:dyDescent="0.25">
      <c r="A114" s="54" t="s">
        <v>179</v>
      </c>
      <c r="B114" s="54" t="s">
        <v>180</v>
      </c>
      <c r="C114" s="31">
        <v>4301135112</v>
      </c>
      <c r="D114" s="209">
        <v>4607111034199</v>
      </c>
      <c r="E114" s="202"/>
      <c r="F114" s="193">
        <v>0.25</v>
      </c>
      <c r="G114" s="32">
        <v>12</v>
      </c>
      <c r="H114" s="193">
        <v>3</v>
      </c>
      <c r="I114" s="193">
        <v>3.7035999999999998</v>
      </c>
      <c r="J114" s="32">
        <v>70</v>
      </c>
      <c r="K114" s="32" t="s">
        <v>75</v>
      </c>
      <c r="L114" s="33" t="s">
        <v>66</v>
      </c>
      <c r="M114" s="33"/>
      <c r="N114" s="32">
        <v>180</v>
      </c>
      <c r="O114" s="385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202"/>
      <c r="T114" s="34"/>
      <c r="U114" s="34"/>
      <c r="V114" s="35" t="s">
        <v>67</v>
      </c>
      <c r="W114" s="194">
        <v>23</v>
      </c>
      <c r="X114" s="195">
        <f>IFERROR(IF(W114="","",W114),"")</f>
        <v>23</v>
      </c>
      <c r="Y114" s="36">
        <f>IFERROR(IF(W114="","",W114*0.01788),"")</f>
        <v>0.41123999999999999</v>
      </c>
      <c r="Z114" s="56"/>
      <c r="AA114" s="57"/>
      <c r="AE114" s="61"/>
      <c r="BB114" s="111" t="s">
        <v>76</v>
      </c>
    </row>
    <row r="115" spans="1:54" x14ac:dyDescent="0.2">
      <c r="A115" s="240"/>
      <c r="B115" s="199"/>
      <c r="C115" s="199"/>
      <c r="D115" s="199"/>
      <c r="E115" s="199"/>
      <c r="F115" s="199"/>
      <c r="G115" s="199"/>
      <c r="H115" s="199"/>
      <c r="I115" s="199"/>
      <c r="J115" s="199"/>
      <c r="K115" s="199"/>
      <c r="L115" s="199"/>
      <c r="M115" s="199"/>
      <c r="N115" s="241"/>
      <c r="O115" s="215" t="s">
        <v>68</v>
      </c>
      <c r="P115" s="216"/>
      <c r="Q115" s="216"/>
      <c r="R115" s="216"/>
      <c r="S115" s="216"/>
      <c r="T115" s="216"/>
      <c r="U115" s="217"/>
      <c r="V115" s="37" t="s">
        <v>67</v>
      </c>
      <c r="W115" s="196">
        <f>IFERROR(SUM(W114:W114),"0")</f>
        <v>23</v>
      </c>
      <c r="X115" s="196">
        <f>IFERROR(SUM(X114:X114),"0")</f>
        <v>23</v>
      </c>
      <c r="Y115" s="196">
        <f>IFERROR(IF(Y114="",0,Y114),"0")</f>
        <v>0.41123999999999999</v>
      </c>
      <c r="Z115" s="197"/>
      <c r="AA115" s="197"/>
    </row>
    <row r="116" spans="1:54" x14ac:dyDescent="0.2">
      <c r="A116" s="199"/>
      <c r="B116" s="199"/>
      <c r="C116" s="199"/>
      <c r="D116" s="199"/>
      <c r="E116" s="199"/>
      <c r="F116" s="199"/>
      <c r="G116" s="199"/>
      <c r="H116" s="199"/>
      <c r="I116" s="199"/>
      <c r="J116" s="199"/>
      <c r="K116" s="199"/>
      <c r="L116" s="199"/>
      <c r="M116" s="199"/>
      <c r="N116" s="241"/>
      <c r="O116" s="215" t="s">
        <v>68</v>
      </c>
      <c r="P116" s="216"/>
      <c r="Q116" s="216"/>
      <c r="R116" s="216"/>
      <c r="S116" s="216"/>
      <c r="T116" s="216"/>
      <c r="U116" s="217"/>
      <c r="V116" s="37" t="s">
        <v>69</v>
      </c>
      <c r="W116" s="196">
        <f>IFERROR(SUMPRODUCT(W114:W114*H114:H114),"0")</f>
        <v>69</v>
      </c>
      <c r="X116" s="196">
        <f>IFERROR(SUMPRODUCT(X114:X114*H114:H114),"0")</f>
        <v>69</v>
      </c>
      <c r="Y116" s="37"/>
      <c r="Z116" s="197"/>
      <c r="AA116" s="197"/>
    </row>
    <row r="117" spans="1:54" ht="16.5" customHeight="1" x14ac:dyDescent="0.25">
      <c r="A117" s="226" t="s">
        <v>181</v>
      </c>
      <c r="B117" s="199"/>
      <c r="C117" s="199"/>
      <c r="D117" s="199"/>
      <c r="E117" s="199"/>
      <c r="F117" s="199"/>
      <c r="G117" s="199"/>
      <c r="H117" s="199"/>
      <c r="I117" s="199"/>
      <c r="J117" s="199"/>
      <c r="K117" s="199"/>
      <c r="L117" s="199"/>
      <c r="M117" s="199"/>
      <c r="N117" s="199"/>
      <c r="O117" s="199"/>
      <c r="P117" s="199"/>
      <c r="Q117" s="199"/>
      <c r="R117" s="199"/>
      <c r="S117" s="199"/>
      <c r="T117" s="199"/>
      <c r="U117" s="199"/>
      <c r="V117" s="199"/>
      <c r="W117" s="199"/>
      <c r="X117" s="199"/>
      <c r="Y117" s="199"/>
      <c r="Z117" s="189"/>
      <c r="AA117" s="189"/>
    </row>
    <row r="118" spans="1:54" ht="14.25" customHeight="1" x14ac:dyDescent="0.25">
      <c r="A118" s="198" t="s">
        <v>129</v>
      </c>
      <c r="B118" s="199"/>
      <c r="C118" s="199"/>
      <c r="D118" s="199"/>
      <c r="E118" s="199"/>
      <c r="F118" s="199"/>
      <c r="G118" s="199"/>
      <c r="H118" s="199"/>
      <c r="I118" s="199"/>
      <c r="J118" s="199"/>
      <c r="K118" s="199"/>
      <c r="L118" s="199"/>
      <c r="M118" s="199"/>
      <c r="N118" s="199"/>
      <c r="O118" s="199"/>
      <c r="P118" s="199"/>
      <c r="Q118" s="199"/>
      <c r="R118" s="199"/>
      <c r="S118" s="199"/>
      <c r="T118" s="199"/>
      <c r="U118" s="199"/>
      <c r="V118" s="199"/>
      <c r="W118" s="199"/>
      <c r="X118" s="199"/>
      <c r="Y118" s="199"/>
      <c r="Z118" s="190"/>
      <c r="AA118" s="190"/>
    </row>
    <row r="119" spans="1:54" ht="27" customHeight="1" x14ac:dyDescent="0.25">
      <c r="A119" s="54" t="s">
        <v>182</v>
      </c>
      <c r="B119" s="54" t="s">
        <v>183</v>
      </c>
      <c r="C119" s="31">
        <v>4301130006</v>
      </c>
      <c r="D119" s="209">
        <v>4607111034670</v>
      </c>
      <c r="E119" s="202"/>
      <c r="F119" s="193">
        <v>3</v>
      </c>
      <c r="G119" s="32">
        <v>1</v>
      </c>
      <c r="H119" s="193">
        <v>3</v>
      </c>
      <c r="I119" s="193">
        <v>3.1949999999999998</v>
      </c>
      <c r="J119" s="32">
        <v>126</v>
      </c>
      <c r="K119" s="32" t="s">
        <v>75</v>
      </c>
      <c r="L119" s="33" t="s">
        <v>66</v>
      </c>
      <c r="M119" s="33"/>
      <c r="N119" s="32">
        <v>180</v>
      </c>
      <c r="O119" s="31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9" s="201"/>
      <c r="Q119" s="201"/>
      <c r="R119" s="201"/>
      <c r="S119" s="202"/>
      <c r="T119" s="34"/>
      <c r="U119" s="34"/>
      <c r="V119" s="35" t="s">
        <v>67</v>
      </c>
      <c r="W119" s="194">
        <v>0</v>
      </c>
      <c r="X119" s="195">
        <f>IFERROR(IF(W119="","",W119),"")</f>
        <v>0</v>
      </c>
      <c r="Y119" s="36">
        <f>IFERROR(IF(W119="","",W119*0.00936),"")</f>
        <v>0</v>
      </c>
      <c r="Z119" s="56" t="s">
        <v>184</v>
      </c>
      <c r="AA119" s="57"/>
      <c r="AE119" s="61"/>
      <c r="BB119" s="112" t="s">
        <v>76</v>
      </c>
    </row>
    <row r="120" spans="1:54" ht="27" customHeight="1" x14ac:dyDescent="0.25">
      <c r="A120" s="54" t="s">
        <v>185</v>
      </c>
      <c r="B120" s="54" t="s">
        <v>186</v>
      </c>
      <c r="C120" s="31">
        <v>4301130003</v>
      </c>
      <c r="D120" s="209">
        <v>4607111034687</v>
      </c>
      <c r="E120" s="202"/>
      <c r="F120" s="193">
        <v>3</v>
      </c>
      <c r="G120" s="32">
        <v>1</v>
      </c>
      <c r="H120" s="193">
        <v>3</v>
      </c>
      <c r="I120" s="193">
        <v>3.1949999999999998</v>
      </c>
      <c r="J120" s="32">
        <v>126</v>
      </c>
      <c r="K120" s="32" t="s">
        <v>75</v>
      </c>
      <c r="L120" s="33" t="s">
        <v>66</v>
      </c>
      <c r="M120" s="33"/>
      <c r="N120" s="32">
        <v>180</v>
      </c>
      <c r="O120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20" s="201"/>
      <c r="Q120" s="201"/>
      <c r="R120" s="201"/>
      <c r="S120" s="202"/>
      <c r="T120" s="34"/>
      <c r="U120" s="34"/>
      <c r="V120" s="35" t="s">
        <v>67</v>
      </c>
      <c r="W120" s="194">
        <v>0</v>
      </c>
      <c r="X120" s="195">
        <f>IFERROR(IF(W120="","",W120),"")</f>
        <v>0</v>
      </c>
      <c r="Y120" s="36">
        <f>IFERROR(IF(W120="","",W120*0.00936),"")</f>
        <v>0</v>
      </c>
      <c r="Z120" s="56" t="s">
        <v>184</v>
      </c>
      <c r="AA120" s="57"/>
      <c r="AE120" s="61"/>
      <c r="BB120" s="113" t="s">
        <v>76</v>
      </c>
    </row>
    <row r="121" spans="1:54" ht="27" customHeight="1" x14ac:dyDescent="0.25">
      <c r="A121" s="54" t="s">
        <v>187</v>
      </c>
      <c r="B121" s="54" t="s">
        <v>188</v>
      </c>
      <c r="C121" s="31">
        <v>4301135181</v>
      </c>
      <c r="D121" s="209">
        <v>4607111034380</v>
      </c>
      <c r="E121" s="202"/>
      <c r="F121" s="193">
        <v>0.25</v>
      </c>
      <c r="G121" s="32">
        <v>12</v>
      </c>
      <c r="H121" s="193">
        <v>3</v>
      </c>
      <c r="I121" s="193">
        <v>3.28</v>
      </c>
      <c r="J121" s="32">
        <v>70</v>
      </c>
      <c r="K121" s="32" t="s">
        <v>75</v>
      </c>
      <c r="L121" s="33" t="s">
        <v>66</v>
      </c>
      <c r="M121" s="33"/>
      <c r="N121" s="32">
        <v>180</v>
      </c>
      <c r="O121" s="31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1" s="201"/>
      <c r="Q121" s="201"/>
      <c r="R121" s="201"/>
      <c r="S121" s="202"/>
      <c r="T121" s="34"/>
      <c r="U121" s="34"/>
      <c r="V121" s="35" t="s">
        <v>67</v>
      </c>
      <c r="W121" s="194">
        <v>0</v>
      </c>
      <c r="X121" s="195">
        <f>IFERROR(IF(W121="","",W121),"")</f>
        <v>0</v>
      </c>
      <c r="Y121" s="36">
        <f>IFERROR(IF(W121="","",W121*0.01788),"")</f>
        <v>0</v>
      </c>
      <c r="Z121" s="56"/>
      <c r="AA121" s="57"/>
      <c r="AE121" s="61"/>
      <c r="BB121" s="114" t="s">
        <v>76</v>
      </c>
    </row>
    <row r="122" spans="1:54" ht="27" customHeight="1" x14ac:dyDescent="0.25">
      <c r="A122" s="54" t="s">
        <v>189</v>
      </c>
      <c r="B122" s="54" t="s">
        <v>190</v>
      </c>
      <c r="C122" s="31">
        <v>4301135180</v>
      </c>
      <c r="D122" s="209">
        <v>4607111034397</v>
      </c>
      <c r="E122" s="202"/>
      <c r="F122" s="193">
        <v>0.25</v>
      </c>
      <c r="G122" s="32">
        <v>12</v>
      </c>
      <c r="H122" s="193">
        <v>3</v>
      </c>
      <c r="I122" s="193">
        <v>3.28</v>
      </c>
      <c r="J122" s="32">
        <v>70</v>
      </c>
      <c r="K122" s="32" t="s">
        <v>75</v>
      </c>
      <c r="L122" s="33" t="s">
        <v>66</v>
      </c>
      <c r="M122" s="33"/>
      <c r="N122" s="32">
        <v>180</v>
      </c>
      <c r="O122" s="398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22" s="201"/>
      <c r="Q122" s="201"/>
      <c r="R122" s="201"/>
      <c r="S122" s="202"/>
      <c r="T122" s="34"/>
      <c r="U122" s="34"/>
      <c r="V122" s="35" t="s">
        <v>67</v>
      </c>
      <c r="W122" s="194">
        <v>0</v>
      </c>
      <c r="X122" s="195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5" t="s">
        <v>76</v>
      </c>
    </row>
    <row r="123" spans="1:54" x14ac:dyDescent="0.2">
      <c r="A123" s="240"/>
      <c r="B123" s="199"/>
      <c r="C123" s="199"/>
      <c r="D123" s="199"/>
      <c r="E123" s="199"/>
      <c r="F123" s="199"/>
      <c r="G123" s="199"/>
      <c r="H123" s="199"/>
      <c r="I123" s="199"/>
      <c r="J123" s="199"/>
      <c r="K123" s="199"/>
      <c r="L123" s="199"/>
      <c r="M123" s="199"/>
      <c r="N123" s="241"/>
      <c r="O123" s="215" t="s">
        <v>68</v>
      </c>
      <c r="P123" s="216"/>
      <c r="Q123" s="216"/>
      <c r="R123" s="216"/>
      <c r="S123" s="216"/>
      <c r="T123" s="216"/>
      <c r="U123" s="217"/>
      <c r="V123" s="37" t="s">
        <v>67</v>
      </c>
      <c r="W123" s="196">
        <f>IFERROR(SUM(W119:W122),"0")</f>
        <v>0</v>
      </c>
      <c r="X123" s="196">
        <f>IFERROR(SUM(X119:X122),"0")</f>
        <v>0</v>
      </c>
      <c r="Y123" s="196">
        <f>IFERROR(IF(Y119="",0,Y119),"0")+IFERROR(IF(Y120="",0,Y120),"0")+IFERROR(IF(Y121="",0,Y121),"0")+IFERROR(IF(Y122="",0,Y122),"0")</f>
        <v>0</v>
      </c>
      <c r="Z123" s="197"/>
      <c r="AA123" s="197"/>
    </row>
    <row r="124" spans="1:54" x14ac:dyDescent="0.2">
      <c r="A124" s="199"/>
      <c r="B124" s="199"/>
      <c r="C124" s="199"/>
      <c r="D124" s="199"/>
      <c r="E124" s="199"/>
      <c r="F124" s="199"/>
      <c r="G124" s="199"/>
      <c r="H124" s="199"/>
      <c r="I124" s="199"/>
      <c r="J124" s="199"/>
      <c r="K124" s="199"/>
      <c r="L124" s="199"/>
      <c r="M124" s="199"/>
      <c r="N124" s="241"/>
      <c r="O124" s="215" t="s">
        <v>68</v>
      </c>
      <c r="P124" s="216"/>
      <c r="Q124" s="216"/>
      <c r="R124" s="216"/>
      <c r="S124" s="216"/>
      <c r="T124" s="216"/>
      <c r="U124" s="217"/>
      <c r="V124" s="37" t="s">
        <v>69</v>
      </c>
      <c r="W124" s="196">
        <f>IFERROR(SUMPRODUCT(W119:W122*H119:H122),"0")</f>
        <v>0</v>
      </c>
      <c r="X124" s="196">
        <f>IFERROR(SUMPRODUCT(X119:X122*H119:H122),"0")</f>
        <v>0</v>
      </c>
      <c r="Y124" s="37"/>
      <c r="Z124" s="197"/>
      <c r="AA124" s="197"/>
    </row>
    <row r="125" spans="1:54" ht="16.5" customHeight="1" x14ac:dyDescent="0.25">
      <c r="A125" s="226" t="s">
        <v>191</v>
      </c>
      <c r="B125" s="199"/>
      <c r="C125" s="199"/>
      <c r="D125" s="199"/>
      <c r="E125" s="199"/>
      <c r="F125" s="199"/>
      <c r="G125" s="199"/>
      <c r="H125" s="199"/>
      <c r="I125" s="199"/>
      <c r="J125" s="199"/>
      <c r="K125" s="199"/>
      <c r="L125" s="199"/>
      <c r="M125" s="199"/>
      <c r="N125" s="199"/>
      <c r="O125" s="199"/>
      <c r="P125" s="199"/>
      <c r="Q125" s="199"/>
      <c r="R125" s="199"/>
      <c r="S125" s="199"/>
      <c r="T125" s="199"/>
      <c r="U125" s="199"/>
      <c r="V125" s="199"/>
      <c r="W125" s="199"/>
      <c r="X125" s="199"/>
      <c r="Y125" s="199"/>
      <c r="Z125" s="189"/>
      <c r="AA125" s="189"/>
    </row>
    <row r="126" spans="1:54" ht="14.25" customHeight="1" x14ac:dyDescent="0.25">
      <c r="A126" s="198" t="s">
        <v>129</v>
      </c>
      <c r="B126" s="199"/>
      <c r="C126" s="199"/>
      <c r="D126" s="199"/>
      <c r="E126" s="199"/>
      <c r="F126" s="199"/>
      <c r="G126" s="199"/>
      <c r="H126" s="199"/>
      <c r="I126" s="199"/>
      <c r="J126" s="199"/>
      <c r="K126" s="199"/>
      <c r="L126" s="199"/>
      <c r="M126" s="199"/>
      <c r="N126" s="199"/>
      <c r="O126" s="199"/>
      <c r="P126" s="199"/>
      <c r="Q126" s="199"/>
      <c r="R126" s="199"/>
      <c r="S126" s="199"/>
      <c r="T126" s="199"/>
      <c r="U126" s="199"/>
      <c r="V126" s="199"/>
      <c r="W126" s="199"/>
      <c r="X126" s="199"/>
      <c r="Y126" s="199"/>
      <c r="Z126" s="190"/>
      <c r="AA126" s="190"/>
    </row>
    <row r="127" spans="1:54" ht="27" customHeight="1" x14ac:dyDescent="0.25">
      <c r="A127" s="54" t="s">
        <v>192</v>
      </c>
      <c r="B127" s="54" t="s">
        <v>193</v>
      </c>
      <c r="C127" s="31">
        <v>4301135134</v>
      </c>
      <c r="D127" s="209">
        <v>4607111035806</v>
      </c>
      <c r="E127" s="202"/>
      <c r="F127" s="193">
        <v>0.25</v>
      </c>
      <c r="G127" s="32">
        <v>12</v>
      </c>
      <c r="H127" s="193">
        <v>3</v>
      </c>
      <c r="I127" s="193">
        <v>3.7035999999999998</v>
      </c>
      <c r="J127" s="32">
        <v>70</v>
      </c>
      <c r="K127" s="32" t="s">
        <v>75</v>
      </c>
      <c r="L127" s="33" t="s">
        <v>66</v>
      </c>
      <c r="M127" s="33"/>
      <c r="N127" s="32">
        <v>180</v>
      </c>
      <c r="O127" s="384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7" s="201"/>
      <c r="Q127" s="201"/>
      <c r="R127" s="201"/>
      <c r="S127" s="202"/>
      <c r="T127" s="34"/>
      <c r="U127" s="34"/>
      <c r="V127" s="35" t="s">
        <v>67</v>
      </c>
      <c r="W127" s="194">
        <v>0</v>
      </c>
      <c r="X127" s="195">
        <f>IFERROR(IF(W127="","",W127),"")</f>
        <v>0</v>
      </c>
      <c r="Y127" s="36">
        <f>IFERROR(IF(W127="","",W127*0.01788),"")</f>
        <v>0</v>
      </c>
      <c r="Z127" s="56"/>
      <c r="AA127" s="57"/>
      <c r="AE127" s="61"/>
      <c r="BB127" s="116" t="s">
        <v>76</v>
      </c>
    </row>
    <row r="128" spans="1:54" x14ac:dyDescent="0.2">
      <c r="A128" s="240"/>
      <c r="B128" s="199"/>
      <c r="C128" s="199"/>
      <c r="D128" s="199"/>
      <c r="E128" s="199"/>
      <c r="F128" s="199"/>
      <c r="G128" s="199"/>
      <c r="H128" s="199"/>
      <c r="I128" s="199"/>
      <c r="J128" s="199"/>
      <c r="K128" s="199"/>
      <c r="L128" s="199"/>
      <c r="M128" s="199"/>
      <c r="N128" s="241"/>
      <c r="O128" s="215" t="s">
        <v>68</v>
      </c>
      <c r="P128" s="216"/>
      <c r="Q128" s="216"/>
      <c r="R128" s="216"/>
      <c r="S128" s="216"/>
      <c r="T128" s="216"/>
      <c r="U128" s="217"/>
      <c r="V128" s="37" t="s">
        <v>67</v>
      </c>
      <c r="W128" s="196">
        <f>IFERROR(SUM(W127:W127),"0")</f>
        <v>0</v>
      </c>
      <c r="X128" s="196">
        <f>IFERROR(SUM(X127:X127),"0")</f>
        <v>0</v>
      </c>
      <c r="Y128" s="196">
        <f>IFERROR(IF(Y127="",0,Y127),"0")</f>
        <v>0</v>
      </c>
      <c r="Z128" s="197"/>
      <c r="AA128" s="197"/>
    </row>
    <row r="129" spans="1:54" x14ac:dyDescent="0.2">
      <c r="A129" s="199"/>
      <c r="B129" s="199"/>
      <c r="C129" s="199"/>
      <c r="D129" s="199"/>
      <c r="E129" s="199"/>
      <c r="F129" s="199"/>
      <c r="G129" s="199"/>
      <c r="H129" s="199"/>
      <c r="I129" s="199"/>
      <c r="J129" s="199"/>
      <c r="K129" s="199"/>
      <c r="L129" s="199"/>
      <c r="M129" s="199"/>
      <c r="N129" s="241"/>
      <c r="O129" s="215" t="s">
        <v>68</v>
      </c>
      <c r="P129" s="216"/>
      <c r="Q129" s="216"/>
      <c r="R129" s="216"/>
      <c r="S129" s="216"/>
      <c r="T129" s="216"/>
      <c r="U129" s="217"/>
      <c r="V129" s="37" t="s">
        <v>69</v>
      </c>
      <c r="W129" s="196">
        <f>IFERROR(SUMPRODUCT(W127:W127*H127:H127),"0")</f>
        <v>0</v>
      </c>
      <c r="X129" s="196">
        <f>IFERROR(SUMPRODUCT(X127:X127*H127:H127),"0")</f>
        <v>0</v>
      </c>
      <c r="Y129" s="37"/>
      <c r="Z129" s="197"/>
      <c r="AA129" s="197"/>
    </row>
    <row r="130" spans="1:54" ht="16.5" customHeight="1" x14ac:dyDescent="0.25">
      <c r="A130" s="226" t="s">
        <v>194</v>
      </c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199"/>
      <c r="R130" s="199"/>
      <c r="S130" s="199"/>
      <c r="T130" s="199"/>
      <c r="U130" s="199"/>
      <c r="V130" s="199"/>
      <c r="W130" s="199"/>
      <c r="X130" s="199"/>
      <c r="Y130" s="199"/>
      <c r="Z130" s="189"/>
      <c r="AA130" s="189"/>
    </row>
    <row r="131" spans="1:54" ht="14.25" customHeight="1" x14ac:dyDescent="0.25">
      <c r="A131" s="198" t="s">
        <v>195</v>
      </c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199"/>
      <c r="R131" s="199"/>
      <c r="S131" s="199"/>
      <c r="T131" s="199"/>
      <c r="U131" s="199"/>
      <c r="V131" s="199"/>
      <c r="W131" s="199"/>
      <c r="X131" s="199"/>
      <c r="Y131" s="199"/>
      <c r="Z131" s="190"/>
      <c r="AA131" s="190"/>
    </row>
    <row r="132" spans="1:54" ht="27" customHeight="1" x14ac:dyDescent="0.25">
      <c r="A132" s="54" t="s">
        <v>196</v>
      </c>
      <c r="B132" s="54" t="s">
        <v>197</v>
      </c>
      <c r="C132" s="31">
        <v>4301070768</v>
      </c>
      <c r="D132" s="209">
        <v>4607111035639</v>
      </c>
      <c r="E132" s="202"/>
      <c r="F132" s="193">
        <v>0.2</v>
      </c>
      <c r="G132" s="32">
        <v>12</v>
      </c>
      <c r="H132" s="193">
        <v>2.4</v>
      </c>
      <c r="I132" s="193">
        <v>3.13</v>
      </c>
      <c r="J132" s="32">
        <v>48</v>
      </c>
      <c r="K132" s="32" t="s">
        <v>198</v>
      </c>
      <c r="L132" s="33" t="s">
        <v>66</v>
      </c>
      <c r="M132" s="33"/>
      <c r="N132" s="32">
        <v>180</v>
      </c>
      <c r="O132" s="38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2" s="201"/>
      <c r="Q132" s="201"/>
      <c r="R132" s="201"/>
      <c r="S132" s="202"/>
      <c r="T132" s="34"/>
      <c r="U132" s="34"/>
      <c r="V132" s="35" t="s">
        <v>67</v>
      </c>
      <c r="W132" s="194">
        <v>0</v>
      </c>
      <c r="X132" s="195">
        <f>IFERROR(IF(W132="","",W132),"")</f>
        <v>0</v>
      </c>
      <c r="Y132" s="36">
        <f>IFERROR(IF(W132="","",W132*0.01786),"")</f>
        <v>0</v>
      </c>
      <c r="Z132" s="56"/>
      <c r="AA132" s="57"/>
      <c r="AE132" s="61"/>
      <c r="BB132" s="117" t="s">
        <v>76</v>
      </c>
    </row>
    <row r="133" spans="1:54" ht="27" customHeight="1" x14ac:dyDescent="0.25">
      <c r="A133" s="54" t="s">
        <v>199</v>
      </c>
      <c r="B133" s="54" t="s">
        <v>200</v>
      </c>
      <c r="C133" s="31">
        <v>4301070797</v>
      </c>
      <c r="D133" s="209">
        <v>4607111035646</v>
      </c>
      <c r="E133" s="202"/>
      <c r="F133" s="193">
        <v>0.2</v>
      </c>
      <c r="G133" s="32">
        <v>8</v>
      </c>
      <c r="H133" s="193">
        <v>1.6</v>
      </c>
      <c r="I133" s="193">
        <v>2.12</v>
      </c>
      <c r="J133" s="32">
        <v>72</v>
      </c>
      <c r="K133" s="32" t="s">
        <v>201</v>
      </c>
      <c r="L133" s="33" t="s">
        <v>66</v>
      </c>
      <c r="M133" s="33"/>
      <c r="N133" s="32">
        <v>180</v>
      </c>
      <c r="O133" s="39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3" s="201"/>
      <c r="Q133" s="201"/>
      <c r="R133" s="201"/>
      <c r="S133" s="202"/>
      <c r="T133" s="34"/>
      <c r="U133" s="34"/>
      <c r="V133" s="35" t="s">
        <v>67</v>
      </c>
      <c r="W133" s="194">
        <v>0</v>
      </c>
      <c r="X133" s="195">
        <f>IFERROR(IF(W133="","",W133),"")</f>
        <v>0</v>
      </c>
      <c r="Y133" s="36">
        <f>IFERROR(IF(W133="","",W133*0.01157),"")</f>
        <v>0</v>
      </c>
      <c r="Z133" s="56"/>
      <c r="AA133" s="57"/>
      <c r="AE133" s="61"/>
      <c r="BB133" s="118" t="s">
        <v>76</v>
      </c>
    </row>
    <row r="134" spans="1:54" x14ac:dyDescent="0.2">
      <c r="A134" s="240"/>
      <c r="B134" s="199"/>
      <c r="C134" s="199"/>
      <c r="D134" s="199"/>
      <c r="E134" s="199"/>
      <c r="F134" s="199"/>
      <c r="G134" s="199"/>
      <c r="H134" s="199"/>
      <c r="I134" s="199"/>
      <c r="J134" s="199"/>
      <c r="K134" s="199"/>
      <c r="L134" s="199"/>
      <c r="M134" s="199"/>
      <c r="N134" s="241"/>
      <c r="O134" s="215" t="s">
        <v>68</v>
      </c>
      <c r="P134" s="216"/>
      <c r="Q134" s="216"/>
      <c r="R134" s="216"/>
      <c r="S134" s="216"/>
      <c r="T134" s="216"/>
      <c r="U134" s="217"/>
      <c r="V134" s="37" t="s">
        <v>67</v>
      </c>
      <c r="W134" s="196">
        <f>IFERROR(SUM(W132:W133),"0")</f>
        <v>0</v>
      </c>
      <c r="X134" s="196">
        <f>IFERROR(SUM(X132:X133),"0")</f>
        <v>0</v>
      </c>
      <c r="Y134" s="196">
        <f>IFERROR(IF(Y132="",0,Y132),"0")+IFERROR(IF(Y133="",0,Y133),"0")</f>
        <v>0</v>
      </c>
      <c r="Z134" s="197"/>
      <c r="AA134" s="197"/>
    </row>
    <row r="135" spans="1:54" x14ac:dyDescent="0.2">
      <c r="A135" s="199"/>
      <c r="B135" s="199"/>
      <c r="C135" s="199"/>
      <c r="D135" s="199"/>
      <c r="E135" s="199"/>
      <c r="F135" s="199"/>
      <c r="G135" s="199"/>
      <c r="H135" s="199"/>
      <c r="I135" s="199"/>
      <c r="J135" s="199"/>
      <c r="K135" s="199"/>
      <c r="L135" s="199"/>
      <c r="M135" s="199"/>
      <c r="N135" s="241"/>
      <c r="O135" s="215" t="s">
        <v>68</v>
      </c>
      <c r="P135" s="216"/>
      <c r="Q135" s="216"/>
      <c r="R135" s="216"/>
      <c r="S135" s="216"/>
      <c r="T135" s="216"/>
      <c r="U135" s="217"/>
      <c r="V135" s="37" t="s">
        <v>69</v>
      </c>
      <c r="W135" s="196">
        <f>IFERROR(SUMPRODUCT(W132:W133*H132:H133),"0")</f>
        <v>0</v>
      </c>
      <c r="X135" s="196">
        <f>IFERROR(SUMPRODUCT(X132:X133*H132:H133),"0")</f>
        <v>0</v>
      </c>
      <c r="Y135" s="37"/>
      <c r="Z135" s="197"/>
      <c r="AA135" s="197"/>
    </row>
    <row r="136" spans="1:54" ht="16.5" customHeight="1" x14ac:dyDescent="0.25">
      <c r="A136" s="226" t="s">
        <v>202</v>
      </c>
      <c r="B136" s="199"/>
      <c r="C136" s="199"/>
      <c r="D136" s="199"/>
      <c r="E136" s="199"/>
      <c r="F136" s="199"/>
      <c r="G136" s="199"/>
      <c r="H136" s="199"/>
      <c r="I136" s="199"/>
      <c r="J136" s="199"/>
      <c r="K136" s="199"/>
      <c r="L136" s="199"/>
      <c r="M136" s="199"/>
      <c r="N136" s="199"/>
      <c r="O136" s="199"/>
      <c r="P136" s="199"/>
      <c r="Q136" s="199"/>
      <c r="R136" s="199"/>
      <c r="S136" s="199"/>
      <c r="T136" s="199"/>
      <c r="U136" s="199"/>
      <c r="V136" s="199"/>
      <c r="W136" s="199"/>
      <c r="X136" s="199"/>
      <c r="Y136" s="199"/>
      <c r="Z136" s="189"/>
      <c r="AA136" s="189"/>
    </row>
    <row r="137" spans="1:54" ht="14.25" customHeight="1" x14ac:dyDescent="0.25">
      <c r="A137" s="198" t="s">
        <v>129</v>
      </c>
      <c r="B137" s="199"/>
      <c r="C137" s="199"/>
      <c r="D137" s="199"/>
      <c r="E137" s="199"/>
      <c r="F137" s="199"/>
      <c r="G137" s="199"/>
      <c r="H137" s="199"/>
      <c r="I137" s="199"/>
      <c r="J137" s="199"/>
      <c r="K137" s="199"/>
      <c r="L137" s="199"/>
      <c r="M137" s="199"/>
      <c r="N137" s="199"/>
      <c r="O137" s="199"/>
      <c r="P137" s="199"/>
      <c r="Q137" s="199"/>
      <c r="R137" s="199"/>
      <c r="S137" s="199"/>
      <c r="T137" s="199"/>
      <c r="U137" s="199"/>
      <c r="V137" s="199"/>
      <c r="W137" s="199"/>
      <c r="X137" s="199"/>
      <c r="Y137" s="199"/>
      <c r="Z137" s="190"/>
      <c r="AA137" s="190"/>
    </row>
    <row r="138" spans="1:54" ht="27" customHeight="1" x14ac:dyDescent="0.25">
      <c r="A138" s="54" t="s">
        <v>203</v>
      </c>
      <c r="B138" s="54" t="s">
        <v>204</v>
      </c>
      <c r="C138" s="31">
        <v>4301135133</v>
      </c>
      <c r="D138" s="209">
        <v>4607111036568</v>
      </c>
      <c r="E138" s="202"/>
      <c r="F138" s="193">
        <v>0.28000000000000003</v>
      </c>
      <c r="G138" s="32">
        <v>6</v>
      </c>
      <c r="H138" s="193">
        <v>1.68</v>
      </c>
      <c r="I138" s="193">
        <v>2.1017999999999999</v>
      </c>
      <c r="J138" s="32">
        <v>126</v>
      </c>
      <c r="K138" s="32" t="s">
        <v>75</v>
      </c>
      <c r="L138" s="33" t="s">
        <v>66</v>
      </c>
      <c r="M138" s="33"/>
      <c r="N138" s="32">
        <v>180</v>
      </c>
      <c r="O138" s="33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8" s="201"/>
      <c r="Q138" s="201"/>
      <c r="R138" s="201"/>
      <c r="S138" s="202"/>
      <c r="T138" s="34"/>
      <c r="U138" s="34"/>
      <c r="V138" s="35" t="s">
        <v>67</v>
      </c>
      <c r="W138" s="194">
        <v>0</v>
      </c>
      <c r="X138" s="195">
        <f>IFERROR(IF(W138="","",W138),"")</f>
        <v>0</v>
      </c>
      <c r="Y138" s="36">
        <f>IFERROR(IF(W138="","",W138*0.00936),"")</f>
        <v>0</v>
      </c>
      <c r="Z138" s="56"/>
      <c r="AA138" s="57"/>
      <c r="AE138" s="61"/>
      <c r="BB138" s="119" t="s">
        <v>76</v>
      </c>
    </row>
    <row r="139" spans="1:54" x14ac:dyDescent="0.2">
      <c r="A139" s="240"/>
      <c r="B139" s="199"/>
      <c r="C139" s="199"/>
      <c r="D139" s="199"/>
      <c r="E139" s="199"/>
      <c r="F139" s="199"/>
      <c r="G139" s="199"/>
      <c r="H139" s="199"/>
      <c r="I139" s="199"/>
      <c r="J139" s="199"/>
      <c r="K139" s="199"/>
      <c r="L139" s="199"/>
      <c r="M139" s="199"/>
      <c r="N139" s="241"/>
      <c r="O139" s="215" t="s">
        <v>68</v>
      </c>
      <c r="P139" s="216"/>
      <c r="Q139" s="216"/>
      <c r="R139" s="216"/>
      <c r="S139" s="216"/>
      <c r="T139" s="216"/>
      <c r="U139" s="217"/>
      <c r="V139" s="37" t="s">
        <v>67</v>
      </c>
      <c r="W139" s="196">
        <f>IFERROR(SUM(W138:W138),"0")</f>
        <v>0</v>
      </c>
      <c r="X139" s="196">
        <f>IFERROR(SUM(X138:X138),"0")</f>
        <v>0</v>
      </c>
      <c r="Y139" s="196">
        <f>IFERROR(IF(Y138="",0,Y138),"0")</f>
        <v>0</v>
      </c>
      <c r="Z139" s="197"/>
      <c r="AA139" s="197"/>
    </row>
    <row r="140" spans="1:54" x14ac:dyDescent="0.2">
      <c r="A140" s="199"/>
      <c r="B140" s="199"/>
      <c r="C140" s="199"/>
      <c r="D140" s="199"/>
      <c r="E140" s="199"/>
      <c r="F140" s="199"/>
      <c r="G140" s="199"/>
      <c r="H140" s="199"/>
      <c r="I140" s="199"/>
      <c r="J140" s="199"/>
      <c r="K140" s="199"/>
      <c r="L140" s="199"/>
      <c r="M140" s="199"/>
      <c r="N140" s="241"/>
      <c r="O140" s="215" t="s">
        <v>68</v>
      </c>
      <c r="P140" s="216"/>
      <c r="Q140" s="216"/>
      <c r="R140" s="216"/>
      <c r="S140" s="216"/>
      <c r="T140" s="216"/>
      <c r="U140" s="217"/>
      <c r="V140" s="37" t="s">
        <v>69</v>
      </c>
      <c r="W140" s="196">
        <f>IFERROR(SUMPRODUCT(W138:W138*H138:H138),"0")</f>
        <v>0</v>
      </c>
      <c r="X140" s="196">
        <f>IFERROR(SUMPRODUCT(X138:X138*H138:H138),"0")</f>
        <v>0</v>
      </c>
      <c r="Y140" s="37"/>
      <c r="Z140" s="197"/>
      <c r="AA140" s="197"/>
    </row>
    <row r="141" spans="1:54" ht="27.75" customHeight="1" x14ac:dyDescent="0.2">
      <c r="A141" s="206" t="s">
        <v>205</v>
      </c>
      <c r="B141" s="207"/>
      <c r="C141" s="207"/>
      <c r="D141" s="207"/>
      <c r="E141" s="207"/>
      <c r="F141" s="207"/>
      <c r="G141" s="207"/>
      <c r="H141" s="207"/>
      <c r="I141" s="207"/>
      <c r="J141" s="207"/>
      <c r="K141" s="207"/>
      <c r="L141" s="207"/>
      <c r="M141" s="207"/>
      <c r="N141" s="207"/>
      <c r="O141" s="207"/>
      <c r="P141" s="207"/>
      <c r="Q141" s="207"/>
      <c r="R141" s="207"/>
      <c r="S141" s="207"/>
      <c r="T141" s="207"/>
      <c r="U141" s="207"/>
      <c r="V141" s="207"/>
      <c r="W141" s="207"/>
      <c r="X141" s="207"/>
      <c r="Y141" s="207"/>
      <c r="Z141" s="48"/>
      <c r="AA141" s="48"/>
    </row>
    <row r="142" spans="1:54" ht="16.5" customHeight="1" x14ac:dyDescent="0.25">
      <c r="A142" s="226" t="s">
        <v>206</v>
      </c>
      <c r="B142" s="199"/>
      <c r="C142" s="199"/>
      <c r="D142" s="199"/>
      <c r="E142" s="199"/>
      <c r="F142" s="199"/>
      <c r="G142" s="199"/>
      <c r="H142" s="199"/>
      <c r="I142" s="199"/>
      <c r="J142" s="199"/>
      <c r="K142" s="199"/>
      <c r="L142" s="199"/>
      <c r="M142" s="199"/>
      <c r="N142" s="199"/>
      <c r="O142" s="199"/>
      <c r="P142" s="199"/>
      <c r="Q142" s="199"/>
      <c r="R142" s="199"/>
      <c r="S142" s="199"/>
      <c r="T142" s="199"/>
      <c r="U142" s="199"/>
      <c r="V142" s="199"/>
      <c r="W142" s="199"/>
      <c r="X142" s="199"/>
      <c r="Y142" s="199"/>
      <c r="Z142" s="189"/>
      <c r="AA142" s="189"/>
    </row>
    <row r="143" spans="1:54" ht="14.25" customHeight="1" x14ac:dyDescent="0.25">
      <c r="A143" s="198" t="s">
        <v>153</v>
      </c>
      <c r="B143" s="199"/>
      <c r="C143" s="199"/>
      <c r="D143" s="199"/>
      <c r="E143" s="199"/>
      <c r="F143" s="199"/>
      <c r="G143" s="199"/>
      <c r="H143" s="199"/>
      <c r="I143" s="199"/>
      <c r="J143" s="199"/>
      <c r="K143" s="199"/>
      <c r="L143" s="199"/>
      <c r="M143" s="199"/>
      <c r="N143" s="199"/>
      <c r="O143" s="199"/>
      <c r="P143" s="199"/>
      <c r="Q143" s="199"/>
      <c r="R143" s="199"/>
      <c r="S143" s="199"/>
      <c r="T143" s="199"/>
      <c r="U143" s="199"/>
      <c r="V143" s="199"/>
      <c r="W143" s="199"/>
      <c r="X143" s="199"/>
      <c r="Y143" s="199"/>
      <c r="Z143" s="190"/>
      <c r="AA143" s="190"/>
    </row>
    <row r="144" spans="1:54" ht="27" customHeight="1" x14ac:dyDescent="0.25">
      <c r="A144" s="54" t="s">
        <v>207</v>
      </c>
      <c r="B144" s="54" t="s">
        <v>208</v>
      </c>
      <c r="C144" s="31">
        <v>4301136001</v>
      </c>
      <c r="D144" s="209">
        <v>4607111035714</v>
      </c>
      <c r="E144" s="202"/>
      <c r="F144" s="193">
        <v>5</v>
      </c>
      <c r="G144" s="32">
        <v>1</v>
      </c>
      <c r="H144" s="193">
        <v>5</v>
      </c>
      <c r="I144" s="193">
        <v>5.2350000000000003</v>
      </c>
      <c r="J144" s="32">
        <v>84</v>
      </c>
      <c r="K144" s="32" t="s">
        <v>65</v>
      </c>
      <c r="L144" s="33" t="s">
        <v>66</v>
      </c>
      <c r="M144" s="33"/>
      <c r="N144" s="32">
        <v>180</v>
      </c>
      <c r="O144" s="25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P144" s="201"/>
      <c r="Q144" s="201"/>
      <c r="R144" s="201"/>
      <c r="S144" s="202"/>
      <c r="T144" s="34"/>
      <c r="U144" s="34"/>
      <c r="V144" s="35" t="s">
        <v>67</v>
      </c>
      <c r="W144" s="194">
        <v>0</v>
      </c>
      <c r="X144" s="195">
        <f>IFERROR(IF(W144="","",W144),"")</f>
        <v>0</v>
      </c>
      <c r="Y144" s="36">
        <f>IFERROR(IF(W144="","",W144*0.0155),"")</f>
        <v>0</v>
      </c>
      <c r="Z144" s="56"/>
      <c r="AA144" s="57"/>
      <c r="AE144" s="61"/>
      <c r="BB144" s="120" t="s">
        <v>76</v>
      </c>
    </row>
    <row r="145" spans="1:54" x14ac:dyDescent="0.2">
      <c r="A145" s="240"/>
      <c r="B145" s="199"/>
      <c r="C145" s="199"/>
      <c r="D145" s="199"/>
      <c r="E145" s="199"/>
      <c r="F145" s="199"/>
      <c r="G145" s="199"/>
      <c r="H145" s="199"/>
      <c r="I145" s="199"/>
      <c r="J145" s="199"/>
      <c r="K145" s="199"/>
      <c r="L145" s="199"/>
      <c r="M145" s="199"/>
      <c r="N145" s="241"/>
      <c r="O145" s="215" t="s">
        <v>68</v>
      </c>
      <c r="P145" s="216"/>
      <c r="Q145" s="216"/>
      <c r="R145" s="216"/>
      <c r="S145" s="216"/>
      <c r="T145" s="216"/>
      <c r="U145" s="217"/>
      <c r="V145" s="37" t="s">
        <v>67</v>
      </c>
      <c r="W145" s="196">
        <f>IFERROR(SUM(W144:W144),"0")</f>
        <v>0</v>
      </c>
      <c r="X145" s="196">
        <f>IFERROR(SUM(X144:X144),"0")</f>
        <v>0</v>
      </c>
      <c r="Y145" s="196">
        <f>IFERROR(IF(Y144="",0,Y144),"0")</f>
        <v>0</v>
      </c>
      <c r="Z145" s="197"/>
      <c r="AA145" s="197"/>
    </row>
    <row r="146" spans="1:54" x14ac:dyDescent="0.2">
      <c r="A146" s="199"/>
      <c r="B146" s="199"/>
      <c r="C146" s="199"/>
      <c r="D146" s="199"/>
      <c r="E146" s="199"/>
      <c r="F146" s="199"/>
      <c r="G146" s="199"/>
      <c r="H146" s="199"/>
      <c r="I146" s="199"/>
      <c r="J146" s="199"/>
      <c r="K146" s="199"/>
      <c r="L146" s="199"/>
      <c r="M146" s="199"/>
      <c r="N146" s="241"/>
      <c r="O146" s="215" t="s">
        <v>68</v>
      </c>
      <c r="P146" s="216"/>
      <c r="Q146" s="216"/>
      <c r="R146" s="216"/>
      <c r="S146" s="216"/>
      <c r="T146" s="216"/>
      <c r="U146" s="217"/>
      <c r="V146" s="37" t="s">
        <v>69</v>
      </c>
      <c r="W146" s="196">
        <f>IFERROR(SUMPRODUCT(W144:W144*H144:H144),"0")</f>
        <v>0</v>
      </c>
      <c r="X146" s="196">
        <f>IFERROR(SUMPRODUCT(X144:X144*H144:H144),"0")</f>
        <v>0</v>
      </c>
      <c r="Y146" s="37"/>
      <c r="Z146" s="197"/>
      <c r="AA146" s="197"/>
    </row>
    <row r="147" spans="1:54" ht="14.25" customHeight="1" x14ac:dyDescent="0.25">
      <c r="A147" s="198" t="s">
        <v>129</v>
      </c>
      <c r="B147" s="199"/>
      <c r="C147" s="199"/>
      <c r="D147" s="199"/>
      <c r="E147" s="199"/>
      <c r="F147" s="199"/>
      <c r="G147" s="199"/>
      <c r="H147" s="199"/>
      <c r="I147" s="199"/>
      <c r="J147" s="199"/>
      <c r="K147" s="199"/>
      <c r="L147" s="199"/>
      <c r="M147" s="199"/>
      <c r="N147" s="199"/>
      <c r="O147" s="199"/>
      <c r="P147" s="199"/>
      <c r="Q147" s="199"/>
      <c r="R147" s="199"/>
      <c r="S147" s="199"/>
      <c r="T147" s="199"/>
      <c r="U147" s="199"/>
      <c r="V147" s="199"/>
      <c r="W147" s="199"/>
      <c r="X147" s="199"/>
      <c r="Y147" s="199"/>
      <c r="Z147" s="190"/>
      <c r="AA147" s="190"/>
    </row>
    <row r="148" spans="1:54" ht="16.5" customHeight="1" x14ac:dyDescent="0.25">
      <c r="A148" s="54" t="s">
        <v>209</v>
      </c>
      <c r="B148" s="54" t="s">
        <v>210</v>
      </c>
      <c r="C148" s="31">
        <v>4301135317</v>
      </c>
      <c r="D148" s="209">
        <v>4607111039057</v>
      </c>
      <c r="E148" s="202"/>
      <c r="F148" s="193">
        <v>1.8</v>
      </c>
      <c r="G148" s="32">
        <v>1</v>
      </c>
      <c r="H148" s="193">
        <v>1.8</v>
      </c>
      <c r="I148" s="193">
        <v>1.9</v>
      </c>
      <c r="J148" s="32">
        <v>234</v>
      </c>
      <c r="K148" s="32" t="s">
        <v>125</v>
      </c>
      <c r="L148" s="33" t="s">
        <v>66</v>
      </c>
      <c r="M148" s="33"/>
      <c r="N148" s="32">
        <v>180</v>
      </c>
      <c r="O148" s="354" t="s">
        <v>211</v>
      </c>
      <c r="P148" s="201"/>
      <c r="Q148" s="201"/>
      <c r="R148" s="201"/>
      <c r="S148" s="202"/>
      <c r="T148" s="34"/>
      <c r="U148" s="34"/>
      <c r="V148" s="35" t="s">
        <v>67</v>
      </c>
      <c r="W148" s="194">
        <v>0</v>
      </c>
      <c r="X148" s="195">
        <f>IFERROR(IF(W148="","",W148),"")</f>
        <v>0</v>
      </c>
      <c r="Y148" s="36">
        <f>IFERROR(IF(W148="","",W148*0.00502),"")</f>
        <v>0</v>
      </c>
      <c r="Z148" s="56"/>
      <c r="AA148" s="57"/>
      <c r="AE148" s="61"/>
      <c r="BB148" s="121" t="s">
        <v>76</v>
      </c>
    </row>
    <row r="149" spans="1:54" x14ac:dyDescent="0.2">
      <c r="A149" s="240"/>
      <c r="B149" s="199"/>
      <c r="C149" s="199"/>
      <c r="D149" s="199"/>
      <c r="E149" s="199"/>
      <c r="F149" s="199"/>
      <c r="G149" s="199"/>
      <c r="H149" s="199"/>
      <c r="I149" s="199"/>
      <c r="J149" s="199"/>
      <c r="K149" s="199"/>
      <c r="L149" s="199"/>
      <c r="M149" s="199"/>
      <c r="N149" s="241"/>
      <c r="O149" s="215" t="s">
        <v>68</v>
      </c>
      <c r="P149" s="216"/>
      <c r="Q149" s="216"/>
      <c r="R149" s="216"/>
      <c r="S149" s="216"/>
      <c r="T149" s="216"/>
      <c r="U149" s="217"/>
      <c r="V149" s="37" t="s">
        <v>67</v>
      </c>
      <c r="W149" s="196">
        <f>IFERROR(SUM(W148:W148),"0")</f>
        <v>0</v>
      </c>
      <c r="X149" s="196">
        <f>IFERROR(SUM(X148:X148),"0")</f>
        <v>0</v>
      </c>
      <c r="Y149" s="196">
        <f>IFERROR(IF(Y148="",0,Y148),"0")</f>
        <v>0</v>
      </c>
      <c r="Z149" s="197"/>
      <c r="AA149" s="197"/>
    </row>
    <row r="150" spans="1:54" x14ac:dyDescent="0.2">
      <c r="A150" s="199"/>
      <c r="B150" s="199"/>
      <c r="C150" s="199"/>
      <c r="D150" s="199"/>
      <c r="E150" s="199"/>
      <c r="F150" s="199"/>
      <c r="G150" s="199"/>
      <c r="H150" s="199"/>
      <c r="I150" s="199"/>
      <c r="J150" s="199"/>
      <c r="K150" s="199"/>
      <c r="L150" s="199"/>
      <c r="M150" s="199"/>
      <c r="N150" s="241"/>
      <c r="O150" s="215" t="s">
        <v>68</v>
      </c>
      <c r="P150" s="216"/>
      <c r="Q150" s="216"/>
      <c r="R150" s="216"/>
      <c r="S150" s="216"/>
      <c r="T150" s="216"/>
      <c r="U150" s="217"/>
      <c r="V150" s="37" t="s">
        <v>69</v>
      </c>
      <c r="W150" s="196">
        <f>IFERROR(SUMPRODUCT(W148:W148*H148:H148),"0")</f>
        <v>0</v>
      </c>
      <c r="X150" s="196">
        <f>IFERROR(SUMPRODUCT(X148:X148*H148:H148),"0")</f>
        <v>0</v>
      </c>
      <c r="Y150" s="37"/>
      <c r="Z150" s="197"/>
      <c r="AA150" s="197"/>
    </row>
    <row r="151" spans="1:54" ht="16.5" customHeight="1" x14ac:dyDescent="0.25">
      <c r="A151" s="226" t="s">
        <v>212</v>
      </c>
      <c r="B151" s="199"/>
      <c r="C151" s="199"/>
      <c r="D151" s="199"/>
      <c r="E151" s="199"/>
      <c r="F151" s="199"/>
      <c r="G151" s="199"/>
      <c r="H151" s="199"/>
      <c r="I151" s="199"/>
      <c r="J151" s="199"/>
      <c r="K151" s="199"/>
      <c r="L151" s="199"/>
      <c r="M151" s="199"/>
      <c r="N151" s="199"/>
      <c r="O151" s="199"/>
      <c r="P151" s="199"/>
      <c r="Q151" s="199"/>
      <c r="R151" s="199"/>
      <c r="S151" s="199"/>
      <c r="T151" s="199"/>
      <c r="U151" s="199"/>
      <c r="V151" s="199"/>
      <c r="W151" s="199"/>
      <c r="X151" s="199"/>
      <c r="Y151" s="199"/>
      <c r="Z151" s="189"/>
      <c r="AA151" s="189"/>
    </row>
    <row r="152" spans="1:54" ht="14.25" customHeight="1" x14ac:dyDescent="0.25">
      <c r="A152" s="198" t="s">
        <v>195</v>
      </c>
      <c r="B152" s="199"/>
      <c r="C152" s="199"/>
      <c r="D152" s="199"/>
      <c r="E152" s="199"/>
      <c r="F152" s="199"/>
      <c r="G152" s="199"/>
      <c r="H152" s="199"/>
      <c r="I152" s="199"/>
      <c r="J152" s="199"/>
      <c r="K152" s="199"/>
      <c r="L152" s="199"/>
      <c r="M152" s="199"/>
      <c r="N152" s="199"/>
      <c r="O152" s="199"/>
      <c r="P152" s="199"/>
      <c r="Q152" s="199"/>
      <c r="R152" s="199"/>
      <c r="S152" s="199"/>
      <c r="T152" s="199"/>
      <c r="U152" s="199"/>
      <c r="V152" s="199"/>
      <c r="W152" s="199"/>
      <c r="X152" s="199"/>
      <c r="Y152" s="199"/>
      <c r="Z152" s="190"/>
      <c r="AA152" s="190"/>
    </row>
    <row r="153" spans="1:54" ht="16.5" customHeight="1" x14ac:dyDescent="0.25">
      <c r="A153" s="54" t="s">
        <v>213</v>
      </c>
      <c r="B153" s="54" t="s">
        <v>214</v>
      </c>
      <c r="C153" s="31">
        <v>4301071010</v>
      </c>
      <c r="D153" s="209">
        <v>4607111037701</v>
      </c>
      <c r="E153" s="202"/>
      <c r="F153" s="193">
        <v>5</v>
      </c>
      <c r="G153" s="32">
        <v>1</v>
      </c>
      <c r="H153" s="193">
        <v>5</v>
      </c>
      <c r="I153" s="193">
        <v>5.2</v>
      </c>
      <c r="J153" s="32">
        <v>144</v>
      </c>
      <c r="K153" s="32" t="s">
        <v>65</v>
      </c>
      <c r="L153" s="33" t="s">
        <v>66</v>
      </c>
      <c r="M153" s="33"/>
      <c r="N153" s="32">
        <v>180</v>
      </c>
      <c r="O153" s="35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53" s="201"/>
      <c r="Q153" s="201"/>
      <c r="R153" s="201"/>
      <c r="S153" s="202"/>
      <c r="T153" s="34"/>
      <c r="U153" s="34"/>
      <c r="V153" s="35" t="s">
        <v>67</v>
      </c>
      <c r="W153" s="194">
        <v>0</v>
      </c>
      <c r="X153" s="195">
        <f>IFERROR(IF(W153="","",W153),"")</f>
        <v>0</v>
      </c>
      <c r="Y153" s="36">
        <f>IFERROR(IF(W153="","",W153*0.00866),"")</f>
        <v>0</v>
      </c>
      <c r="Z153" s="56"/>
      <c r="AA153" s="57"/>
      <c r="AE153" s="61"/>
      <c r="BB153" s="122" t="s">
        <v>76</v>
      </c>
    </row>
    <row r="154" spans="1:54" x14ac:dyDescent="0.2">
      <c r="A154" s="240"/>
      <c r="B154" s="199"/>
      <c r="C154" s="199"/>
      <c r="D154" s="199"/>
      <c r="E154" s="199"/>
      <c r="F154" s="199"/>
      <c r="G154" s="199"/>
      <c r="H154" s="199"/>
      <c r="I154" s="199"/>
      <c r="J154" s="199"/>
      <c r="K154" s="199"/>
      <c r="L154" s="199"/>
      <c r="M154" s="199"/>
      <c r="N154" s="241"/>
      <c r="O154" s="215" t="s">
        <v>68</v>
      </c>
      <c r="P154" s="216"/>
      <c r="Q154" s="216"/>
      <c r="R154" s="216"/>
      <c r="S154" s="216"/>
      <c r="T154" s="216"/>
      <c r="U154" s="217"/>
      <c r="V154" s="37" t="s">
        <v>67</v>
      </c>
      <c r="W154" s="196">
        <f>IFERROR(SUM(W153:W153),"0")</f>
        <v>0</v>
      </c>
      <c r="X154" s="196">
        <f>IFERROR(SUM(X153:X153),"0")</f>
        <v>0</v>
      </c>
      <c r="Y154" s="196">
        <f>IFERROR(IF(Y153="",0,Y153),"0")</f>
        <v>0</v>
      </c>
      <c r="Z154" s="197"/>
      <c r="AA154" s="197"/>
    </row>
    <row r="155" spans="1:54" x14ac:dyDescent="0.2">
      <c r="A155" s="199"/>
      <c r="B155" s="199"/>
      <c r="C155" s="199"/>
      <c r="D155" s="199"/>
      <c r="E155" s="199"/>
      <c r="F155" s="199"/>
      <c r="G155" s="199"/>
      <c r="H155" s="199"/>
      <c r="I155" s="199"/>
      <c r="J155" s="199"/>
      <c r="K155" s="199"/>
      <c r="L155" s="199"/>
      <c r="M155" s="199"/>
      <c r="N155" s="241"/>
      <c r="O155" s="215" t="s">
        <v>68</v>
      </c>
      <c r="P155" s="216"/>
      <c r="Q155" s="216"/>
      <c r="R155" s="216"/>
      <c r="S155" s="216"/>
      <c r="T155" s="216"/>
      <c r="U155" s="217"/>
      <c r="V155" s="37" t="s">
        <v>69</v>
      </c>
      <c r="W155" s="196">
        <f>IFERROR(SUMPRODUCT(W153:W153*H153:H153),"0")</f>
        <v>0</v>
      </c>
      <c r="X155" s="196">
        <f>IFERROR(SUMPRODUCT(X153:X153*H153:H153),"0")</f>
        <v>0</v>
      </c>
      <c r="Y155" s="37"/>
      <c r="Z155" s="197"/>
      <c r="AA155" s="197"/>
    </row>
    <row r="156" spans="1:54" ht="16.5" customHeight="1" x14ac:dyDescent="0.25">
      <c r="A156" s="226" t="s">
        <v>215</v>
      </c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199"/>
      <c r="R156" s="199"/>
      <c r="S156" s="199"/>
      <c r="T156" s="199"/>
      <c r="U156" s="199"/>
      <c r="V156" s="199"/>
      <c r="W156" s="199"/>
      <c r="X156" s="199"/>
      <c r="Y156" s="199"/>
      <c r="Z156" s="189"/>
      <c r="AA156" s="189"/>
    </row>
    <row r="157" spans="1:54" ht="14.25" customHeight="1" x14ac:dyDescent="0.25">
      <c r="A157" s="198" t="s">
        <v>62</v>
      </c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199"/>
      <c r="R157" s="199"/>
      <c r="S157" s="199"/>
      <c r="T157" s="199"/>
      <c r="U157" s="199"/>
      <c r="V157" s="199"/>
      <c r="W157" s="199"/>
      <c r="X157" s="199"/>
      <c r="Y157" s="199"/>
      <c r="Z157" s="190"/>
      <c r="AA157" s="190"/>
    </row>
    <row r="158" spans="1:54" ht="16.5" customHeight="1" x14ac:dyDescent="0.25">
      <c r="A158" s="54" t="s">
        <v>216</v>
      </c>
      <c r="B158" s="54" t="s">
        <v>217</v>
      </c>
      <c r="C158" s="31">
        <v>4301071026</v>
      </c>
      <c r="D158" s="209">
        <v>4607111036384</v>
      </c>
      <c r="E158" s="202"/>
      <c r="F158" s="193">
        <v>1</v>
      </c>
      <c r="G158" s="32">
        <v>5</v>
      </c>
      <c r="H158" s="193">
        <v>5</v>
      </c>
      <c r="I158" s="193">
        <v>5.2530000000000001</v>
      </c>
      <c r="J158" s="32">
        <v>144</v>
      </c>
      <c r="K158" s="32" t="s">
        <v>65</v>
      </c>
      <c r="L158" s="33" t="s">
        <v>66</v>
      </c>
      <c r="M158" s="33"/>
      <c r="N158" s="32">
        <v>180</v>
      </c>
      <c r="O158" s="346" t="s">
        <v>218</v>
      </c>
      <c r="P158" s="201"/>
      <c r="Q158" s="201"/>
      <c r="R158" s="201"/>
      <c r="S158" s="202"/>
      <c r="T158" s="34"/>
      <c r="U158" s="34"/>
      <c r="V158" s="35" t="s">
        <v>67</v>
      </c>
      <c r="W158" s="194">
        <v>0</v>
      </c>
      <c r="X158" s="195">
        <f>IFERROR(IF(W158="","",W158),"")</f>
        <v>0</v>
      </c>
      <c r="Y158" s="36">
        <f>IFERROR(IF(W158="","",W158*0.00866),"")</f>
        <v>0</v>
      </c>
      <c r="Z158" s="56"/>
      <c r="AA158" s="57"/>
      <c r="AE158" s="61"/>
      <c r="BB158" s="123" t="s">
        <v>1</v>
      </c>
    </row>
    <row r="159" spans="1:54" ht="27" customHeight="1" x14ac:dyDescent="0.25">
      <c r="A159" s="54" t="s">
        <v>219</v>
      </c>
      <c r="B159" s="54" t="s">
        <v>220</v>
      </c>
      <c r="C159" s="31">
        <v>4301070956</v>
      </c>
      <c r="D159" s="209">
        <v>4640242180250</v>
      </c>
      <c r="E159" s="202"/>
      <c r="F159" s="193">
        <v>5</v>
      </c>
      <c r="G159" s="32">
        <v>1</v>
      </c>
      <c r="H159" s="193">
        <v>5</v>
      </c>
      <c r="I159" s="193">
        <v>5.2131999999999996</v>
      </c>
      <c r="J159" s="32">
        <v>144</v>
      </c>
      <c r="K159" s="32" t="s">
        <v>65</v>
      </c>
      <c r="L159" s="33" t="s">
        <v>66</v>
      </c>
      <c r="M159" s="33"/>
      <c r="N159" s="32">
        <v>180</v>
      </c>
      <c r="O159" s="356" t="s">
        <v>221</v>
      </c>
      <c r="P159" s="201"/>
      <c r="Q159" s="201"/>
      <c r="R159" s="201"/>
      <c r="S159" s="202"/>
      <c r="T159" s="34"/>
      <c r="U159" s="34"/>
      <c r="V159" s="35" t="s">
        <v>67</v>
      </c>
      <c r="W159" s="194">
        <v>0</v>
      </c>
      <c r="X159" s="195">
        <f>IFERROR(IF(W159="","",W159),"")</f>
        <v>0</v>
      </c>
      <c r="Y159" s="36">
        <f>IFERROR(IF(W159="","",W159*0.00866),"")</f>
        <v>0</v>
      </c>
      <c r="Z159" s="56"/>
      <c r="AA159" s="57"/>
      <c r="AE159" s="61"/>
      <c r="BB159" s="124" t="s">
        <v>1</v>
      </c>
    </row>
    <row r="160" spans="1:54" ht="27" customHeight="1" x14ac:dyDescent="0.25">
      <c r="A160" s="54" t="s">
        <v>222</v>
      </c>
      <c r="B160" s="54" t="s">
        <v>223</v>
      </c>
      <c r="C160" s="31">
        <v>4301071028</v>
      </c>
      <c r="D160" s="209">
        <v>4607111036216</v>
      </c>
      <c r="E160" s="202"/>
      <c r="F160" s="193">
        <v>1</v>
      </c>
      <c r="G160" s="32">
        <v>5</v>
      </c>
      <c r="H160" s="193">
        <v>5</v>
      </c>
      <c r="I160" s="193">
        <v>5.266</v>
      </c>
      <c r="J160" s="32">
        <v>144</v>
      </c>
      <c r="K160" s="32" t="s">
        <v>65</v>
      </c>
      <c r="L160" s="33" t="s">
        <v>66</v>
      </c>
      <c r="M160" s="33"/>
      <c r="N160" s="32">
        <v>180</v>
      </c>
      <c r="O160" s="293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60" s="201"/>
      <c r="Q160" s="201"/>
      <c r="R160" s="201"/>
      <c r="S160" s="202"/>
      <c r="T160" s="34"/>
      <c r="U160" s="34"/>
      <c r="V160" s="35" t="s">
        <v>67</v>
      </c>
      <c r="W160" s="194">
        <v>102</v>
      </c>
      <c r="X160" s="195">
        <f>IFERROR(IF(W160="","",W160),"")</f>
        <v>102</v>
      </c>
      <c r="Y160" s="36">
        <f>IFERROR(IF(W160="","",W160*0.00866),"")</f>
        <v>0.88331999999999988</v>
      </c>
      <c r="Z160" s="56"/>
      <c r="AA160" s="57"/>
      <c r="AE160" s="61"/>
      <c r="BB160" s="125" t="s">
        <v>1</v>
      </c>
    </row>
    <row r="161" spans="1:54" ht="27" customHeight="1" x14ac:dyDescent="0.25">
      <c r="A161" s="54" t="s">
        <v>224</v>
      </c>
      <c r="B161" s="54" t="s">
        <v>225</v>
      </c>
      <c r="C161" s="31">
        <v>4301071027</v>
      </c>
      <c r="D161" s="209">
        <v>4607111036278</v>
      </c>
      <c r="E161" s="202"/>
      <c r="F161" s="193">
        <v>1</v>
      </c>
      <c r="G161" s="32">
        <v>5</v>
      </c>
      <c r="H161" s="193">
        <v>5</v>
      </c>
      <c r="I161" s="193">
        <v>5.2830000000000004</v>
      </c>
      <c r="J161" s="32">
        <v>84</v>
      </c>
      <c r="K161" s="32" t="s">
        <v>65</v>
      </c>
      <c r="L161" s="33" t="s">
        <v>66</v>
      </c>
      <c r="M161" s="33"/>
      <c r="N161" s="32">
        <v>180</v>
      </c>
      <c r="O161" s="358" t="s">
        <v>226</v>
      </c>
      <c r="P161" s="201"/>
      <c r="Q161" s="201"/>
      <c r="R161" s="201"/>
      <c r="S161" s="202"/>
      <c r="T161" s="34"/>
      <c r="U161" s="34"/>
      <c r="V161" s="35" t="s">
        <v>67</v>
      </c>
      <c r="W161" s="194">
        <v>0</v>
      </c>
      <c r="X161" s="195">
        <f>IFERROR(IF(W161="","",W161),"")</f>
        <v>0</v>
      </c>
      <c r="Y161" s="36">
        <f>IFERROR(IF(W161="","",W161*0.0155),"")</f>
        <v>0</v>
      </c>
      <c r="Z161" s="56"/>
      <c r="AA161" s="57"/>
      <c r="AE161" s="61"/>
      <c r="BB161" s="126" t="s">
        <v>1</v>
      </c>
    </row>
    <row r="162" spans="1:54" x14ac:dyDescent="0.2">
      <c r="A162" s="240"/>
      <c r="B162" s="199"/>
      <c r="C162" s="199"/>
      <c r="D162" s="199"/>
      <c r="E162" s="199"/>
      <c r="F162" s="199"/>
      <c r="G162" s="199"/>
      <c r="H162" s="199"/>
      <c r="I162" s="199"/>
      <c r="J162" s="199"/>
      <c r="K162" s="199"/>
      <c r="L162" s="199"/>
      <c r="M162" s="199"/>
      <c r="N162" s="241"/>
      <c r="O162" s="215" t="s">
        <v>68</v>
      </c>
      <c r="P162" s="216"/>
      <c r="Q162" s="216"/>
      <c r="R162" s="216"/>
      <c r="S162" s="216"/>
      <c r="T162" s="216"/>
      <c r="U162" s="217"/>
      <c r="V162" s="37" t="s">
        <v>67</v>
      </c>
      <c r="W162" s="196">
        <f>IFERROR(SUM(W158:W161),"0")</f>
        <v>102</v>
      </c>
      <c r="X162" s="196">
        <f>IFERROR(SUM(X158:X161),"0")</f>
        <v>102</v>
      </c>
      <c r="Y162" s="196">
        <f>IFERROR(IF(Y158="",0,Y158),"0")+IFERROR(IF(Y159="",0,Y159),"0")+IFERROR(IF(Y160="",0,Y160),"0")+IFERROR(IF(Y161="",0,Y161),"0")</f>
        <v>0.88331999999999988</v>
      </c>
      <c r="Z162" s="197"/>
      <c r="AA162" s="197"/>
    </row>
    <row r="163" spans="1:54" x14ac:dyDescent="0.2">
      <c r="A163" s="199"/>
      <c r="B163" s="199"/>
      <c r="C163" s="199"/>
      <c r="D163" s="199"/>
      <c r="E163" s="199"/>
      <c r="F163" s="199"/>
      <c r="G163" s="199"/>
      <c r="H163" s="199"/>
      <c r="I163" s="199"/>
      <c r="J163" s="199"/>
      <c r="K163" s="199"/>
      <c r="L163" s="199"/>
      <c r="M163" s="199"/>
      <c r="N163" s="241"/>
      <c r="O163" s="215" t="s">
        <v>68</v>
      </c>
      <c r="P163" s="216"/>
      <c r="Q163" s="216"/>
      <c r="R163" s="216"/>
      <c r="S163" s="216"/>
      <c r="T163" s="216"/>
      <c r="U163" s="217"/>
      <c r="V163" s="37" t="s">
        <v>69</v>
      </c>
      <c r="W163" s="196">
        <f>IFERROR(SUMPRODUCT(W158:W161*H158:H161),"0")</f>
        <v>510</v>
      </c>
      <c r="X163" s="196">
        <f>IFERROR(SUMPRODUCT(X158:X161*H158:H161),"0")</f>
        <v>510</v>
      </c>
      <c r="Y163" s="37"/>
      <c r="Z163" s="197"/>
      <c r="AA163" s="197"/>
    </row>
    <row r="164" spans="1:54" ht="14.25" customHeight="1" x14ac:dyDescent="0.25">
      <c r="A164" s="198" t="s">
        <v>227</v>
      </c>
      <c r="B164" s="199"/>
      <c r="C164" s="199"/>
      <c r="D164" s="199"/>
      <c r="E164" s="199"/>
      <c r="F164" s="199"/>
      <c r="G164" s="199"/>
      <c r="H164" s="199"/>
      <c r="I164" s="199"/>
      <c r="J164" s="199"/>
      <c r="K164" s="199"/>
      <c r="L164" s="199"/>
      <c r="M164" s="199"/>
      <c r="N164" s="199"/>
      <c r="O164" s="199"/>
      <c r="P164" s="199"/>
      <c r="Q164" s="199"/>
      <c r="R164" s="199"/>
      <c r="S164" s="199"/>
      <c r="T164" s="199"/>
      <c r="U164" s="199"/>
      <c r="V164" s="199"/>
      <c r="W164" s="199"/>
      <c r="X164" s="199"/>
      <c r="Y164" s="199"/>
      <c r="Z164" s="190"/>
      <c r="AA164" s="190"/>
    </row>
    <row r="165" spans="1:54" ht="27" customHeight="1" x14ac:dyDescent="0.25">
      <c r="A165" s="54" t="s">
        <v>228</v>
      </c>
      <c r="B165" s="54" t="s">
        <v>229</v>
      </c>
      <c r="C165" s="31">
        <v>4301080153</v>
      </c>
      <c r="D165" s="209">
        <v>4607111036827</v>
      </c>
      <c r="E165" s="202"/>
      <c r="F165" s="193">
        <v>1</v>
      </c>
      <c r="G165" s="32">
        <v>5</v>
      </c>
      <c r="H165" s="193">
        <v>5</v>
      </c>
      <c r="I165" s="193">
        <v>5.2</v>
      </c>
      <c r="J165" s="32">
        <v>144</v>
      </c>
      <c r="K165" s="32" t="s">
        <v>65</v>
      </c>
      <c r="L165" s="33" t="s">
        <v>66</v>
      </c>
      <c r="M165" s="33"/>
      <c r="N165" s="32">
        <v>90</v>
      </c>
      <c r="O165" s="342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5" s="201"/>
      <c r="Q165" s="201"/>
      <c r="R165" s="201"/>
      <c r="S165" s="202"/>
      <c r="T165" s="34"/>
      <c r="U165" s="34"/>
      <c r="V165" s="35" t="s">
        <v>67</v>
      </c>
      <c r="W165" s="194">
        <v>0</v>
      </c>
      <c r="X165" s="195">
        <f>IFERROR(IF(W165="","",W165),"")</f>
        <v>0</v>
      </c>
      <c r="Y165" s="36">
        <f>IFERROR(IF(W165="","",W165*0.00866),"")</f>
        <v>0</v>
      </c>
      <c r="Z165" s="56"/>
      <c r="AA165" s="57"/>
      <c r="AE165" s="61"/>
      <c r="BB165" s="127" t="s">
        <v>1</v>
      </c>
    </row>
    <row r="166" spans="1:54" ht="27" customHeight="1" x14ac:dyDescent="0.25">
      <c r="A166" s="54" t="s">
        <v>230</v>
      </c>
      <c r="B166" s="54" t="s">
        <v>231</v>
      </c>
      <c r="C166" s="31">
        <v>4301080154</v>
      </c>
      <c r="D166" s="209">
        <v>4607111036834</v>
      </c>
      <c r="E166" s="202"/>
      <c r="F166" s="193">
        <v>1</v>
      </c>
      <c r="G166" s="32">
        <v>5</v>
      </c>
      <c r="H166" s="193">
        <v>5</v>
      </c>
      <c r="I166" s="193">
        <v>5.2530000000000001</v>
      </c>
      <c r="J166" s="32">
        <v>144</v>
      </c>
      <c r="K166" s="32" t="s">
        <v>65</v>
      </c>
      <c r="L166" s="33" t="s">
        <v>66</v>
      </c>
      <c r="M166" s="33"/>
      <c r="N166" s="32">
        <v>90</v>
      </c>
      <c r="O166" s="30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6" s="201"/>
      <c r="Q166" s="201"/>
      <c r="R166" s="201"/>
      <c r="S166" s="202"/>
      <c r="T166" s="34"/>
      <c r="U166" s="34"/>
      <c r="V166" s="35" t="s">
        <v>67</v>
      </c>
      <c r="W166" s="194">
        <v>0</v>
      </c>
      <c r="X166" s="195">
        <f>IFERROR(IF(W166="","",W166),"")</f>
        <v>0</v>
      </c>
      <c r="Y166" s="36">
        <f>IFERROR(IF(W166="","",W166*0.00866),"")</f>
        <v>0</v>
      </c>
      <c r="Z166" s="56"/>
      <c r="AA166" s="57"/>
      <c r="AE166" s="61"/>
      <c r="BB166" s="128" t="s">
        <v>1</v>
      </c>
    </row>
    <row r="167" spans="1:54" x14ac:dyDescent="0.2">
      <c r="A167" s="240"/>
      <c r="B167" s="199"/>
      <c r="C167" s="199"/>
      <c r="D167" s="199"/>
      <c r="E167" s="199"/>
      <c r="F167" s="199"/>
      <c r="G167" s="199"/>
      <c r="H167" s="199"/>
      <c r="I167" s="199"/>
      <c r="J167" s="199"/>
      <c r="K167" s="199"/>
      <c r="L167" s="199"/>
      <c r="M167" s="199"/>
      <c r="N167" s="241"/>
      <c r="O167" s="215" t="s">
        <v>68</v>
      </c>
      <c r="P167" s="216"/>
      <c r="Q167" s="216"/>
      <c r="R167" s="216"/>
      <c r="S167" s="216"/>
      <c r="T167" s="216"/>
      <c r="U167" s="217"/>
      <c r="V167" s="37" t="s">
        <v>67</v>
      </c>
      <c r="W167" s="196">
        <f>IFERROR(SUM(W165:W166),"0")</f>
        <v>0</v>
      </c>
      <c r="X167" s="196">
        <f>IFERROR(SUM(X165:X166),"0")</f>
        <v>0</v>
      </c>
      <c r="Y167" s="196">
        <f>IFERROR(IF(Y165="",0,Y165),"0")+IFERROR(IF(Y166="",0,Y166),"0")</f>
        <v>0</v>
      </c>
      <c r="Z167" s="197"/>
      <c r="AA167" s="197"/>
    </row>
    <row r="168" spans="1:54" x14ac:dyDescent="0.2">
      <c r="A168" s="199"/>
      <c r="B168" s="199"/>
      <c r="C168" s="199"/>
      <c r="D168" s="199"/>
      <c r="E168" s="199"/>
      <c r="F168" s="199"/>
      <c r="G168" s="199"/>
      <c r="H168" s="199"/>
      <c r="I168" s="199"/>
      <c r="J168" s="199"/>
      <c r="K168" s="199"/>
      <c r="L168" s="199"/>
      <c r="M168" s="199"/>
      <c r="N168" s="241"/>
      <c r="O168" s="215" t="s">
        <v>68</v>
      </c>
      <c r="P168" s="216"/>
      <c r="Q168" s="216"/>
      <c r="R168" s="216"/>
      <c r="S168" s="216"/>
      <c r="T168" s="216"/>
      <c r="U168" s="217"/>
      <c r="V168" s="37" t="s">
        <v>69</v>
      </c>
      <c r="W168" s="196">
        <f>IFERROR(SUMPRODUCT(W165:W166*H165:H166),"0")</f>
        <v>0</v>
      </c>
      <c r="X168" s="196">
        <f>IFERROR(SUMPRODUCT(X165:X166*H165:H166),"0")</f>
        <v>0</v>
      </c>
      <c r="Y168" s="37"/>
      <c r="Z168" s="197"/>
      <c r="AA168" s="197"/>
    </row>
    <row r="169" spans="1:54" ht="27.75" customHeight="1" x14ac:dyDescent="0.2">
      <c r="A169" s="206" t="s">
        <v>232</v>
      </c>
      <c r="B169" s="207"/>
      <c r="C169" s="207"/>
      <c r="D169" s="207"/>
      <c r="E169" s="207"/>
      <c r="F169" s="207"/>
      <c r="G169" s="207"/>
      <c r="H169" s="207"/>
      <c r="I169" s="207"/>
      <c r="J169" s="207"/>
      <c r="K169" s="207"/>
      <c r="L169" s="207"/>
      <c r="M169" s="207"/>
      <c r="N169" s="207"/>
      <c r="O169" s="207"/>
      <c r="P169" s="207"/>
      <c r="Q169" s="207"/>
      <c r="R169" s="207"/>
      <c r="S169" s="207"/>
      <c r="T169" s="207"/>
      <c r="U169" s="207"/>
      <c r="V169" s="207"/>
      <c r="W169" s="207"/>
      <c r="X169" s="207"/>
      <c r="Y169" s="207"/>
      <c r="Z169" s="48"/>
      <c r="AA169" s="48"/>
    </row>
    <row r="170" spans="1:54" ht="16.5" customHeight="1" x14ac:dyDescent="0.25">
      <c r="A170" s="226" t="s">
        <v>233</v>
      </c>
      <c r="B170" s="199"/>
      <c r="C170" s="199"/>
      <c r="D170" s="199"/>
      <c r="E170" s="199"/>
      <c r="F170" s="199"/>
      <c r="G170" s="199"/>
      <c r="H170" s="199"/>
      <c r="I170" s="199"/>
      <c r="J170" s="199"/>
      <c r="K170" s="199"/>
      <c r="L170" s="199"/>
      <c r="M170" s="199"/>
      <c r="N170" s="199"/>
      <c r="O170" s="199"/>
      <c r="P170" s="199"/>
      <c r="Q170" s="199"/>
      <c r="R170" s="199"/>
      <c r="S170" s="199"/>
      <c r="T170" s="199"/>
      <c r="U170" s="199"/>
      <c r="V170" s="199"/>
      <c r="W170" s="199"/>
      <c r="X170" s="199"/>
      <c r="Y170" s="199"/>
      <c r="Z170" s="189"/>
      <c r="AA170" s="189"/>
    </row>
    <row r="171" spans="1:54" ht="14.25" customHeight="1" x14ac:dyDescent="0.25">
      <c r="A171" s="198" t="s">
        <v>72</v>
      </c>
      <c r="B171" s="199"/>
      <c r="C171" s="199"/>
      <c r="D171" s="199"/>
      <c r="E171" s="199"/>
      <c r="F171" s="199"/>
      <c r="G171" s="199"/>
      <c r="H171" s="199"/>
      <c r="I171" s="199"/>
      <c r="J171" s="199"/>
      <c r="K171" s="199"/>
      <c r="L171" s="199"/>
      <c r="M171" s="199"/>
      <c r="N171" s="199"/>
      <c r="O171" s="199"/>
      <c r="P171" s="199"/>
      <c r="Q171" s="199"/>
      <c r="R171" s="199"/>
      <c r="S171" s="199"/>
      <c r="T171" s="199"/>
      <c r="U171" s="199"/>
      <c r="V171" s="199"/>
      <c r="W171" s="199"/>
      <c r="X171" s="199"/>
      <c r="Y171" s="199"/>
      <c r="Z171" s="190"/>
      <c r="AA171" s="190"/>
    </row>
    <row r="172" spans="1:54" ht="16.5" customHeight="1" x14ac:dyDescent="0.25">
      <c r="A172" s="54" t="s">
        <v>234</v>
      </c>
      <c r="B172" s="54" t="s">
        <v>235</v>
      </c>
      <c r="C172" s="31">
        <v>4301132097</v>
      </c>
      <c r="D172" s="209">
        <v>4607111035721</v>
      </c>
      <c r="E172" s="202"/>
      <c r="F172" s="193">
        <v>0.25</v>
      </c>
      <c r="G172" s="32">
        <v>12</v>
      </c>
      <c r="H172" s="193">
        <v>3</v>
      </c>
      <c r="I172" s="193">
        <v>3.3879999999999999</v>
      </c>
      <c r="J172" s="32">
        <v>70</v>
      </c>
      <c r="K172" s="32" t="s">
        <v>75</v>
      </c>
      <c r="L172" s="33" t="s">
        <v>66</v>
      </c>
      <c r="M172" s="33"/>
      <c r="N172" s="32">
        <v>365</v>
      </c>
      <c r="O172" s="262" t="s">
        <v>236</v>
      </c>
      <c r="P172" s="201"/>
      <c r="Q172" s="201"/>
      <c r="R172" s="201"/>
      <c r="S172" s="202"/>
      <c r="T172" s="34"/>
      <c r="U172" s="34"/>
      <c r="V172" s="35" t="s">
        <v>67</v>
      </c>
      <c r="W172" s="194">
        <v>2</v>
      </c>
      <c r="X172" s="195">
        <f>IFERROR(IF(W172="","",W172),"")</f>
        <v>2</v>
      </c>
      <c r="Y172" s="36">
        <f>IFERROR(IF(W172="","",W172*0.01788),"")</f>
        <v>3.576E-2</v>
      </c>
      <c r="Z172" s="56"/>
      <c r="AA172" s="57"/>
      <c r="AE172" s="61"/>
      <c r="BB172" s="129" t="s">
        <v>76</v>
      </c>
    </row>
    <row r="173" spans="1:54" ht="27" customHeight="1" x14ac:dyDescent="0.25">
      <c r="A173" s="54" t="s">
        <v>237</v>
      </c>
      <c r="B173" s="54" t="s">
        <v>238</v>
      </c>
      <c r="C173" s="31">
        <v>4301132100</v>
      </c>
      <c r="D173" s="209">
        <v>4607111035691</v>
      </c>
      <c r="E173" s="202"/>
      <c r="F173" s="193">
        <v>0.25</v>
      </c>
      <c r="G173" s="32">
        <v>12</v>
      </c>
      <c r="H173" s="193">
        <v>3</v>
      </c>
      <c r="I173" s="193">
        <v>3.3879999999999999</v>
      </c>
      <c r="J173" s="32">
        <v>70</v>
      </c>
      <c r="K173" s="32" t="s">
        <v>75</v>
      </c>
      <c r="L173" s="33" t="s">
        <v>66</v>
      </c>
      <c r="M173" s="33"/>
      <c r="N173" s="32">
        <v>365</v>
      </c>
      <c r="O173" s="297" t="s">
        <v>239</v>
      </c>
      <c r="P173" s="201"/>
      <c r="Q173" s="201"/>
      <c r="R173" s="201"/>
      <c r="S173" s="202"/>
      <c r="T173" s="34"/>
      <c r="U173" s="34"/>
      <c r="V173" s="35" t="s">
        <v>67</v>
      </c>
      <c r="W173" s="194">
        <v>6</v>
      </c>
      <c r="X173" s="195">
        <f>IFERROR(IF(W173="","",W173),"")</f>
        <v>6</v>
      </c>
      <c r="Y173" s="36">
        <f>IFERROR(IF(W173="","",W173*0.01788),"")</f>
        <v>0.10728</v>
      </c>
      <c r="Z173" s="56"/>
      <c r="AA173" s="57"/>
      <c r="AE173" s="61"/>
      <c r="BB173" s="130" t="s">
        <v>76</v>
      </c>
    </row>
    <row r="174" spans="1:54" x14ac:dyDescent="0.2">
      <c r="A174" s="240"/>
      <c r="B174" s="199"/>
      <c r="C174" s="199"/>
      <c r="D174" s="199"/>
      <c r="E174" s="199"/>
      <c r="F174" s="199"/>
      <c r="G174" s="199"/>
      <c r="H174" s="199"/>
      <c r="I174" s="199"/>
      <c r="J174" s="199"/>
      <c r="K174" s="199"/>
      <c r="L174" s="199"/>
      <c r="M174" s="199"/>
      <c r="N174" s="241"/>
      <c r="O174" s="215" t="s">
        <v>68</v>
      </c>
      <c r="P174" s="216"/>
      <c r="Q174" s="216"/>
      <c r="R174" s="216"/>
      <c r="S174" s="216"/>
      <c r="T174" s="216"/>
      <c r="U174" s="217"/>
      <c r="V174" s="37" t="s">
        <v>67</v>
      </c>
      <c r="W174" s="196">
        <f>IFERROR(SUM(W172:W173),"0")</f>
        <v>8</v>
      </c>
      <c r="X174" s="196">
        <f>IFERROR(SUM(X172:X173),"0")</f>
        <v>8</v>
      </c>
      <c r="Y174" s="196">
        <f>IFERROR(IF(Y172="",0,Y172),"0")+IFERROR(IF(Y173="",0,Y173),"0")</f>
        <v>0.14304</v>
      </c>
      <c r="Z174" s="197"/>
      <c r="AA174" s="197"/>
    </row>
    <row r="175" spans="1:54" x14ac:dyDescent="0.2">
      <c r="A175" s="199"/>
      <c r="B175" s="199"/>
      <c r="C175" s="199"/>
      <c r="D175" s="199"/>
      <c r="E175" s="199"/>
      <c r="F175" s="199"/>
      <c r="G175" s="199"/>
      <c r="H175" s="199"/>
      <c r="I175" s="199"/>
      <c r="J175" s="199"/>
      <c r="K175" s="199"/>
      <c r="L175" s="199"/>
      <c r="M175" s="199"/>
      <c r="N175" s="241"/>
      <c r="O175" s="215" t="s">
        <v>68</v>
      </c>
      <c r="P175" s="216"/>
      <c r="Q175" s="216"/>
      <c r="R175" s="216"/>
      <c r="S175" s="216"/>
      <c r="T175" s="216"/>
      <c r="U175" s="217"/>
      <c r="V175" s="37" t="s">
        <v>69</v>
      </c>
      <c r="W175" s="196">
        <f>IFERROR(SUMPRODUCT(W172:W173*H172:H173),"0")</f>
        <v>24</v>
      </c>
      <c r="X175" s="196">
        <f>IFERROR(SUMPRODUCT(X172:X173*H172:H173),"0")</f>
        <v>24</v>
      </c>
      <c r="Y175" s="37"/>
      <c r="Z175" s="197"/>
      <c r="AA175" s="197"/>
    </row>
    <row r="176" spans="1:54" ht="16.5" customHeight="1" x14ac:dyDescent="0.25">
      <c r="A176" s="226" t="s">
        <v>240</v>
      </c>
      <c r="B176" s="199"/>
      <c r="C176" s="199"/>
      <c r="D176" s="199"/>
      <c r="E176" s="199"/>
      <c r="F176" s="199"/>
      <c r="G176" s="199"/>
      <c r="H176" s="199"/>
      <c r="I176" s="199"/>
      <c r="J176" s="199"/>
      <c r="K176" s="199"/>
      <c r="L176" s="199"/>
      <c r="M176" s="199"/>
      <c r="N176" s="199"/>
      <c r="O176" s="199"/>
      <c r="P176" s="199"/>
      <c r="Q176" s="199"/>
      <c r="R176" s="199"/>
      <c r="S176" s="199"/>
      <c r="T176" s="199"/>
      <c r="U176" s="199"/>
      <c r="V176" s="199"/>
      <c r="W176" s="199"/>
      <c r="X176" s="199"/>
      <c r="Y176" s="199"/>
      <c r="Z176" s="189"/>
      <c r="AA176" s="189"/>
    </row>
    <row r="177" spans="1:54" ht="14.25" customHeight="1" x14ac:dyDescent="0.25">
      <c r="A177" s="198" t="s">
        <v>240</v>
      </c>
      <c r="B177" s="199"/>
      <c r="C177" s="199"/>
      <c r="D177" s="199"/>
      <c r="E177" s="199"/>
      <c r="F177" s="199"/>
      <c r="G177" s="199"/>
      <c r="H177" s="199"/>
      <c r="I177" s="199"/>
      <c r="J177" s="199"/>
      <c r="K177" s="199"/>
      <c r="L177" s="199"/>
      <c r="M177" s="199"/>
      <c r="N177" s="199"/>
      <c r="O177" s="199"/>
      <c r="P177" s="199"/>
      <c r="Q177" s="199"/>
      <c r="R177" s="199"/>
      <c r="S177" s="199"/>
      <c r="T177" s="199"/>
      <c r="U177" s="199"/>
      <c r="V177" s="199"/>
      <c r="W177" s="199"/>
      <c r="X177" s="199"/>
      <c r="Y177" s="199"/>
      <c r="Z177" s="190"/>
      <c r="AA177" s="190"/>
    </row>
    <row r="178" spans="1:54" ht="27" customHeight="1" x14ac:dyDescent="0.25">
      <c r="A178" s="54" t="s">
        <v>241</v>
      </c>
      <c r="B178" s="54" t="s">
        <v>242</v>
      </c>
      <c r="C178" s="31">
        <v>4301133002</v>
      </c>
      <c r="D178" s="209">
        <v>4607111035783</v>
      </c>
      <c r="E178" s="202"/>
      <c r="F178" s="193">
        <v>0.2</v>
      </c>
      <c r="G178" s="32">
        <v>8</v>
      </c>
      <c r="H178" s="193">
        <v>1.6</v>
      </c>
      <c r="I178" s="193">
        <v>2.12</v>
      </c>
      <c r="J178" s="32">
        <v>72</v>
      </c>
      <c r="K178" s="32" t="s">
        <v>201</v>
      </c>
      <c r="L178" s="33" t="s">
        <v>66</v>
      </c>
      <c r="M178" s="33"/>
      <c r="N178" s="32">
        <v>180</v>
      </c>
      <c r="O178" s="388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8" s="201"/>
      <c r="Q178" s="201"/>
      <c r="R178" s="201"/>
      <c r="S178" s="202"/>
      <c r="T178" s="34"/>
      <c r="U178" s="34"/>
      <c r="V178" s="35" t="s">
        <v>67</v>
      </c>
      <c r="W178" s="194">
        <v>0</v>
      </c>
      <c r="X178" s="195">
        <f>IFERROR(IF(W178="","",W178),"")</f>
        <v>0</v>
      </c>
      <c r="Y178" s="36">
        <f>IFERROR(IF(W178="","",W178*0.01157),"")</f>
        <v>0</v>
      </c>
      <c r="Z178" s="56"/>
      <c r="AA178" s="57"/>
      <c r="AE178" s="61"/>
      <c r="BB178" s="131" t="s">
        <v>76</v>
      </c>
    </row>
    <row r="179" spans="1:54" x14ac:dyDescent="0.2">
      <c r="A179" s="240"/>
      <c r="B179" s="199"/>
      <c r="C179" s="199"/>
      <c r="D179" s="199"/>
      <c r="E179" s="199"/>
      <c r="F179" s="199"/>
      <c r="G179" s="199"/>
      <c r="H179" s="199"/>
      <c r="I179" s="199"/>
      <c r="J179" s="199"/>
      <c r="K179" s="199"/>
      <c r="L179" s="199"/>
      <c r="M179" s="199"/>
      <c r="N179" s="241"/>
      <c r="O179" s="215" t="s">
        <v>68</v>
      </c>
      <c r="P179" s="216"/>
      <c r="Q179" s="216"/>
      <c r="R179" s="216"/>
      <c r="S179" s="216"/>
      <c r="T179" s="216"/>
      <c r="U179" s="217"/>
      <c r="V179" s="37" t="s">
        <v>67</v>
      </c>
      <c r="W179" s="196">
        <f>IFERROR(SUM(W178:W178),"0")</f>
        <v>0</v>
      </c>
      <c r="X179" s="196">
        <f>IFERROR(SUM(X178:X178),"0")</f>
        <v>0</v>
      </c>
      <c r="Y179" s="196">
        <f>IFERROR(IF(Y178="",0,Y178),"0")</f>
        <v>0</v>
      </c>
      <c r="Z179" s="197"/>
      <c r="AA179" s="197"/>
    </row>
    <row r="180" spans="1:54" x14ac:dyDescent="0.2">
      <c r="A180" s="199"/>
      <c r="B180" s="199"/>
      <c r="C180" s="199"/>
      <c r="D180" s="199"/>
      <c r="E180" s="199"/>
      <c r="F180" s="199"/>
      <c r="G180" s="199"/>
      <c r="H180" s="199"/>
      <c r="I180" s="199"/>
      <c r="J180" s="199"/>
      <c r="K180" s="199"/>
      <c r="L180" s="199"/>
      <c r="M180" s="199"/>
      <c r="N180" s="241"/>
      <c r="O180" s="215" t="s">
        <v>68</v>
      </c>
      <c r="P180" s="216"/>
      <c r="Q180" s="216"/>
      <c r="R180" s="216"/>
      <c r="S180" s="216"/>
      <c r="T180" s="216"/>
      <c r="U180" s="217"/>
      <c r="V180" s="37" t="s">
        <v>69</v>
      </c>
      <c r="W180" s="196">
        <f>IFERROR(SUMPRODUCT(W178:W178*H178:H178),"0")</f>
        <v>0</v>
      </c>
      <c r="X180" s="196">
        <f>IFERROR(SUMPRODUCT(X178:X178*H178:H178),"0")</f>
        <v>0</v>
      </c>
      <c r="Y180" s="37"/>
      <c r="Z180" s="197"/>
      <c r="AA180" s="197"/>
    </row>
    <row r="181" spans="1:54" ht="16.5" customHeight="1" x14ac:dyDescent="0.25">
      <c r="A181" s="226" t="s">
        <v>232</v>
      </c>
      <c r="B181" s="199"/>
      <c r="C181" s="199"/>
      <c r="D181" s="199"/>
      <c r="E181" s="199"/>
      <c r="F181" s="199"/>
      <c r="G181" s="199"/>
      <c r="H181" s="199"/>
      <c r="I181" s="199"/>
      <c r="J181" s="199"/>
      <c r="K181" s="199"/>
      <c r="L181" s="199"/>
      <c r="M181" s="199"/>
      <c r="N181" s="199"/>
      <c r="O181" s="199"/>
      <c r="P181" s="199"/>
      <c r="Q181" s="199"/>
      <c r="R181" s="199"/>
      <c r="S181" s="199"/>
      <c r="T181" s="199"/>
      <c r="U181" s="199"/>
      <c r="V181" s="199"/>
      <c r="W181" s="199"/>
      <c r="X181" s="199"/>
      <c r="Y181" s="199"/>
      <c r="Z181" s="189"/>
      <c r="AA181" s="189"/>
    </row>
    <row r="182" spans="1:54" ht="14.25" customHeight="1" x14ac:dyDescent="0.25">
      <c r="A182" s="198" t="s">
        <v>243</v>
      </c>
      <c r="B182" s="199"/>
      <c r="C182" s="199"/>
      <c r="D182" s="199"/>
      <c r="E182" s="199"/>
      <c r="F182" s="199"/>
      <c r="G182" s="199"/>
      <c r="H182" s="199"/>
      <c r="I182" s="199"/>
      <c r="J182" s="199"/>
      <c r="K182" s="199"/>
      <c r="L182" s="199"/>
      <c r="M182" s="199"/>
      <c r="N182" s="199"/>
      <c r="O182" s="199"/>
      <c r="P182" s="199"/>
      <c r="Q182" s="199"/>
      <c r="R182" s="199"/>
      <c r="S182" s="199"/>
      <c r="T182" s="199"/>
      <c r="U182" s="199"/>
      <c r="V182" s="199"/>
      <c r="W182" s="199"/>
      <c r="X182" s="199"/>
      <c r="Y182" s="199"/>
      <c r="Z182" s="190"/>
      <c r="AA182" s="190"/>
    </row>
    <row r="183" spans="1:54" ht="27" customHeight="1" x14ac:dyDescent="0.25">
      <c r="A183" s="54" t="s">
        <v>244</v>
      </c>
      <c r="B183" s="54" t="s">
        <v>245</v>
      </c>
      <c r="C183" s="31">
        <v>4301051319</v>
      </c>
      <c r="D183" s="209">
        <v>4680115881204</v>
      </c>
      <c r="E183" s="202"/>
      <c r="F183" s="193">
        <v>0.33</v>
      </c>
      <c r="G183" s="32">
        <v>6</v>
      </c>
      <c r="H183" s="193">
        <v>1.98</v>
      </c>
      <c r="I183" s="193">
        <v>2.246</v>
      </c>
      <c r="J183" s="32">
        <v>156</v>
      </c>
      <c r="K183" s="32" t="s">
        <v>65</v>
      </c>
      <c r="L183" s="33" t="s">
        <v>246</v>
      </c>
      <c r="M183" s="33"/>
      <c r="N183" s="32">
        <v>365</v>
      </c>
      <c r="O183" s="392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83" s="201"/>
      <c r="Q183" s="201"/>
      <c r="R183" s="201"/>
      <c r="S183" s="202"/>
      <c r="T183" s="34"/>
      <c r="U183" s="34"/>
      <c r="V183" s="35" t="s">
        <v>67</v>
      </c>
      <c r="W183" s="194">
        <v>0</v>
      </c>
      <c r="X183" s="195">
        <f>IFERROR(IF(W183="","",W183),"")</f>
        <v>0</v>
      </c>
      <c r="Y183" s="36">
        <f>IFERROR(IF(W183="","",W183*0.00753),"")</f>
        <v>0</v>
      </c>
      <c r="Z183" s="56"/>
      <c r="AA183" s="57"/>
      <c r="AE183" s="61"/>
      <c r="BB183" s="132" t="s">
        <v>247</v>
      </c>
    </row>
    <row r="184" spans="1:54" x14ac:dyDescent="0.2">
      <c r="A184" s="240"/>
      <c r="B184" s="199"/>
      <c r="C184" s="199"/>
      <c r="D184" s="199"/>
      <c r="E184" s="199"/>
      <c r="F184" s="199"/>
      <c r="G184" s="199"/>
      <c r="H184" s="199"/>
      <c r="I184" s="199"/>
      <c r="J184" s="199"/>
      <c r="K184" s="199"/>
      <c r="L184" s="199"/>
      <c r="M184" s="199"/>
      <c r="N184" s="241"/>
      <c r="O184" s="215" t="s">
        <v>68</v>
      </c>
      <c r="P184" s="216"/>
      <c r="Q184" s="216"/>
      <c r="R184" s="216"/>
      <c r="S184" s="216"/>
      <c r="T184" s="216"/>
      <c r="U184" s="217"/>
      <c r="V184" s="37" t="s">
        <v>67</v>
      </c>
      <c r="W184" s="196">
        <f>IFERROR(SUM(W183:W183),"0")</f>
        <v>0</v>
      </c>
      <c r="X184" s="196">
        <f>IFERROR(SUM(X183:X183),"0")</f>
        <v>0</v>
      </c>
      <c r="Y184" s="196">
        <f>IFERROR(IF(Y183="",0,Y183),"0")</f>
        <v>0</v>
      </c>
      <c r="Z184" s="197"/>
      <c r="AA184" s="197"/>
    </row>
    <row r="185" spans="1:54" x14ac:dyDescent="0.2">
      <c r="A185" s="199"/>
      <c r="B185" s="199"/>
      <c r="C185" s="199"/>
      <c r="D185" s="199"/>
      <c r="E185" s="199"/>
      <c r="F185" s="199"/>
      <c r="G185" s="199"/>
      <c r="H185" s="199"/>
      <c r="I185" s="199"/>
      <c r="J185" s="199"/>
      <c r="K185" s="199"/>
      <c r="L185" s="199"/>
      <c r="M185" s="199"/>
      <c r="N185" s="241"/>
      <c r="O185" s="215" t="s">
        <v>68</v>
      </c>
      <c r="P185" s="216"/>
      <c r="Q185" s="216"/>
      <c r="R185" s="216"/>
      <c r="S185" s="216"/>
      <c r="T185" s="216"/>
      <c r="U185" s="217"/>
      <c r="V185" s="37" t="s">
        <v>69</v>
      </c>
      <c r="W185" s="196">
        <f>IFERROR(SUMPRODUCT(W183:W183*H183:H183),"0")</f>
        <v>0</v>
      </c>
      <c r="X185" s="196">
        <f>IFERROR(SUMPRODUCT(X183:X183*H183:H183),"0")</f>
        <v>0</v>
      </c>
      <c r="Y185" s="37"/>
      <c r="Z185" s="197"/>
      <c r="AA185" s="197"/>
    </row>
    <row r="186" spans="1:54" ht="16.5" customHeight="1" x14ac:dyDescent="0.25">
      <c r="A186" s="226" t="s">
        <v>248</v>
      </c>
      <c r="B186" s="199"/>
      <c r="C186" s="199"/>
      <c r="D186" s="199"/>
      <c r="E186" s="199"/>
      <c r="F186" s="199"/>
      <c r="G186" s="199"/>
      <c r="H186" s="199"/>
      <c r="I186" s="199"/>
      <c r="J186" s="199"/>
      <c r="K186" s="199"/>
      <c r="L186" s="199"/>
      <c r="M186" s="199"/>
      <c r="N186" s="199"/>
      <c r="O186" s="199"/>
      <c r="P186" s="199"/>
      <c r="Q186" s="199"/>
      <c r="R186" s="199"/>
      <c r="S186" s="199"/>
      <c r="T186" s="199"/>
      <c r="U186" s="199"/>
      <c r="V186" s="199"/>
      <c r="W186" s="199"/>
      <c r="X186" s="199"/>
      <c r="Y186" s="199"/>
      <c r="Z186" s="189"/>
      <c r="AA186" s="189"/>
    </row>
    <row r="187" spans="1:54" ht="14.25" customHeight="1" x14ac:dyDescent="0.25">
      <c r="A187" s="198" t="s">
        <v>72</v>
      </c>
      <c r="B187" s="199"/>
      <c r="C187" s="199"/>
      <c r="D187" s="199"/>
      <c r="E187" s="199"/>
      <c r="F187" s="199"/>
      <c r="G187" s="199"/>
      <c r="H187" s="199"/>
      <c r="I187" s="199"/>
      <c r="J187" s="199"/>
      <c r="K187" s="199"/>
      <c r="L187" s="199"/>
      <c r="M187" s="199"/>
      <c r="N187" s="199"/>
      <c r="O187" s="199"/>
      <c r="P187" s="199"/>
      <c r="Q187" s="199"/>
      <c r="R187" s="199"/>
      <c r="S187" s="199"/>
      <c r="T187" s="199"/>
      <c r="U187" s="199"/>
      <c r="V187" s="199"/>
      <c r="W187" s="199"/>
      <c r="X187" s="199"/>
      <c r="Y187" s="199"/>
      <c r="Z187" s="190"/>
      <c r="AA187" s="190"/>
    </row>
    <row r="188" spans="1:54" ht="27" customHeight="1" x14ac:dyDescent="0.25">
      <c r="A188" s="54" t="s">
        <v>249</v>
      </c>
      <c r="B188" s="54" t="s">
        <v>250</v>
      </c>
      <c r="C188" s="31">
        <v>4301132079</v>
      </c>
      <c r="D188" s="209">
        <v>4607111038487</v>
      </c>
      <c r="E188" s="202"/>
      <c r="F188" s="193">
        <v>0.25</v>
      </c>
      <c r="G188" s="32">
        <v>12</v>
      </c>
      <c r="H188" s="193">
        <v>3</v>
      </c>
      <c r="I188" s="193">
        <v>3.7360000000000002</v>
      </c>
      <c r="J188" s="32">
        <v>70</v>
      </c>
      <c r="K188" s="32" t="s">
        <v>75</v>
      </c>
      <c r="L188" s="33" t="s">
        <v>66</v>
      </c>
      <c r="M188" s="33"/>
      <c r="N188" s="32">
        <v>180</v>
      </c>
      <c r="O188" s="314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8" s="201"/>
      <c r="Q188" s="201"/>
      <c r="R188" s="201"/>
      <c r="S188" s="202"/>
      <c r="T188" s="34"/>
      <c r="U188" s="34"/>
      <c r="V188" s="35" t="s">
        <v>67</v>
      </c>
      <c r="W188" s="194">
        <v>13</v>
      </c>
      <c r="X188" s="195">
        <f>IFERROR(IF(W188="","",W188),"")</f>
        <v>13</v>
      </c>
      <c r="Y188" s="36">
        <f>IFERROR(IF(W188="","",W188*0.01788),"")</f>
        <v>0.23244000000000001</v>
      </c>
      <c r="Z188" s="56"/>
      <c r="AA188" s="57"/>
      <c r="AE188" s="61"/>
      <c r="BB188" s="133" t="s">
        <v>76</v>
      </c>
    </row>
    <row r="189" spans="1:54" x14ac:dyDescent="0.2">
      <c r="A189" s="240"/>
      <c r="B189" s="199"/>
      <c r="C189" s="199"/>
      <c r="D189" s="199"/>
      <c r="E189" s="199"/>
      <c r="F189" s="199"/>
      <c r="G189" s="199"/>
      <c r="H189" s="199"/>
      <c r="I189" s="199"/>
      <c r="J189" s="199"/>
      <c r="K189" s="199"/>
      <c r="L189" s="199"/>
      <c r="M189" s="199"/>
      <c r="N189" s="241"/>
      <c r="O189" s="215" t="s">
        <v>68</v>
      </c>
      <c r="P189" s="216"/>
      <c r="Q189" s="216"/>
      <c r="R189" s="216"/>
      <c r="S189" s="216"/>
      <c r="T189" s="216"/>
      <c r="U189" s="217"/>
      <c r="V189" s="37" t="s">
        <v>67</v>
      </c>
      <c r="W189" s="196">
        <f>IFERROR(SUM(W188:W188),"0")</f>
        <v>13</v>
      </c>
      <c r="X189" s="196">
        <f>IFERROR(SUM(X188:X188),"0")</f>
        <v>13</v>
      </c>
      <c r="Y189" s="196">
        <f>IFERROR(IF(Y188="",0,Y188),"0")</f>
        <v>0.23244000000000001</v>
      </c>
      <c r="Z189" s="197"/>
      <c r="AA189" s="197"/>
    </row>
    <row r="190" spans="1:54" x14ac:dyDescent="0.2">
      <c r="A190" s="199"/>
      <c r="B190" s="199"/>
      <c r="C190" s="199"/>
      <c r="D190" s="199"/>
      <c r="E190" s="199"/>
      <c r="F190" s="199"/>
      <c r="G190" s="199"/>
      <c r="H190" s="199"/>
      <c r="I190" s="199"/>
      <c r="J190" s="199"/>
      <c r="K190" s="199"/>
      <c r="L190" s="199"/>
      <c r="M190" s="199"/>
      <c r="N190" s="241"/>
      <c r="O190" s="215" t="s">
        <v>68</v>
      </c>
      <c r="P190" s="216"/>
      <c r="Q190" s="216"/>
      <c r="R190" s="216"/>
      <c r="S190" s="216"/>
      <c r="T190" s="216"/>
      <c r="U190" s="217"/>
      <c r="V190" s="37" t="s">
        <v>69</v>
      </c>
      <c r="W190" s="196">
        <f>IFERROR(SUMPRODUCT(W188:W188*H188:H188),"0")</f>
        <v>39</v>
      </c>
      <c r="X190" s="196">
        <f>IFERROR(SUMPRODUCT(X188:X188*H188:H188),"0")</f>
        <v>39</v>
      </c>
      <c r="Y190" s="37"/>
      <c r="Z190" s="197"/>
      <c r="AA190" s="197"/>
    </row>
    <row r="191" spans="1:54" ht="27.75" customHeight="1" x14ac:dyDescent="0.2">
      <c r="A191" s="206" t="s">
        <v>251</v>
      </c>
      <c r="B191" s="207"/>
      <c r="C191" s="207"/>
      <c r="D191" s="207"/>
      <c r="E191" s="207"/>
      <c r="F191" s="207"/>
      <c r="G191" s="207"/>
      <c r="H191" s="207"/>
      <c r="I191" s="207"/>
      <c r="J191" s="207"/>
      <c r="K191" s="207"/>
      <c r="L191" s="207"/>
      <c r="M191" s="207"/>
      <c r="N191" s="207"/>
      <c r="O191" s="207"/>
      <c r="P191" s="207"/>
      <c r="Q191" s="207"/>
      <c r="R191" s="207"/>
      <c r="S191" s="207"/>
      <c r="T191" s="207"/>
      <c r="U191" s="207"/>
      <c r="V191" s="207"/>
      <c r="W191" s="207"/>
      <c r="X191" s="207"/>
      <c r="Y191" s="207"/>
      <c r="Z191" s="48"/>
      <c r="AA191" s="48"/>
    </row>
    <row r="192" spans="1:54" ht="16.5" customHeight="1" x14ac:dyDescent="0.25">
      <c r="A192" s="226" t="s">
        <v>252</v>
      </c>
      <c r="B192" s="199"/>
      <c r="C192" s="199"/>
      <c r="D192" s="199"/>
      <c r="E192" s="199"/>
      <c r="F192" s="199"/>
      <c r="G192" s="199"/>
      <c r="H192" s="199"/>
      <c r="I192" s="199"/>
      <c r="J192" s="199"/>
      <c r="K192" s="199"/>
      <c r="L192" s="199"/>
      <c r="M192" s="199"/>
      <c r="N192" s="199"/>
      <c r="O192" s="199"/>
      <c r="P192" s="199"/>
      <c r="Q192" s="199"/>
      <c r="R192" s="199"/>
      <c r="S192" s="199"/>
      <c r="T192" s="199"/>
      <c r="U192" s="199"/>
      <c r="V192" s="199"/>
      <c r="W192" s="199"/>
      <c r="X192" s="199"/>
      <c r="Y192" s="199"/>
      <c r="Z192" s="189"/>
      <c r="AA192" s="189"/>
    </row>
    <row r="193" spans="1:54" ht="14.25" customHeight="1" x14ac:dyDescent="0.25">
      <c r="A193" s="198" t="s">
        <v>62</v>
      </c>
      <c r="B193" s="199"/>
      <c r="C193" s="199"/>
      <c r="D193" s="199"/>
      <c r="E193" s="199"/>
      <c r="F193" s="199"/>
      <c r="G193" s="199"/>
      <c r="H193" s="199"/>
      <c r="I193" s="199"/>
      <c r="J193" s="199"/>
      <c r="K193" s="199"/>
      <c r="L193" s="199"/>
      <c r="M193" s="199"/>
      <c r="N193" s="199"/>
      <c r="O193" s="199"/>
      <c r="P193" s="199"/>
      <c r="Q193" s="199"/>
      <c r="R193" s="199"/>
      <c r="S193" s="199"/>
      <c r="T193" s="199"/>
      <c r="U193" s="199"/>
      <c r="V193" s="199"/>
      <c r="W193" s="199"/>
      <c r="X193" s="199"/>
      <c r="Y193" s="199"/>
      <c r="Z193" s="190"/>
      <c r="AA193" s="190"/>
    </row>
    <row r="194" spans="1:54" ht="16.5" customHeight="1" x14ac:dyDescent="0.25">
      <c r="A194" s="54" t="s">
        <v>253</v>
      </c>
      <c r="B194" s="54" t="s">
        <v>254</v>
      </c>
      <c r="C194" s="31">
        <v>4301070913</v>
      </c>
      <c r="D194" s="209">
        <v>4607111036957</v>
      </c>
      <c r="E194" s="202"/>
      <c r="F194" s="193">
        <v>0.4</v>
      </c>
      <c r="G194" s="32">
        <v>8</v>
      </c>
      <c r="H194" s="193">
        <v>3.2</v>
      </c>
      <c r="I194" s="193">
        <v>3.44</v>
      </c>
      <c r="J194" s="32">
        <v>144</v>
      </c>
      <c r="K194" s="32" t="s">
        <v>65</v>
      </c>
      <c r="L194" s="33" t="s">
        <v>66</v>
      </c>
      <c r="M194" s="33"/>
      <c r="N194" s="32">
        <v>180</v>
      </c>
      <c r="O194" s="31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94" s="201"/>
      <c r="Q194" s="201"/>
      <c r="R194" s="201"/>
      <c r="S194" s="202"/>
      <c r="T194" s="34"/>
      <c r="U194" s="34"/>
      <c r="V194" s="35" t="s">
        <v>67</v>
      </c>
      <c r="W194" s="194">
        <v>0</v>
      </c>
      <c r="X194" s="195">
        <f>IFERROR(IF(W194="","",W194),"")</f>
        <v>0</v>
      </c>
      <c r="Y194" s="36">
        <f>IFERROR(IF(W194="","",W194*0.00866),"")</f>
        <v>0</v>
      </c>
      <c r="Z194" s="56"/>
      <c r="AA194" s="57"/>
      <c r="AE194" s="61"/>
      <c r="BB194" s="134" t="s">
        <v>1</v>
      </c>
    </row>
    <row r="195" spans="1:54" ht="16.5" customHeight="1" x14ac:dyDescent="0.25">
      <c r="A195" s="54" t="s">
        <v>255</v>
      </c>
      <c r="B195" s="54" t="s">
        <v>256</v>
      </c>
      <c r="C195" s="31">
        <v>4301070912</v>
      </c>
      <c r="D195" s="209">
        <v>4607111037213</v>
      </c>
      <c r="E195" s="202"/>
      <c r="F195" s="193">
        <v>0.4</v>
      </c>
      <c r="G195" s="32">
        <v>8</v>
      </c>
      <c r="H195" s="193">
        <v>3.2</v>
      </c>
      <c r="I195" s="193">
        <v>3.44</v>
      </c>
      <c r="J195" s="32">
        <v>144</v>
      </c>
      <c r="K195" s="32" t="s">
        <v>65</v>
      </c>
      <c r="L195" s="33" t="s">
        <v>66</v>
      </c>
      <c r="M195" s="33"/>
      <c r="N195" s="32">
        <v>180</v>
      </c>
      <c r="O195" s="23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95" s="201"/>
      <c r="Q195" s="201"/>
      <c r="R195" s="201"/>
      <c r="S195" s="202"/>
      <c r="T195" s="34"/>
      <c r="U195" s="34"/>
      <c r="V195" s="35" t="s">
        <v>67</v>
      </c>
      <c r="W195" s="194">
        <v>0</v>
      </c>
      <c r="X195" s="195">
        <f>IFERROR(IF(W195="","",W195),"")</f>
        <v>0</v>
      </c>
      <c r="Y195" s="36">
        <f>IFERROR(IF(W195="","",W195*0.00866),"")</f>
        <v>0</v>
      </c>
      <c r="Z195" s="56"/>
      <c r="AA195" s="57"/>
      <c r="AE195" s="61"/>
      <c r="BB195" s="135" t="s">
        <v>1</v>
      </c>
    </row>
    <row r="196" spans="1:54" x14ac:dyDescent="0.2">
      <c r="A196" s="240"/>
      <c r="B196" s="199"/>
      <c r="C196" s="199"/>
      <c r="D196" s="199"/>
      <c r="E196" s="199"/>
      <c r="F196" s="199"/>
      <c r="G196" s="199"/>
      <c r="H196" s="199"/>
      <c r="I196" s="199"/>
      <c r="J196" s="199"/>
      <c r="K196" s="199"/>
      <c r="L196" s="199"/>
      <c r="M196" s="199"/>
      <c r="N196" s="241"/>
      <c r="O196" s="215" t="s">
        <v>68</v>
      </c>
      <c r="P196" s="216"/>
      <c r="Q196" s="216"/>
      <c r="R196" s="216"/>
      <c r="S196" s="216"/>
      <c r="T196" s="216"/>
      <c r="U196" s="217"/>
      <c r="V196" s="37" t="s">
        <v>67</v>
      </c>
      <c r="W196" s="196">
        <f>IFERROR(SUM(W194:W195),"0")</f>
        <v>0</v>
      </c>
      <c r="X196" s="196">
        <f>IFERROR(SUM(X194:X195),"0")</f>
        <v>0</v>
      </c>
      <c r="Y196" s="196">
        <f>IFERROR(IF(Y194="",0,Y194),"0")+IFERROR(IF(Y195="",0,Y195),"0")</f>
        <v>0</v>
      </c>
      <c r="Z196" s="197"/>
      <c r="AA196" s="197"/>
    </row>
    <row r="197" spans="1:54" x14ac:dyDescent="0.2">
      <c r="A197" s="199"/>
      <c r="B197" s="199"/>
      <c r="C197" s="199"/>
      <c r="D197" s="199"/>
      <c r="E197" s="199"/>
      <c r="F197" s="199"/>
      <c r="G197" s="199"/>
      <c r="H197" s="199"/>
      <c r="I197" s="199"/>
      <c r="J197" s="199"/>
      <c r="K197" s="199"/>
      <c r="L197" s="199"/>
      <c r="M197" s="199"/>
      <c r="N197" s="241"/>
      <c r="O197" s="215" t="s">
        <v>68</v>
      </c>
      <c r="P197" s="216"/>
      <c r="Q197" s="216"/>
      <c r="R197" s="216"/>
      <c r="S197" s="216"/>
      <c r="T197" s="216"/>
      <c r="U197" s="217"/>
      <c r="V197" s="37" t="s">
        <v>69</v>
      </c>
      <c r="W197" s="196">
        <f>IFERROR(SUMPRODUCT(W194:W195*H194:H195),"0")</f>
        <v>0</v>
      </c>
      <c r="X197" s="196">
        <f>IFERROR(SUMPRODUCT(X194:X195*H194:H195),"0")</f>
        <v>0</v>
      </c>
      <c r="Y197" s="37"/>
      <c r="Z197" s="197"/>
      <c r="AA197" s="197"/>
    </row>
    <row r="198" spans="1:54" ht="16.5" customHeight="1" x14ac:dyDescent="0.25">
      <c r="A198" s="226" t="s">
        <v>257</v>
      </c>
      <c r="B198" s="199"/>
      <c r="C198" s="199"/>
      <c r="D198" s="199"/>
      <c r="E198" s="199"/>
      <c r="F198" s="199"/>
      <c r="G198" s="199"/>
      <c r="H198" s="199"/>
      <c r="I198" s="199"/>
      <c r="J198" s="199"/>
      <c r="K198" s="199"/>
      <c r="L198" s="199"/>
      <c r="M198" s="199"/>
      <c r="N198" s="199"/>
      <c r="O198" s="199"/>
      <c r="P198" s="199"/>
      <c r="Q198" s="199"/>
      <c r="R198" s="199"/>
      <c r="S198" s="199"/>
      <c r="T198" s="199"/>
      <c r="U198" s="199"/>
      <c r="V198" s="199"/>
      <c r="W198" s="199"/>
      <c r="X198" s="199"/>
      <c r="Y198" s="199"/>
      <c r="Z198" s="189"/>
      <c r="AA198" s="189"/>
    </row>
    <row r="199" spans="1:54" ht="14.25" customHeight="1" x14ac:dyDescent="0.25">
      <c r="A199" s="198" t="s">
        <v>62</v>
      </c>
      <c r="B199" s="199"/>
      <c r="C199" s="199"/>
      <c r="D199" s="199"/>
      <c r="E199" s="199"/>
      <c r="F199" s="199"/>
      <c r="G199" s="199"/>
      <c r="H199" s="199"/>
      <c r="I199" s="199"/>
      <c r="J199" s="199"/>
      <c r="K199" s="199"/>
      <c r="L199" s="199"/>
      <c r="M199" s="199"/>
      <c r="N199" s="199"/>
      <c r="O199" s="199"/>
      <c r="P199" s="199"/>
      <c r="Q199" s="199"/>
      <c r="R199" s="199"/>
      <c r="S199" s="199"/>
      <c r="T199" s="199"/>
      <c r="U199" s="199"/>
      <c r="V199" s="199"/>
      <c r="W199" s="199"/>
      <c r="X199" s="199"/>
      <c r="Y199" s="199"/>
      <c r="Z199" s="190"/>
      <c r="AA199" s="190"/>
    </row>
    <row r="200" spans="1:54" ht="16.5" customHeight="1" x14ac:dyDescent="0.25">
      <c r="A200" s="54" t="s">
        <v>258</v>
      </c>
      <c r="B200" s="54" t="s">
        <v>259</v>
      </c>
      <c r="C200" s="31">
        <v>4301070948</v>
      </c>
      <c r="D200" s="209">
        <v>4607111037022</v>
      </c>
      <c r="E200" s="202"/>
      <c r="F200" s="193">
        <v>0.7</v>
      </c>
      <c r="G200" s="32">
        <v>8</v>
      </c>
      <c r="H200" s="193">
        <v>5.6</v>
      </c>
      <c r="I200" s="193">
        <v>5.87</v>
      </c>
      <c r="J200" s="32">
        <v>84</v>
      </c>
      <c r="K200" s="32" t="s">
        <v>65</v>
      </c>
      <c r="L200" s="33" t="s">
        <v>66</v>
      </c>
      <c r="M200" s="33"/>
      <c r="N200" s="32">
        <v>180</v>
      </c>
      <c r="O200" s="21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200" s="201"/>
      <c r="Q200" s="201"/>
      <c r="R200" s="201"/>
      <c r="S200" s="202"/>
      <c r="T200" s="34"/>
      <c r="U200" s="34"/>
      <c r="V200" s="35" t="s">
        <v>67</v>
      </c>
      <c r="W200" s="194">
        <v>10</v>
      </c>
      <c r="X200" s="195">
        <f>IFERROR(IF(W200="","",W200),"")</f>
        <v>10</v>
      </c>
      <c r="Y200" s="36">
        <f>IFERROR(IF(W200="","",W200*0.0155),"")</f>
        <v>0.155</v>
      </c>
      <c r="Z200" s="56"/>
      <c r="AA200" s="57"/>
      <c r="AE200" s="61"/>
      <c r="BB200" s="136" t="s">
        <v>1</v>
      </c>
    </row>
    <row r="201" spans="1:54" ht="27" customHeight="1" x14ac:dyDescent="0.25">
      <c r="A201" s="54" t="s">
        <v>260</v>
      </c>
      <c r="B201" s="54" t="s">
        <v>261</v>
      </c>
      <c r="C201" s="31">
        <v>4301070990</v>
      </c>
      <c r="D201" s="209">
        <v>4607111038494</v>
      </c>
      <c r="E201" s="202"/>
      <c r="F201" s="193">
        <v>0.7</v>
      </c>
      <c r="G201" s="32">
        <v>8</v>
      </c>
      <c r="H201" s="193">
        <v>5.6</v>
      </c>
      <c r="I201" s="193">
        <v>5.87</v>
      </c>
      <c r="J201" s="32">
        <v>84</v>
      </c>
      <c r="K201" s="32" t="s">
        <v>65</v>
      </c>
      <c r="L201" s="33" t="s">
        <v>66</v>
      </c>
      <c r="M201" s="33"/>
      <c r="N201" s="32">
        <v>180</v>
      </c>
      <c r="O201" s="32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201" s="201"/>
      <c r="Q201" s="201"/>
      <c r="R201" s="201"/>
      <c r="S201" s="202"/>
      <c r="T201" s="34"/>
      <c r="U201" s="34"/>
      <c r="V201" s="35" t="s">
        <v>67</v>
      </c>
      <c r="W201" s="194">
        <v>0</v>
      </c>
      <c r="X201" s="195">
        <f>IFERROR(IF(W201="","",W201),"")</f>
        <v>0</v>
      </c>
      <c r="Y201" s="36">
        <f>IFERROR(IF(W201="","",W201*0.0155),"")</f>
        <v>0</v>
      </c>
      <c r="Z201" s="56"/>
      <c r="AA201" s="57"/>
      <c r="AE201" s="61"/>
      <c r="BB201" s="137" t="s">
        <v>1</v>
      </c>
    </row>
    <row r="202" spans="1:54" ht="27" customHeight="1" x14ac:dyDescent="0.25">
      <c r="A202" s="54" t="s">
        <v>262</v>
      </c>
      <c r="B202" s="54" t="s">
        <v>263</v>
      </c>
      <c r="C202" s="31">
        <v>4301070966</v>
      </c>
      <c r="D202" s="209">
        <v>4607111038135</v>
      </c>
      <c r="E202" s="202"/>
      <c r="F202" s="193">
        <v>0.7</v>
      </c>
      <c r="G202" s="32">
        <v>8</v>
      </c>
      <c r="H202" s="193">
        <v>5.6</v>
      </c>
      <c r="I202" s="193">
        <v>5.87</v>
      </c>
      <c r="J202" s="32">
        <v>84</v>
      </c>
      <c r="K202" s="32" t="s">
        <v>65</v>
      </c>
      <c r="L202" s="33" t="s">
        <v>66</v>
      </c>
      <c r="M202" s="33"/>
      <c r="N202" s="32">
        <v>180</v>
      </c>
      <c r="O202" s="223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202" s="201"/>
      <c r="Q202" s="201"/>
      <c r="R202" s="201"/>
      <c r="S202" s="202"/>
      <c r="T202" s="34"/>
      <c r="U202" s="34"/>
      <c r="V202" s="35" t="s">
        <v>67</v>
      </c>
      <c r="W202" s="194">
        <v>0</v>
      </c>
      <c r="X202" s="195">
        <f>IFERROR(IF(W202="","",W202),"")</f>
        <v>0</v>
      </c>
      <c r="Y202" s="36">
        <f>IFERROR(IF(W202="","",W202*0.0155),"")</f>
        <v>0</v>
      </c>
      <c r="Z202" s="56"/>
      <c r="AA202" s="57"/>
      <c r="AE202" s="61"/>
      <c r="BB202" s="138" t="s">
        <v>1</v>
      </c>
    </row>
    <row r="203" spans="1:54" x14ac:dyDescent="0.2">
      <c r="A203" s="240"/>
      <c r="B203" s="199"/>
      <c r="C203" s="199"/>
      <c r="D203" s="199"/>
      <c r="E203" s="199"/>
      <c r="F203" s="199"/>
      <c r="G203" s="199"/>
      <c r="H203" s="199"/>
      <c r="I203" s="199"/>
      <c r="J203" s="199"/>
      <c r="K203" s="199"/>
      <c r="L203" s="199"/>
      <c r="M203" s="199"/>
      <c r="N203" s="241"/>
      <c r="O203" s="215" t="s">
        <v>68</v>
      </c>
      <c r="P203" s="216"/>
      <c r="Q203" s="216"/>
      <c r="R203" s="216"/>
      <c r="S203" s="216"/>
      <c r="T203" s="216"/>
      <c r="U203" s="217"/>
      <c r="V203" s="37" t="s">
        <v>67</v>
      </c>
      <c r="W203" s="196">
        <f>IFERROR(SUM(W200:W202),"0")</f>
        <v>10</v>
      </c>
      <c r="X203" s="196">
        <f>IFERROR(SUM(X200:X202),"0")</f>
        <v>10</v>
      </c>
      <c r="Y203" s="196">
        <f>IFERROR(IF(Y200="",0,Y200),"0")+IFERROR(IF(Y201="",0,Y201),"0")+IFERROR(IF(Y202="",0,Y202),"0")</f>
        <v>0.155</v>
      </c>
      <c r="Z203" s="197"/>
      <c r="AA203" s="197"/>
    </row>
    <row r="204" spans="1:54" x14ac:dyDescent="0.2">
      <c r="A204" s="199"/>
      <c r="B204" s="199"/>
      <c r="C204" s="199"/>
      <c r="D204" s="199"/>
      <c r="E204" s="199"/>
      <c r="F204" s="199"/>
      <c r="G204" s="199"/>
      <c r="H204" s="199"/>
      <c r="I204" s="199"/>
      <c r="J204" s="199"/>
      <c r="K204" s="199"/>
      <c r="L204" s="199"/>
      <c r="M204" s="199"/>
      <c r="N204" s="241"/>
      <c r="O204" s="215" t="s">
        <v>68</v>
      </c>
      <c r="P204" s="216"/>
      <c r="Q204" s="216"/>
      <c r="R204" s="216"/>
      <c r="S204" s="216"/>
      <c r="T204" s="216"/>
      <c r="U204" s="217"/>
      <c r="V204" s="37" t="s">
        <v>69</v>
      </c>
      <c r="W204" s="196">
        <f>IFERROR(SUMPRODUCT(W200:W202*H200:H202),"0")</f>
        <v>56</v>
      </c>
      <c r="X204" s="196">
        <f>IFERROR(SUMPRODUCT(X200:X202*H200:H202),"0")</f>
        <v>56</v>
      </c>
      <c r="Y204" s="37"/>
      <c r="Z204" s="197"/>
      <c r="AA204" s="197"/>
    </row>
    <row r="205" spans="1:54" ht="16.5" customHeight="1" x14ac:dyDescent="0.25">
      <c r="A205" s="226" t="s">
        <v>264</v>
      </c>
      <c r="B205" s="199"/>
      <c r="C205" s="199"/>
      <c r="D205" s="199"/>
      <c r="E205" s="199"/>
      <c r="F205" s="199"/>
      <c r="G205" s="199"/>
      <c r="H205" s="199"/>
      <c r="I205" s="199"/>
      <c r="J205" s="199"/>
      <c r="K205" s="199"/>
      <c r="L205" s="199"/>
      <c r="M205" s="199"/>
      <c r="N205" s="199"/>
      <c r="O205" s="199"/>
      <c r="P205" s="199"/>
      <c r="Q205" s="199"/>
      <c r="R205" s="199"/>
      <c r="S205" s="199"/>
      <c r="T205" s="199"/>
      <c r="U205" s="199"/>
      <c r="V205" s="199"/>
      <c r="W205" s="199"/>
      <c r="X205" s="199"/>
      <c r="Y205" s="199"/>
      <c r="Z205" s="189"/>
      <c r="AA205" s="189"/>
    </row>
    <row r="206" spans="1:54" ht="14.25" customHeight="1" x14ac:dyDescent="0.25">
      <c r="A206" s="198" t="s">
        <v>62</v>
      </c>
      <c r="B206" s="199"/>
      <c r="C206" s="199"/>
      <c r="D206" s="199"/>
      <c r="E206" s="199"/>
      <c r="F206" s="199"/>
      <c r="G206" s="199"/>
      <c r="H206" s="199"/>
      <c r="I206" s="199"/>
      <c r="J206" s="199"/>
      <c r="K206" s="199"/>
      <c r="L206" s="199"/>
      <c r="M206" s="199"/>
      <c r="N206" s="199"/>
      <c r="O206" s="199"/>
      <c r="P206" s="199"/>
      <c r="Q206" s="199"/>
      <c r="R206" s="199"/>
      <c r="S206" s="199"/>
      <c r="T206" s="199"/>
      <c r="U206" s="199"/>
      <c r="V206" s="199"/>
      <c r="W206" s="199"/>
      <c r="X206" s="199"/>
      <c r="Y206" s="199"/>
      <c r="Z206" s="190"/>
      <c r="AA206" s="190"/>
    </row>
    <row r="207" spans="1:54" ht="27" customHeight="1" x14ac:dyDescent="0.25">
      <c r="A207" s="54" t="s">
        <v>265</v>
      </c>
      <c r="B207" s="54" t="s">
        <v>266</v>
      </c>
      <c r="C207" s="31">
        <v>4301070996</v>
      </c>
      <c r="D207" s="209">
        <v>4607111038654</v>
      </c>
      <c r="E207" s="202"/>
      <c r="F207" s="193">
        <v>0.4</v>
      </c>
      <c r="G207" s="32">
        <v>16</v>
      </c>
      <c r="H207" s="193">
        <v>6.4</v>
      </c>
      <c r="I207" s="193">
        <v>6.63</v>
      </c>
      <c r="J207" s="32">
        <v>84</v>
      </c>
      <c r="K207" s="32" t="s">
        <v>65</v>
      </c>
      <c r="L207" s="33" t="s">
        <v>66</v>
      </c>
      <c r="M207" s="33"/>
      <c r="N207" s="32">
        <v>180</v>
      </c>
      <c r="O207" s="2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7" s="201"/>
      <c r="Q207" s="201"/>
      <c r="R207" s="201"/>
      <c r="S207" s="202"/>
      <c r="T207" s="34"/>
      <c r="U207" s="34"/>
      <c r="V207" s="35" t="s">
        <v>67</v>
      </c>
      <c r="W207" s="194">
        <v>0</v>
      </c>
      <c r="X207" s="195">
        <f t="shared" ref="X207:X212" si="4">IFERROR(IF(W207="","",W207),"")</f>
        <v>0</v>
      </c>
      <c r="Y207" s="36">
        <f t="shared" ref="Y207:Y212" si="5">IFERROR(IF(W207="","",W207*0.0155),"")</f>
        <v>0</v>
      </c>
      <c r="Z207" s="56"/>
      <c r="AA207" s="57"/>
      <c r="AE207" s="61"/>
      <c r="BB207" s="139" t="s">
        <v>1</v>
      </c>
    </row>
    <row r="208" spans="1:54" ht="27" customHeight="1" x14ac:dyDescent="0.25">
      <c r="A208" s="54" t="s">
        <v>267</v>
      </c>
      <c r="B208" s="54" t="s">
        <v>268</v>
      </c>
      <c r="C208" s="31">
        <v>4301070997</v>
      </c>
      <c r="D208" s="209">
        <v>4607111038586</v>
      </c>
      <c r="E208" s="202"/>
      <c r="F208" s="193">
        <v>0.7</v>
      </c>
      <c r="G208" s="32">
        <v>8</v>
      </c>
      <c r="H208" s="193">
        <v>5.6</v>
      </c>
      <c r="I208" s="193">
        <v>5.83</v>
      </c>
      <c r="J208" s="32">
        <v>84</v>
      </c>
      <c r="K208" s="32" t="s">
        <v>65</v>
      </c>
      <c r="L208" s="33" t="s">
        <v>66</v>
      </c>
      <c r="M208" s="33"/>
      <c r="N208" s="32">
        <v>180</v>
      </c>
      <c r="O208" s="25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8" s="201"/>
      <c r="Q208" s="201"/>
      <c r="R208" s="201"/>
      <c r="S208" s="202"/>
      <c r="T208" s="34"/>
      <c r="U208" s="34"/>
      <c r="V208" s="35" t="s">
        <v>67</v>
      </c>
      <c r="W208" s="194">
        <v>0</v>
      </c>
      <c r="X208" s="195">
        <f t="shared" si="4"/>
        <v>0</v>
      </c>
      <c r="Y208" s="36">
        <f t="shared" si="5"/>
        <v>0</v>
      </c>
      <c r="Z208" s="56"/>
      <c r="AA208" s="57"/>
      <c r="AE208" s="61"/>
      <c r="BB208" s="140" t="s">
        <v>1</v>
      </c>
    </row>
    <row r="209" spans="1:54" ht="27" customHeight="1" x14ac:dyDescent="0.25">
      <c r="A209" s="54" t="s">
        <v>269</v>
      </c>
      <c r="B209" s="54" t="s">
        <v>270</v>
      </c>
      <c r="C209" s="31">
        <v>4301070962</v>
      </c>
      <c r="D209" s="209">
        <v>4607111038609</v>
      </c>
      <c r="E209" s="202"/>
      <c r="F209" s="193">
        <v>0.4</v>
      </c>
      <c r="G209" s="32">
        <v>16</v>
      </c>
      <c r="H209" s="193">
        <v>6.4</v>
      </c>
      <c r="I209" s="193">
        <v>6.71</v>
      </c>
      <c r="J209" s="32">
        <v>84</v>
      </c>
      <c r="K209" s="32" t="s">
        <v>65</v>
      </c>
      <c r="L209" s="33" t="s">
        <v>66</v>
      </c>
      <c r="M209" s="33"/>
      <c r="N209" s="32">
        <v>180</v>
      </c>
      <c r="O209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9" s="201"/>
      <c r="Q209" s="201"/>
      <c r="R209" s="201"/>
      <c r="S209" s="202"/>
      <c r="T209" s="34"/>
      <c r="U209" s="34"/>
      <c r="V209" s="35" t="s">
        <v>67</v>
      </c>
      <c r="W209" s="194">
        <v>0</v>
      </c>
      <c r="X209" s="195">
        <f t="shared" si="4"/>
        <v>0</v>
      </c>
      <c r="Y209" s="36">
        <f t="shared" si="5"/>
        <v>0</v>
      </c>
      <c r="Z209" s="56"/>
      <c r="AA209" s="57"/>
      <c r="AE209" s="61"/>
      <c r="BB209" s="141" t="s">
        <v>1</v>
      </c>
    </row>
    <row r="210" spans="1:54" ht="27" customHeight="1" x14ac:dyDescent="0.25">
      <c r="A210" s="54" t="s">
        <v>271</v>
      </c>
      <c r="B210" s="54" t="s">
        <v>272</v>
      </c>
      <c r="C210" s="31">
        <v>4301070963</v>
      </c>
      <c r="D210" s="209">
        <v>4607111038630</v>
      </c>
      <c r="E210" s="202"/>
      <c r="F210" s="193">
        <v>0.7</v>
      </c>
      <c r="G210" s="32">
        <v>8</v>
      </c>
      <c r="H210" s="193">
        <v>5.6</v>
      </c>
      <c r="I210" s="193">
        <v>5.87</v>
      </c>
      <c r="J210" s="32">
        <v>84</v>
      </c>
      <c r="K210" s="32" t="s">
        <v>65</v>
      </c>
      <c r="L210" s="33" t="s">
        <v>66</v>
      </c>
      <c r="M210" s="33"/>
      <c r="N210" s="32">
        <v>180</v>
      </c>
      <c r="O210" s="330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10" s="201"/>
      <c r="Q210" s="201"/>
      <c r="R210" s="201"/>
      <c r="S210" s="202"/>
      <c r="T210" s="34"/>
      <c r="U210" s="34"/>
      <c r="V210" s="35" t="s">
        <v>67</v>
      </c>
      <c r="W210" s="194">
        <v>0</v>
      </c>
      <c r="X210" s="195">
        <f t="shared" si="4"/>
        <v>0</v>
      </c>
      <c r="Y210" s="36">
        <f t="shared" si="5"/>
        <v>0</v>
      </c>
      <c r="Z210" s="56"/>
      <c r="AA210" s="57"/>
      <c r="AE210" s="61"/>
      <c r="BB210" s="142" t="s">
        <v>1</v>
      </c>
    </row>
    <row r="211" spans="1:54" ht="27" customHeight="1" x14ac:dyDescent="0.25">
      <c r="A211" s="54" t="s">
        <v>273</v>
      </c>
      <c r="B211" s="54" t="s">
        <v>274</v>
      </c>
      <c r="C211" s="31">
        <v>4301070959</v>
      </c>
      <c r="D211" s="209">
        <v>4607111038616</v>
      </c>
      <c r="E211" s="202"/>
      <c r="F211" s="193">
        <v>0.4</v>
      </c>
      <c r="G211" s="32">
        <v>16</v>
      </c>
      <c r="H211" s="193">
        <v>6.4</v>
      </c>
      <c r="I211" s="193">
        <v>6.71</v>
      </c>
      <c r="J211" s="32">
        <v>84</v>
      </c>
      <c r="K211" s="32" t="s">
        <v>65</v>
      </c>
      <c r="L211" s="33" t="s">
        <v>66</v>
      </c>
      <c r="M211" s="33"/>
      <c r="N211" s="32">
        <v>180</v>
      </c>
      <c r="O211" s="40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11" s="201"/>
      <c r="Q211" s="201"/>
      <c r="R211" s="201"/>
      <c r="S211" s="202"/>
      <c r="T211" s="34"/>
      <c r="U211" s="34"/>
      <c r="V211" s="35" t="s">
        <v>67</v>
      </c>
      <c r="W211" s="194">
        <v>0</v>
      </c>
      <c r="X211" s="195">
        <f t="shared" si="4"/>
        <v>0</v>
      </c>
      <c r="Y211" s="36">
        <f t="shared" si="5"/>
        <v>0</v>
      </c>
      <c r="Z211" s="56"/>
      <c r="AA211" s="57"/>
      <c r="AE211" s="61"/>
      <c r="BB211" s="143" t="s">
        <v>1</v>
      </c>
    </row>
    <row r="212" spans="1:54" ht="27" customHeight="1" x14ac:dyDescent="0.25">
      <c r="A212" s="54" t="s">
        <v>275</v>
      </c>
      <c r="B212" s="54" t="s">
        <v>276</v>
      </c>
      <c r="C212" s="31">
        <v>4301070960</v>
      </c>
      <c r="D212" s="209">
        <v>4607111038623</v>
      </c>
      <c r="E212" s="202"/>
      <c r="F212" s="193">
        <v>0.7</v>
      </c>
      <c r="G212" s="32">
        <v>8</v>
      </c>
      <c r="H212" s="193">
        <v>5.6</v>
      </c>
      <c r="I212" s="193">
        <v>5.87</v>
      </c>
      <c r="J212" s="32">
        <v>84</v>
      </c>
      <c r="K212" s="32" t="s">
        <v>65</v>
      </c>
      <c r="L212" s="33" t="s">
        <v>66</v>
      </c>
      <c r="M212" s="33"/>
      <c r="N212" s="32">
        <v>180</v>
      </c>
      <c r="O212" s="35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12" s="201"/>
      <c r="Q212" s="201"/>
      <c r="R212" s="201"/>
      <c r="S212" s="202"/>
      <c r="T212" s="34"/>
      <c r="U212" s="34"/>
      <c r="V212" s="35" t="s">
        <v>67</v>
      </c>
      <c r="W212" s="194">
        <v>0</v>
      </c>
      <c r="X212" s="195">
        <f t="shared" si="4"/>
        <v>0</v>
      </c>
      <c r="Y212" s="36">
        <f t="shared" si="5"/>
        <v>0</v>
      </c>
      <c r="Z212" s="56"/>
      <c r="AA212" s="57"/>
      <c r="AE212" s="61"/>
      <c r="BB212" s="144" t="s">
        <v>1</v>
      </c>
    </row>
    <row r="213" spans="1:54" x14ac:dyDescent="0.2">
      <c r="A213" s="240"/>
      <c r="B213" s="199"/>
      <c r="C213" s="199"/>
      <c r="D213" s="199"/>
      <c r="E213" s="199"/>
      <c r="F213" s="199"/>
      <c r="G213" s="199"/>
      <c r="H213" s="199"/>
      <c r="I213" s="199"/>
      <c r="J213" s="199"/>
      <c r="K213" s="199"/>
      <c r="L213" s="199"/>
      <c r="M213" s="199"/>
      <c r="N213" s="241"/>
      <c r="O213" s="215" t="s">
        <v>68</v>
      </c>
      <c r="P213" s="216"/>
      <c r="Q213" s="216"/>
      <c r="R213" s="216"/>
      <c r="S213" s="216"/>
      <c r="T213" s="216"/>
      <c r="U213" s="217"/>
      <c r="V213" s="37" t="s">
        <v>67</v>
      </c>
      <c r="W213" s="196">
        <f>IFERROR(SUM(W207:W212),"0")</f>
        <v>0</v>
      </c>
      <c r="X213" s="196">
        <f>IFERROR(SUM(X207:X212),"0")</f>
        <v>0</v>
      </c>
      <c r="Y213" s="196">
        <f>IFERROR(IF(Y207="",0,Y207),"0")+IFERROR(IF(Y208="",0,Y208),"0")+IFERROR(IF(Y209="",0,Y209),"0")+IFERROR(IF(Y210="",0,Y210),"0")+IFERROR(IF(Y211="",0,Y211),"0")+IFERROR(IF(Y212="",0,Y212),"0")</f>
        <v>0</v>
      </c>
      <c r="Z213" s="197"/>
      <c r="AA213" s="197"/>
    </row>
    <row r="214" spans="1:54" x14ac:dyDescent="0.2">
      <c r="A214" s="199"/>
      <c r="B214" s="199"/>
      <c r="C214" s="199"/>
      <c r="D214" s="199"/>
      <c r="E214" s="199"/>
      <c r="F214" s="199"/>
      <c r="G214" s="199"/>
      <c r="H214" s="199"/>
      <c r="I214" s="199"/>
      <c r="J214" s="199"/>
      <c r="K214" s="199"/>
      <c r="L214" s="199"/>
      <c r="M214" s="199"/>
      <c r="N214" s="241"/>
      <c r="O214" s="215" t="s">
        <v>68</v>
      </c>
      <c r="P214" s="216"/>
      <c r="Q214" s="216"/>
      <c r="R214" s="216"/>
      <c r="S214" s="216"/>
      <c r="T214" s="216"/>
      <c r="U214" s="217"/>
      <c r="V214" s="37" t="s">
        <v>69</v>
      </c>
      <c r="W214" s="196">
        <f>IFERROR(SUMPRODUCT(W207:W212*H207:H212),"0")</f>
        <v>0</v>
      </c>
      <c r="X214" s="196">
        <f>IFERROR(SUMPRODUCT(X207:X212*H207:H212),"0")</f>
        <v>0</v>
      </c>
      <c r="Y214" s="37"/>
      <c r="Z214" s="197"/>
      <c r="AA214" s="197"/>
    </row>
    <row r="215" spans="1:54" ht="16.5" customHeight="1" x14ac:dyDescent="0.25">
      <c r="A215" s="226" t="s">
        <v>277</v>
      </c>
      <c r="B215" s="199"/>
      <c r="C215" s="199"/>
      <c r="D215" s="199"/>
      <c r="E215" s="199"/>
      <c r="F215" s="199"/>
      <c r="G215" s="199"/>
      <c r="H215" s="199"/>
      <c r="I215" s="199"/>
      <c r="J215" s="199"/>
      <c r="K215" s="199"/>
      <c r="L215" s="199"/>
      <c r="M215" s="199"/>
      <c r="N215" s="199"/>
      <c r="O215" s="199"/>
      <c r="P215" s="199"/>
      <c r="Q215" s="199"/>
      <c r="R215" s="199"/>
      <c r="S215" s="199"/>
      <c r="T215" s="199"/>
      <c r="U215" s="199"/>
      <c r="V215" s="199"/>
      <c r="W215" s="199"/>
      <c r="X215" s="199"/>
      <c r="Y215" s="199"/>
      <c r="Z215" s="189"/>
      <c r="AA215" s="189"/>
    </row>
    <row r="216" spans="1:54" ht="14.25" customHeight="1" x14ac:dyDescent="0.25">
      <c r="A216" s="198" t="s">
        <v>62</v>
      </c>
      <c r="B216" s="199"/>
      <c r="C216" s="199"/>
      <c r="D216" s="199"/>
      <c r="E216" s="199"/>
      <c r="F216" s="199"/>
      <c r="G216" s="199"/>
      <c r="H216" s="199"/>
      <c r="I216" s="199"/>
      <c r="J216" s="199"/>
      <c r="K216" s="199"/>
      <c r="L216" s="199"/>
      <c r="M216" s="199"/>
      <c r="N216" s="199"/>
      <c r="O216" s="199"/>
      <c r="P216" s="199"/>
      <c r="Q216" s="199"/>
      <c r="R216" s="199"/>
      <c r="S216" s="199"/>
      <c r="T216" s="199"/>
      <c r="U216" s="199"/>
      <c r="V216" s="199"/>
      <c r="W216" s="199"/>
      <c r="X216" s="199"/>
      <c r="Y216" s="199"/>
      <c r="Z216" s="190"/>
      <c r="AA216" s="190"/>
    </row>
    <row r="217" spans="1:54" ht="27" customHeight="1" x14ac:dyDescent="0.25">
      <c r="A217" s="54" t="s">
        <v>278</v>
      </c>
      <c r="B217" s="54" t="s">
        <v>279</v>
      </c>
      <c r="C217" s="31">
        <v>4301070915</v>
      </c>
      <c r="D217" s="209">
        <v>4607111035882</v>
      </c>
      <c r="E217" s="202"/>
      <c r="F217" s="193">
        <v>0.43</v>
      </c>
      <c r="G217" s="32">
        <v>16</v>
      </c>
      <c r="H217" s="193">
        <v>6.88</v>
      </c>
      <c r="I217" s="193">
        <v>7.19</v>
      </c>
      <c r="J217" s="32">
        <v>84</v>
      </c>
      <c r="K217" s="32" t="s">
        <v>65</v>
      </c>
      <c r="L217" s="33" t="s">
        <v>66</v>
      </c>
      <c r="M217" s="33"/>
      <c r="N217" s="32">
        <v>180</v>
      </c>
      <c r="O217" s="22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7" s="201"/>
      <c r="Q217" s="201"/>
      <c r="R217" s="201"/>
      <c r="S217" s="202"/>
      <c r="T217" s="34"/>
      <c r="U217" s="34"/>
      <c r="V217" s="35" t="s">
        <v>67</v>
      </c>
      <c r="W217" s="194">
        <v>0</v>
      </c>
      <c r="X217" s="195">
        <f>IFERROR(IF(W217="","",W217),"")</f>
        <v>0</v>
      </c>
      <c r="Y217" s="36">
        <f>IFERROR(IF(W217="","",W217*0.0155),"")</f>
        <v>0</v>
      </c>
      <c r="Z217" s="56"/>
      <c r="AA217" s="57"/>
      <c r="AE217" s="61"/>
      <c r="BB217" s="145" t="s">
        <v>1</v>
      </c>
    </row>
    <row r="218" spans="1:54" ht="27" customHeight="1" x14ac:dyDescent="0.25">
      <c r="A218" s="54" t="s">
        <v>280</v>
      </c>
      <c r="B218" s="54" t="s">
        <v>281</v>
      </c>
      <c r="C218" s="31">
        <v>4301070921</v>
      </c>
      <c r="D218" s="209">
        <v>4607111035905</v>
      </c>
      <c r="E218" s="202"/>
      <c r="F218" s="193">
        <v>0.9</v>
      </c>
      <c r="G218" s="32">
        <v>8</v>
      </c>
      <c r="H218" s="193">
        <v>7.2</v>
      </c>
      <c r="I218" s="193">
        <v>7.47</v>
      </c>
      <c r="J218" s="32">
        <v>84</v>
      </c>
      <c r="K218" s="32" t="s">
        <v>65</v>
      </c>
      <c r="L218" s="33" t="s">
        <v>66</v>
      </c>
      <c r="M218" s="33"/>
      <c r="N218" s="32">
        <v>180</v>
      </c>
      <c r="O218" s="347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8" s="201"/>
      <c r="Q218" s="201"/>
      <c r="R218" s="201"/>
      <c r="S218" s="202"/>
      <c r="T218" s="34"/>
      <c r="U218" s="34"/>
      <c r="V218" s="35" t="s">
        <v>67</v>
      </c>
      <c r="W218" s="194">
        <v>0</v>
      </c>
      <c r="X218" s="195">
        <f>IFERROR(IF(W218="","",W218),"")</f>
        <v>0</v>
      </c>
      <c r="Y218" s="36">
        <f>IFERROR(IF(W218="","",W218*0.0155),"")</f>
        <v>0</v>
      </c>
      <c r="Z218" s="56"/>
      <c r="AA218" s="57"/>
      <c r="AE218" s="61"/>
      <c r="BB218" s="146" t="s">
        <v>1</v>
      </c>
    </row>
    <row r="219" spans="1:54" ht="27" customHeight="1" x14ac:dyDescent="0.25">
      <c r="A219" s="54" t="s">
        <v>282</v>
      </c>
      <c r="B219" s="54" t="s">
        <v>283</v>
      </c>
      <c r="C219" s="31">
        <v>4301070917</v>
      </c>
      <c r="D219" s="209">
        <v>4607111035912</v>
      </c>
      <c r="E219" s="202"/>
      <c r="F219" s="193">
        <v>0.43</v>
      </c>
      <c r="G219" s="32">
        <v>16</v>
      </c>
      <c r="H219" s="193">
        <v>6.88</v>
      </c>
      <c r="I219" s="193">
        <v>7.19</v>
      </c>
      <c r="J219" s="32">
        <v>84</v>
      </c>
      <c r="K219" s="32" t="s">
        <v>65</v>
      </c>
      <c r="L219" s="33" t="s">
        <v>66</v>
      </c>
      <c r="M219" s="33"/>
      <c r="N219" s="32">
        <v>180</v>
      </c>
      <c r="O219" s="29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9" s="201"/>
      <c r="Q219" s="201"/>
      <c r="R219" s="201"/>
      <c r="S219" s="202"/>
      <c r="T219" s="34"/>
      <c r="U219" s="34"/>
      <c r="V219" s="35" t="s">
        <v>67</v>
      </c>
      <c r="W219" s="194">
        <v>0</v>
      </c>
      <c r="X219" s="195">
        <f>IFERROR(IF(W219="","",W219),"")</f>
        <v>0</v>
      </c>
      <c r="Y219" s="36">
        <f>IFERROR(IF(W219="","",W219*0.0155),"")</f>
        <v>0</v>
      </c>
      <c r="Z219" s="56"/>
      <c r="AA219" s="57"/>
      <c r="AE219" s="61"/>
      <c r="BB219" s="147" t="s">
        <v>1</v>
      </c>
    </row>
    <row r="220" spans="1:54" ht="27" customHeight="1" x14ac:dyDescent="0.25">
      <c r="A220" s="54" t="s">
        <v>284</v>
      </c>
      <c r="B220" s="54" t="s">
        <v>285</v>
      </c>
      <c r="C220" s="31">
        <v>4301070920</v>
      </c>
      <c r="D220" s="209">
        <v>4607111035929</v>
      </c>
      <c r="E220" s="202"/>
      <c r="F220" s="193">
        <v>0.9</v>
      </c>
      <c r="G220" s="32">
        <v>8</v>
      </c>
      <c r="H220" s="193">
        <v>7.2</v>
      </c>
      <c r="I220" s="193">
        <v>7.47</v>
      </c>
      <c r="J220" s="32">
        <v>84</v>
      </c>
      <c r="K220" s="32" t="s">
        <v>65</v>
      </c>
      <c r="L220" s="33" t="s">
        <v>66</v>
      </c>
      <c r="M220" s="33"/>
      <c r="N220" s="32">
        <v>180</v>
      </c>
      <c r="O220" s="2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20" s="201"/>
      <c r="Q220" s="201"/>
      <c r="R220" s="201"/>
      <c r="S220" s="202"/>
      <c r="T220" s="34"/>
      <c r="U220" s="34"/>
      <c r="V220" s="35" t="s">
        <v>67</v>
      </c>
      <c r="W220" s="194">
        <v>0</v>
      </c>
      <c r="X220" s="195">
        <f>IFERROR(IF(W220="","",W220),"")</f>
        <v>0</v>
      </c>
      <c r="Y220" s="36">
        <f>IFERROR(IF(W220="","",W220*0.0155),"")</f>
        <v>0</v>
      </c>
      <c r="Z220" s="56"/>
      <c r="AA220" s="57"/>
      <c r="AE220" s="61"/>
      <c r="BB220" s="148" t="s">
        <v>1</v>
      </c>
    </row>
    <row r="221" spans="1:54" x14ac:dyDescent="0.2">
      <c r="A221" s="240"/>
      <c r="B221" s="199"/>
      <c r="C221" s="199"/>
      <c r="D221" s="199"/>
      <c r="E221" s="199"/>
      <c r="F221" s="199"/>
      <c r="G221" s="199"/>
      <c r="H221" s="199"/>
      <c r="I221" s="199"/>
      <c r="J221" s="199"/>
      <c r="K221" s="199"/>
      <c r="L221" s="199"/>
      <c r="M221" s="199"/>
      <c r="N221" s="241"/>
      <c r="O221" s="215" t="s">
        <v>68</v>
      </c>
      <c r="P221" s="216"/>
      <c r="Q221" s="216"/>
      <c r="R221" s="216"/>
      <c r="S221" s="216"/>
      <c r="T221" s="216"/>
      <c r="U221" s="217"/>
      <c r="V221" s="37" t="s">
        <v>67</v>
      </c>
      <c r="W221" s="196">
        <f>IFERROR(SUM(W217:W220),"0")</f>
        <v>0</v>
      </c>
      <c r="X221" s="196">
        <f>IFERROR(SUM(X217:X220),"0")</f>
        <v>0</v>
      </c>
      <c r="Y221" s="196">
        <f>IFERROR(IF(Y217="",0,Y217),"0")+IFERROR(IF(Y218="",0,Y218),"0")+IFERROR(IF(Y219="",0,Y219),"0")+IFERROR(IF(Y220="",0,Y220),"0")</f>
        <v>0</v>
      </c>
      <c r="Z221" s="197"/>
      <c r="AA221" s="197"/>
    </row>
    <row r="222" spans="1:54" x14ac:dyDescent="0.2">
      <c r="A222" s="199"/>
      <c r="B222" s="199"/>
      <c r="C222" s="199"/>
      <c r="D222" s="199"/>
      <c r="E222" s="199"/>
      <c r="F222" s="199"/>
      <c r="G222" s="199"/>
      <c r="H222" s="199"/>
      <c r="I222" s="199"/>
      <c r="J222" s="199"/>
      <c r="K222" s="199"/>
      <c r="L222" s="199"/>
      <c r="M222" s="199"/>
      <c r="N222" s="241"/>
      <c r="O222" s="215" t="s">
        <v>68</v>
      </c>
      <c r="P222" s="216"/>
      <c r="Q222" s="216"/>
      <c r="R222" s="216"/>
      <c r="S222" s="216"/>
      <c r="T222" s="216"/>
      <c r="U222" s="217"/>
      <c r="V222" s="37" t="s">
        <v>69</v>
      </c>
      <c r="W222" s="196">
        <f>IFERROR(SUMPRODUCT(W217:W220*H217:H220),"0")</f>
        <v>0</v>
      </c>
      <c r="X222" s="196">
        <f>IFERROR(SUMPRODUCT(X217:X220*H217:H220),"0")</f>
        <v>0</v>
      </c>
      <c r="Y222" s="37"/>
      <c r="Z222" s="197"/>
      <c r="AA222" s="197"/>
    </row>
    <row r="223" spans="1:54" ht="16.5" customHeight="1" x14ac:dyDescent="0.25">
      <c r="A223" s="226" t="s">
        <v>286</v>
      </c>
      <c r="B223" s="199"/>
      <c r="C223" s="199"/>
      <c r="D223" s="199"/>
      <c r="E223" s="199"/>
      <c r="F223" s="199"/>
      <c r="G223" s="199"/>
      <c r="H223" s="199"/>
      <c r="I223" s="199"/>
      <c r="J223" s="199"/>
      <c r="K223" s="199"/>
      <c r="L223" s="199"/>
      <c r="M223" s="199"/>
      <c r="N223" s="199"/>
      <c r="O223" s="199"/>
      <c r="P223" s="199"/>
      <c r="Q223" s="199"/>
      <c r="R223" s="199"/>
      <c r="S223" s="199"/>
      <c r="T223" s="199"/>
      <c r="U223" s="199"/>
      <c r="V223" s="199"/>
      <c r="W223" s="199"/>
      <c r="X223" s="199"/>
      <c r="Y223" s="199"/>
      <c r="Z223" s="189"/>
      <c r="AA223" s="189"/>
    </row>
    <row r="224" spans="1:54" ht="14.25" customHeight="1" x14ac:dyDescent="0.25">
      <c r="A224" s="198" t="s">
        <v>243</v>
      </c>
      <c r="B224" s="199"/>
      <c r="C224" s="199"/>
      <c r="D224" s="199"/>
      <c r="E224" s="199"/>
      <c r="F224" s="199"/>
      <c r="G224" s="199"/>
      <c r="H224" s="199"/>
      <c r="I224" s="199"/>
      <c r="J224" s="199"/>
      <c r="K224" s="199"/>
      <c r="L224" s="199"/>
      <c r="M224" s="199"/>
      <c r="N224" s="199"/>
      <c r="O224" s="199"/>
      <c r="P224" s="199"/>
      <c r="Q224" s="199"/>
      <c r="R224" s="199"/>
      <c r="S224" s="199"/>
      <c r="T224" s="199"/>
      <c r="U224" s="199"/>
      <c r="V224" s="199"/>
      <c r="W224" s="199"/>
      <c r="X224" s="199"/>
      <c r="Y224" s="199"/>
      <c r="Z224" s="190"/>
      <c r="AA224" s="190"/>
    </row>
    <row r="225" spans="1:54" ht="27" customHeight="1" x14ac:dyDescent="0.25">
      <c r="A225" s="54" t="s">
        <v>287</v>
      </c>
      <c r="B225" s="54" t="s">
        <v>288</v>
      </c>
      <c r="C225" s="31">
        <v>4301051320</v>
      </c>
      <c r="D225" s="209">
        <v>4680115881334</v>
      </c>
      <c r="E225" s="202"/>
      <c r="F225" s="193">
        <v>0.33</v>
      </c>
      <c r="G225" s="32">
        <v>6</v>
      </c>
      <c r="H225" s="193">
        <v>1.98</v>
      </c>
      <c r="I225" s="193">
        <v>2.27</v>
      </c>
      <c r="J225" s="32">
        <v>156</v>
      </c>
      <c r="K225" s="32" t="s">
        <v>65</v>
      </c>
      <c r="L225" s="33" t="s">
        <v>246</v>
      </c>
      <c r="M225" s="33"/>
      <c r="N225" s="32">
        <v>365</v>
      </c>
      <c r="O225" s="36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25" s="201"/>
      <c r="Q225" s="201"/>
      <c r="R225" s="201"/>
      <c r="S225" s="202"/>
      <c r="T225" s="34"/>
      <c r="U225" s="34"/>
      <c r="V225" s="35" t="s">
        <v>67</v>
      </c>
      <c r="W225" s="194">
        <v>0</v>
      </c>
      <c r="X225" s="195">
        <f>IFERROR(IF(W225="","",W225),"")</f>
        <v>0</v>
      </c>
      <c r="Y225" s="36">
        <f>IFERROR(IF(W225="","",W225*0.00753),"")</f>
        <v>0</v>
      </c>
      <c r="Z225" s="56"/>
      <c r="AA225" s="57"/>
      <c r="AE225" s="61"/>
      <c r="BB225" s="149" t="s">
        <v>247</v>
      </c>
    </row>
    <row r="226" spans="1:54" x14ac:dyDescent="0.2">
      <c r="A226" s="240"/>
      <c r="B226" s="199"/>
      <c r="C226" s="199"/>
      <c r="D226" s="199"/>
      <c r="E226" s="199"/>
      <c r="F226" s="199"/>
      <c r="G226" s="199"/>
      <c r="H226" s="199"/>
      <c r="I226" s="199"/>
      <c r="J226" s="199"/>
      <c r="K226" s="199"/>
      <c r="L226" s="199"/>
      <c r="M226" s="199"/>
      <c r="N226" s="241"/>
      <c r="O226" s="215" t="s">
        <v>68</v>
      </c>
      <c r="P226" s="216"/>
      <c r="Q226" s="216"/>
      <c r="R226" s="216"/>
      <c r="S226" s="216"/>
      <c r="T226" s="216"/>
      <c r="U226" s="217"/>
      <c r="V226" s="37" t="s">
        <v>67</v>
      </c>
      <c r="W226" s="196">
        <f>IFERROR(SUM(W225:W225),"0")</f>
        <v>0</v>
      </c>
      <c r="X226" s="196">
        <f>IFERROR(SUM(X225:X225),"0")</f>
        <v>0</v>
      </c>
      <c r="Y226" s="196">
        <f>IFERROR(IF(Y225="",0,Y225),"0")</f>
        <v>0</v>
      </c>
      <c r="Z226" s="197"/>
      <c r="AA226" s="197"/>
    </row>
    <row r="227" spans="1:54" x14ac:dyDescent="0.2">
      <c r="A227" s="199"/>
      <c r="B227" s="199"/>
      <c r="C227" s="199"/>
      <c r="D227" s="199"/>
      <c r="E227" s="199"/>
      <c r="F227" s="199"/>
      <c r="G227" s="199"/>
      <c r="H227" s="199"/>
      <c r="I227" s="199"/>
      <c r="J227" s="199"/>
      <c r="K227" s="199"/>
      <c r="L227" s="199"/>
      <c r="M227" s="199"/>
      <c r="N227" s="241"/>
      <c r="O227" s="215" t="s">
        <v>68</v>
      </c>
      <c r="P227" s="216"/>
      <c r="Q227" s="216"/>
      <c r="R227" s="216"/>
      <c r="S227" s="216"/>
      <c r="T227" s="216"/>
      <c r="U227" s="217"/>
      <c r="V227" s="37" t="s">
        <v>69</v>
      </c>
      <c r="W227" s="196">
        <f>IFERROR(SUMPRODUCT(W225:W225*H225:H225),"0")</f>
        <v>0</v>
      </c>
      <c r="X227" s="196">
        <f>IFERROR(SUMPRODUCT(X225:X225*H225:H225),"0")</f>
        <v>0</v>
      </c>
      <c r="Y227" s="37"/>
      <c r="Z227" s="197"/>
      <c r="AA227" s="197"/>
    </row>
    <row r="228" spans="1:54" ht="16.5" customHeight="1" x14ac:dyDescent="0.25">
      <c r="A228" s="226" t="s">
        <v>289</v>
      </c>
      <c r="B228" s="199"/>
      <c r="C228" s="199"/>
      <c r="D228" s="199"/>
      <c r="E228" s="199"/>
      <c r="F228" s="199"/>
      <c r="G228" s="199"/>
      <c r="H228" s="199"/>
      <c r="I228" s="199"/>
      <c r="J228" s="199"/>
      <c r="K228" s="199"/>
      <c r="L228" s="199"/>
      <c r="M228" s="199"/>
      <c r="N228" s="199"/>
      <c r="O228" s="199"/>
      <c r="P228" s="199"/>
      <c r="Q228" s="199"/>
      <c r="R228" s="199"/>
      <c r="S228" s="199"/>
      <c r="T228" s="199"/>
      <c r="U228" s="199"/>
      <c r="V228" s="199"/>
      <c r="W228" s="199"/>
      <c r="X228" s="199"/>
      <c r="Y228" s="199"/>
      <c r="Z228" s="189"/>
      <c r="AA228" s="189"/>
    </row>
    <row r="229" spans="1:54" ht="14.25" customHeight="1" x14ac:dyDescent="0.25">
      <c r="A229" s="198" t="s">
        <v>62</v>
      </c>
      <c r="B229" s="199"/>
      <c r="C229" s="199"/>
      <c r="D229" s="199"/>
      <c r="E229" s="199"/>
      <c r="F229" s="199"/>
      <c r="G229" s="199"/>
      <c r="H229" s="199"/>
      <c r="I229" s="199"/>
      <c r="J229" s="199"/>
      <c r="K229" s="199"/>
      <c r="L229" s="199"/>
      <c r="M229" s="199"/>
      <c r="N229" s="199"/>
      <c r="O229" s="199"/>
      <c r="P229" s="199"/>
      <c r="Q229" s="199"/>
      <c r="R229" s="199"/>
      <c r="S229" s="199"/>
      <c r="T229" s="199"/>
      <c r="U229" s="199"/>
      <c r="V229" s="199"/>
      <c r="W229" s="199"/>
      <c r="X229" s="199"/>
      <c r="Y229" s="199"/>
      <c r="Z229" s="190"/>
      <c r="AA229" s="190"/>
    </row>
    <row r="230" spans="1:54" ht="16.5" customHeight="1" x14ac:dyDescent="0.25">
      <c r="A230" s="54" t="s">
        <v>290</v>
      </c>
      <c r="B230" s="54" t="s">
        <v>291</v>
      </c>
      <c r="C230" s="31">
        <v>4301070874</v>
      </c>
      <c r="D230" s="209">
        <v>4607111035332</v>
      </c>
      <c r="E230" s="202"/>
      <c r="F230" s="193">
        <v>0.43</v>
      </c>
      <c r="G230" s="32">
        <v>16</v>
      </c>
      <c r="H230" s="193">
        <v>6.88</v>
      </c>
      <c r="I230" s="193">
        <v>7.2060000000000004</v>
      </c>
      <c r="J230" s="32">
        <v>84</v>
      </c>
      <c r="K230" s="32" t="s">
        <v>65</v>
      </c>
      <c r="L230" s="33" t="s">
        <v>66</v>
      </c>
      <c r="M230" s="33"/>
      <c r="N230" s="32">
        <v>180</v>
      </c>
      <c r="O230" s="304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30" s="201"/>
      <c r="Q230" s="201"/>
      <c r="R230" s="201"/>
      <c r="S230" s="202"/>
      <c r="T230" s="34"/>
      <c r="U230" s="34"/>
      <c r="V230" s="35" t="s">
        <v>67</v>
      </c>
      <c r="W230" s="194">
        <v>0</v>
      </c>
      <c r="X230" s="195">
        <f>IFERROR(IF(W230="","",W230),"")</f>
        <v>0</v>
      </c>
      <c r="Y230" s="36">
        <f>IFERROR(IF(W230="","",W230*0.0155),"")</f>
        <v>0</v>
      </c>
      <c r="Z230" s="56"/>
      <c r="AA230" s="57"/>
      <c r="AE230" s="61"/>
      <c r="BB230" s="150" t="s">
        <v>1</v>
      </c>
    </row>
    <row r="231" spans="1:54" ht="16.5" customHeight="1" x14ac:dyDescent="0.25">
      <c r="A231" s="54" t="s">
        <v>292</v>
      </c>
      <c r="B231" s="54" t="s">
        <v>293</v>
      </c>
      <c r="C231" s="31">
        <v>4301071000</v>
      </c>
      <c r="D231" s="209">
        <v>4607111038708</v>
      </c>
      <c r="E231" s="202"/>
      <c r="F231" s="193">
        <v>0.8</v>
      </c>
      <c r="G231" s="32">
        <v>8</v>
      </c>
      <c r="H231" s="193">
        <v>6.4</v>
      </c>
      <c r="I231" s="193">
        <v>6.67</v>
      </c>
      <c r="J231" s="32">
        <v>84</v>
      </c>
      <c r="K231" s="32" t="s">
        <v>65</v>
      </c>
      <c r="L231" s="33" t="s">
        <v>66</v>
      </c>
      <c r="M231" s="33"/>
      <c r="N231" s="32">
        <v>180</v>
      </c>
      <c r="O231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31" s="201"/>
      <c r="Q231" s="201"/>
      <c r="R231" s="201"/>
      <c r="S231" s="202"/>
      <c r="T231" s="34"/>
      <c r="U231" s="34"/>
      <c r="V231" s="35" t="s">
        <v>67</v>
      </c>
      <c r="W231" s="194">
        <v>0</v>
      </c>
      <c r="X231" s="195">
        <f>IFERROR(IF(W231="","",W231),"")</f>
        <v>0</v>
      </c>
      <c r="Y231" s="36">
        <f>IFERROR(IF(W231="","",W231*0.0155),"")</f>
        <v>0</v>
      </c>
      <c r="Z231" s="56"/>
      <c r="AA231" s="57"/>
      <c r="AE231" s="61"/>
      <c r="BB231" s="151" t="s">
        <v>1</v>
      </c>
    </row>
    <row r="232" spans="1:54" x14ac:dyDescent="0.2">
      <c r="A232" s="240"/>
      <c r="B232" s="199"/>
      <c r="C232" s="199"/>
      <c r="D232" s="199"/>
      <c r="E232" s="199"/>
      <c r="F232" s="199"/>
      <c r="G232" s="199"/>
      <c r="H232" s="199"/>
      <c r="I232" s="199"/>
      <c r="J232" s="199"/>
      <c r="K232" s="199"/>
      <c r="L232" s="199"/>
      <c r="M232" s="199"/>
      <c r="N232" s="241"/>
      <c r="O232" s="215" t="s">
        <v>68</v>
      </c>
      <c r="P232" s="216"/>
      <c r="Q232" s="216"/>
      <c r="R232" s="216"/>
      <c r="S232" s="216"/>
      <c r="T232" s="216"/>
      <c r="U232" s="217"/>
      <c r="V232" s="37" t="s">
        <v>67</v>
      </c>
      <c r="W232" s="196">
        <f>IFERROR(SUM(W230:W231),"0")</f>
        <v>0</v>
      </c>
      <c r="X232" s="196">
        <f>IFERROR(SUM(X230:X231),"0")</f>
        <v>0</v>
      </c>
      <c r="Y232" s="196">
        <f>IFERROR(IF(Y230="",0,Y230),"0")+IFERROR(IF(Y231="",0,Y231),"0")</f>
        <v>0</v>
      </c>
      <c r="Z232" s="197"/>
      <c r="AA232" s="197"/>
    </row>
    <row r="233" spans="1:54" x14ac:dyDescent="0.2">
      <c r="A233" s="199"/>
      <c r="B233" s="199"/>
      <c r="C233" s="199"/>
      <c r="D233" s="199"/>
      <c r="E233" s="199"/>
      <c r="F233" s="199"/>
      <c r="G233" s="199"/>
      <c r="H233" s="199"/>
      <c r="I233" s="199"/>
      <c r="J233" s="199"/>
      <c r="K233" s="199"/>
      <c r="L233" s="199"/>
      <c r="M233" s="199"/>
      <c r="N233" s="241"/>
      <c r="O233" s="215" t="s">
        <v>68</v>
      </c>
      <c r="P233" s="216"/>
      <c r="Q233" s="216"/>
      <c r="R233" s="216"/>
      <c r="S233" s="216"/>
      <c r="T233" s="216"/>
      <c r="U233" s="217"/>
      <c r="V233" s="37" t="s">
        <v>69</v>
      </c>
      <c r="W233" s="196">
        <f>IFERROR(SUMPRODUCT(W230:W231*H230:H231),"0")</f>
        <v>0</v>
      </c>
      <c r="X233" s="196">
        <f>IFERROR(SUMPRODUCT(X230:X231*H230:H231),"0")</f>
        <v>0</v>
      </c>
      <c r="Y233" s="37"/>
      <c r="Z233" s="197"/>
      <c r="AA233" s="197"/>
    </row>
    <row r="234" spans="1:54" ht="27.75" customHeight="1" x14ac:dyDescent="0.2">
      <c r="A234" s="206" t="s">
        <v>294</v>
      </c>
      <c r="B234" s="207"/>
      <c r="C234" s="207"/>
      <c r="D234" s="207"/>
      <c r="E234" s="207"/>
      <c r="F234" s="207"/>
      <c r="G234" s="207"/>
      <c r="H234" s="207"/>
      <c r="I234" s="207"/>
      <c r="J234" s="207"/>
      <c r="K234" s="207"/>
      <c r="L234" s="207"/>
      <c r="M234" s="207"/>
      <c r="N234" s="207"/>
      <c r="O234" s="207"/>
      <c r="P234" s="207"/>
      <c r="Q234" s="207"/>
      <c r="R234" s="207"/>
      <c r="S234" s="207"/>
      <c r="T234" s="207"/>
      <c r="U234" s="207"/>
      <c r="V234" s="207"/>
      <c r="W234" s="207"/>
      <c r="X234" s="207"/>
      <c r="Y234" s="207"/>
      <c r="Z234" s="48"/>
      <c r="AA234" s="48"/>
    </row>
    <row r="235" spans="1:54" ht="16.5" customHeight="1" x14ac:dyDescent="0.25">
      <c r="A235" s="226" t="s">
        <v>295</v>
      </c>
      <c r="B235" s="199"/>
      <c r="C235" s="199"/>
      <c r="D235" s="199"/>
      <c r="E235" s="199"/>
      <c r="F235" s="199"/>
      <c r="G235" s="199"/>
      <c r="H235" s="199"/>
      <c r="I235" s="199"/>
      <c r="J235" s="199"/>
      <c r="K235" s="199"/>
      <c r="L235" s="199"/>
      <c r="M235" s="199"/>
      <c r="N235" s="199"/>
      <c r="O235" s="199"/>
      <c r="P235" s="199"/>
      <c r="Q235" s="199"/>
      <c r="R235" s="199"/>
      <c r="S235" s="199"/>
      <c r="T235" s="199"/>
      <c r="U235" s="199"/>
      <c r="V235" s="199"/>
      <c r="W235" s="199"/>
      <c r="X235" s="199"/>
      <c r="Y235" s="199"/>
      <c r="Z235" s="189"/>
      <c r="AA235" s="189"/>
    </row>
    <row r="236" spans="1:54" ht="14.25" customHeight="1" x14ac:dyDescent="0.25">
      <c r="A236" s="198" t="s">
        <v>62</v>
      </c>
      <c r="B236" s="199"/>
      <c r="C236" s="199"/>
      <c r="D236" s="199"/>
      <c r="E236" s="199"/>
      <c r="F236" s="199"/>
      <c r="G236" s="199"/>
      <c r="H236" s="199"/>
      <c r="I236" s="199"/>
      <c r="J236" s="199"/>
      <c r="K236" s="199"/>
      <c r="L236" s="199"/>
      <c r="M236" s="199"/>
      <c r="N236" s="199"/>
      <c r="O236" s="199"/>
      <c r="P236" s="199"/>
      <c r="Q236" s="199"/>
      <c r="R236" s="199"/>
      <c r="S236" s="199"/>
      <c r="T236" s="199"/>
      <c r="U236" s="199"/>
      <c r="V236" s="199"/>
      <c r="W236" s="199"/>
      <c r="X236" s="199"/>
      <c r="Y236" s="199"/>
      <c r="Z236" s="190"/>
      <c r="AA236" s="190"/>
    </row>
    <row r="237" spans="1:54" ht="27" customHeight="1" x14ac:dyDescent="0.25">
      <c r="A237" s="54" t="s">
        <v>296</v>
      </c>
      <c r="B237" s="54" t="s">
        <v>297</v>
      </c>
      <c r="C237" s="31">
        <v>4301070941</v>
      </c>
      <c r="D237" s="209">
        <v>4607111036162</v>
      </c>
      <c r="E237" s="202"/>
      <c r="F237" s="193">
        <v>0.8</v>
      </c>
      <c r="G237" s="32">
        <v>8</v>
      </c>
      <c r="H237" s="193">
        <v>6.4</v>
      </c>
      <c r="I237" s="193">
        <v>6.6811999999999996</v>
      </c>
      <c r="J237" s="32">
        <v>84</v>
      </c>
      <c r="K237" s="32" t="s">
        <v>65</v>
      </c>
      <c r="L237" s="33" t="s">
        <v>66</v>
      </c>
      <c r="M237" s="33"/>
      <c r="N237" s="32">
        <v>90</v>
      </c>
      <c r="O237" s="29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37" s="201"/>
      <c r="Q237" s="201"/>
      <c r="R237" s="201"/>
      <c r="S237" s="202"/>
      <c r="T237" s="34"/>
      <c r="U237" s="34"/>
      <c r="V237" s="35" t="s">
        <v>67</v>
      </c>
      <c r="W237" s="194">
        <v>0</v>
      </c>
      <c r="X237" s="195">
        <f>IFERROR(IF(W237="","",W237),"")</f>
        <v>0</v>
      </c>
      <c r="Y237" s="36">
        <f>IFERROR(IF(W237="","",W237*0.0155),"")</f>
        <v>0</v>
      </c>
      <c r="Z237" s="56"/>
      <c r="AA237" s="57"/>
      <c r="AE237" s="61"/>
      <c r="BB237" s="152" t="s">
        <v>1</v>
      </c>
    </row>
    <row r="238" spans="1:54" x14ac:dyDescent="0.2">
      <c r="A238" s="240"/>
      <c r="B238" s="199"/>
      <c r="C238" s="199"/>
      <c r="D238" s="199"/>
      <c r="E238" s="199"/>
      <c r="F238" s="199"/>
      <c r="G238" s="199"/>
      <c r="H238" s="199"/>
      <c r="I238" s="199"/>
      <c r="J238" s="199"/>
      <c r="K238" s="199"/>
      <c r="L238" s="199"/>
      <c r="M238" s="199"/>
      <c r="N238" s="241"/>
      <c r="O238" s="215" t="s">
        <v>68</v>
      </c>
      <c r="P238" s="216"/>
      <c r="Q238" s="216"/>
      <c r="R238" s="216"/>
      <c r="S238" s="216"/>
      <c r="T238" s="216"/>
      <c r="U238" s="217"/>
      <c r="V238" s="37" t="s">
        <v>67</v>
      </c>
      <c r="W238" s="196">
        <f>IFERROR(SUM(W237:W237),"0")</f>
        <v>0</v>
      </c>
      <c r="X238" s="196">
        <f>IFERROR(SUM(X237:X237),"0")</f>
        <v>0</v>
      </c>
      <c r="Y238" s="196">
        <f>IFERROR(IF(Y237="",0,Y237),"0")</f>
        <v>0</v>
      </c>
      <c r="Z238" s="197"/>
      <c r="AA238" s="197"/>
    </row>
    <row r="239" spans="1:54" x14ac:dyDescent="0.2">
      <c r="A239" s="199"/>
      <c r="B239" s="199"/>
      <c r="C239" s="199"/>
      <c r="D239" s="199"/>
      <c r="E239" s="199"/>
      <c r="F239" s="199"/>
      <c r="G239" s="199"/>
      <c r="H239" s="199"/>
      <c r="I239" s="199"/>
      <c r="J239" s="199"/>
      <c r="K239" s="199"/>
      <c r="L239" s="199"/>
      <c r="M239" s="199"/>
      <c r="N239" s="241"/>
      <c r="O239" s="215" t="s">
        <v>68</v>
      </c>
      <c r="P239" s="216"/>
      <c r="Q239" s="216"/>
      <c r="R239" s="216"/>
      <c r="S239" s="216"/>
      <c r="T239" s="216"/>
      <c r="U239" s="217"/>
      <c r="V239" s="37" t="s">
        <v>69</v>
      </c>
      <c r="W239" s="196">
        <f>IFERROR(SUMPRODUCT(W237:W237*H237:H237),"0")</f>
        <v>0</v>
      </c>
      <c r="X239" s="196">
        <f>IFERROR(SUMPRODUCT(X237:X237*H237:H237),"0")</f>
        <v>0</v>
      </c>
      <c r="Y239" s="37"/>
      <c r="Z239" s="197"/>
      <c r="AA239" s="197"/>
    </row>
    <row r="240" spans="1:54" ht="27.75" customHeight="1" x14ac:dyDescent="0.2">
      <c r="A240" s="206" t="s">
        <v>298</v>
      </c>
      <c r="B240" s="207"/>
      <c r="C240" s="207"/>
      <c r="D240" s="207"/>
      <c r="E240" s="207"/>
      <c r="F240" s="207"/>
      <c r="G240" s="207"/>
      <c r="H240" s="207"/>
      <c r="I240" s="207"/>
      <c r="J240" s="207"/>
      <c r="K240" s="207"/>
      <c r="L240" s="207"/>
      <c r="M240" s="207"/>
      <c r="N240" s="207"/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48"/>
      <c r="AA240" s="48"/>
    </row>
    <row r="241" spans="1:54" ht="16.5" customHeight="1" x14ac:dyDescent="0.25">
      <c r="A241" s="226" t="s">
        <v>299</v>
      </c>
      <c r="B241" s="199"/>
      <c r="C241" s="199"/>
      <c r="D241" s="199"/>
      <c r="E241" s="199"/>
      <c r="F241" s="199"/>
      <c r="G241" s="199"/>
      <c r="H241" s="199"/>
      <c r="I241" s="199"/>
      <c r="J241" s="199"/>
      <c r="K241" s="199"/>
      <c r="L241" s="199"/>
      <c r="M241" s="199"/>
      <c r="N241" s="199"/>
      <c r="O241" s="199"/>
      <c r="P241" s="199"/>
      <c r="Q241" s="199"/>
      <c r="R241" s="199"/>
      <c r="S241" s="199"/>
      <c r="T241" s="199"/>
      <c r="U241" s="199"/>
      <c r="V241" s="199"/>
      <c r="W241" s="199"/>
      <c r="X241" s="199"/>
      <c r="Y241" s="199"/>
      <c r="Z241" s="189"/>
      <c r="AA241" s="189"/>
    </row>
    <row r="242" spans="1:54" ht="14.25" customHeight="1" x14ac:dyDescent="0.25">
      <c r="A242" s="198" t="s">
        <v>62</v>
      </c>
      <c r="B242" s="199"/>
      <c r="C242" s="199"/>
      <c r="D242" s="199"/>
      <c r="E242" s="199"/>
      <c r="F242" s="199"/>
      <c r="G242" s="199"/>
      <c r="H242" s="199"/>
      <c r="I242" s="199"/>
      <c r="J242" s="199"/>
      <c r="K242" s="199"/>
      <c r="L242" s="199"/>
      <c r="M242" s="199"/>
      <c r="N242" s="199"/>
      <c r="O242" s="199"/>
      <c r="P242" s="199"/>
      <c r="Q242" s="199"/>
      <c r="R242" s="199"/>
      <c r="S242" s="199"/>
      <c r="T242" s="199"/>
      <c r="U242" s="199"/>
      <c r="V242" s="199"/>
      <c r="W242" s="199"/>
      <c r="X242" s="199"/>
      <c r="Y242" s="199"/>
      <c r="Z242" s="190"/>
      <c r="AA242" s="190"/>
    </row>
    <row r="243" spans="1:54" ht="27" customHeight="1" x14ac:dyDescent="0.25">
      <c r="A243" s="54" t="s">
        <v>300</v>
      </c>
      <c r="B243" s="54" t="s">
        <v>301</v>
      </c>
      <c r="C243" s="31">
        <v>4301070965</v>
      </c>
      <c r="D243" s="209">
        <v>4607111035899</v>
      </c>
      <c r="E243" s="202"/>
      <c r="F243" s="193">
        <v>1</v>
      </c>
      <c r="G243" s="32">
        <v>5</v>
      </c>
      <c r="H243" s="193">
        <v>5</v>
      </c>
      <c r="I243" s="193">
        <v>5.2619999999999996</v>
      </c>
      <c r="J243" s="32">
        <v>84</v>
      </c>
      <c r="K243" s="32" t="s">
        <v>65</v>
      </c>
      <c r="L243" s="33" t="s">
        <v>66</v>
      </c>
      <c r="M243" s="33"/>
      <c r="N243" s="32">
        <v>180</v>
      </c>
      <c r="O243" s="377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43" s="201"/>
      <c r="Q243" s="201"/>
      <c r="R243" s="201"/>
      <c r="S243" s="202"/>
      <c r="T243" s="34"/>
      <c r="U243" s="34"/>
      <c r="V243" s="35" t="s">
        <v>67</v>
      </c>
      <c r="W243" s="194">
        <v>18</v>
      </c>
      <c r="X243" s="195">
        <f>IFERROR(IF(W243="","",W243),"")</f>
        <v>18</v>
      </c>
      <c r="Y243" s="36">
        <f>IFERROR(IF(W243="","",W243*0.0155),"")</f>
        <v>0.27900000000000003</v>
      </c>
      <c r="Z243" s="56"/>
      <c r="AA243" s="57"/>
      <c r="AE243" s="61"/>
      <c r="BB243" s="153" t="s">
        <v>1</v>
      </c>
    </row>
    <row r="244" spans="1:54" x14ac:dyDescent="0.2">
      <c r="A244" s="240"/>
      <c r="B244" s="199"/>
      <c r="C244" s="199"/>
      <c r="D244" s="199"/>
      <c r="E244" s="199"/>
      <c r="F244" s="199"/>
      <c r="G244" s="199"/>
      <c r="H244" s="199"/>
      <c r="I244" s="199"/>
      <c r="J244" s="199"/>
      <c r="K244" s="199"/>
      <c r="L244" s="199"/>
      <c r="M244" s="199"/>
      <c r="N244" s="241"/>
      <c r="O244" s="215" t="s">
        <v>68</v>
      </c>
      <c r="P244" s="216"/>
      <c r="Q244" s="216"/>
      <c r="R244" s="216"/>
      <c r="S244" s="216"/>
      <c r="T244" s="216"/>
      <c r="U244" s="217"/>
      <c r="V244" s="37" t="s">
        <v>67</v>
      </c>
      <c r="W244" s="196">
        <f>IFERROR(SUM(W243:W243),"0")</f>
        <v>18</v>
      </c>
      <c r="X244" s="196">
        <f>IFERROR(SUM(X243:X243),"0")</f>
        <v>18</v>
      </c>
      <c r="Y244" s="196">
        <f>IFERROR(IF(Y243="",0,Y243),"0")</f>
        <v>0.27900000000000003</v>
      </c>
      <c r="Z244" s="197"/>
      <c r="AA244" s="197"/>
    </row>
    <row r="245" spans="1:54" x14ac:dyDescent="0.2">
      <c r="A245" s="199"/>
      <c r="B245" s="199"/>
      <c r="C245" s="199"/>
      <c r="D245" s="199"/>
      <c r="E245" s="199"/>
      <c r="F245" s="199"/>
      <c r="G245" s="199"/>
      <c r="H245" s="199"/>
      <c r="I245" s="199"/>
      <c r="J245" s="199"/>
      <c r="K245" s="199"/>
      <c r="L245" s="199"/>
      <c r="M245" s="199"/>
      <c r="N245" s="241"/>
      <c r="O245" s="215" t="s">
        <v>68</v>
      </c>
      <c r="P245" s="216"/>
      <c r="Q245" s="216"/>
      <c r="R245" s="216"/>
      <c r="S245" s="216"/>
      <c r="T245" s="216"/>
      <c r="U245" s="217"/>
      <c r="V245" s="37" t="s">
        <v>69</v>
      </c>
      <c r="W245" s="196">
        <f>IFERROR(SUMPRODUCT(W243:W243*H243:H243),"0")</f>
        <v>90</v>
      </c>
      <c r="X245" s="196">
        <f>IFERROR(SUMPRODUCT(X243:X243*H243:H243),"0")</f>
        <v>90</v>
      </c>
      <c r="Y245" s="37"/>
      <c r="Z245" s="197"/>
      <c r="AA245" s="197"/>
    </row>
    <row r="246" spans="1:54" ht="16.5" customHeight="1" x14ac:dyDescent="0.25">
      <c r="A246" s="226" t="s">
        <v>302</v>
      </c>
      <c r="B246" s="199"/>
      <c r="C246" s="199"/>
      <c r="D246" s="199"/>
      <c r="E246" s="199"/>
      <c r="F246" s="199"/>
      <c r="G246" s="199"/>
      <c r="H246" s="199"/>
      <c r="I246" s="199"/>
      <c r="J246" s="199"/>
      <c r="K246" s="199"/>
      <c r="L246" s="199"/>
      <c r="M246" s="199"/>
      <c r="N246" s="199"/>
      <c r="O246" s="199"/>
      <c r="P246" s="199"/>
      <c r="Q246" s="199"/>
      <c r="R246" s="199"/>
      <c r="S246" s="199"/>
      <c r="T246" s="199"/>
      <c r="U246" s="199"/>
      <c r="V246" s="199"/>
      <c r="W246" s="199"/>
      <c r="X246" s="199"/>
      <c r="Y246" s="199"/>
      <c r="Z246" s="189"/>
      <c r="AA246" s="189"/>
    </row>
    <row r="247" spans="1:54" ht="14.25" customHeight="1" x14ac:dyDescent="0.25">
      <c r="A247" s="198" t="s">
        <v>62</v>
      </c>
      <c r="B247" s="199"/>
      <c r="C247" s="199"/>
      <c r="D247" s="199"/>
      <c r="E247" s="199"/>
      <c r="F247" s="199"/>
      <c r="G247" s="199"/>
      <c r="H247" s="199"/>
      <c r="I247" s="199"/>
      <c r="J247" s="199"/>
      <c r="K247" s="199"/>
      <c r="L247" s="199"/>
      <c r="M247" s="199"/>
      <c r="N247" s="199"/>
      <c r="O247" s="199"/>
      <c r="P247" s="199"/>
      <c r="Q247" s="199"/>
      <c r="R247" s="199"/>
      <c r="S247" s="199"/>
      <c r="T247" s="199"/>
      <c r="U247" s="199"/>
      <c r="V247" s="199"/>
      <c r="W247" s="199"/>
      <c r="X247" s="199"/>
      <c r="Y247" s="199"/>
      <c r="Z247" s="190"/>
      <c r="AA247" s="190"/>
    </row>
    <row r="248" spans="1:54" ht="27" customHeight="1" x14ac:dyDescent="0.25">
      <c r="A248" s="54" t="s">
        <v>303</v>
      </c>
      <c r="B248" s="54" t="s">
        <v>304</v>
      </c>
      <c r="C248" s="31">
        <v>4301070870</v>
      </c>
      <c r="D248" s="209">
        <v>4607111036711</v>
      </c>
      <c r="E248" s="202"/>
      <c r="F248" s="193">
        <v>0.8</v>
      </c>
      <c r="G248" s="32">
        <v>8</v>
      </c>
      <c r="H248" s="193">
        <v>6.4</v>
      </c>
      <c r="I248" s="193">
        <v>6.67</v>
      </c>
      <c r="J248" s="32">
        <v>84</v>
      </c>
      <c r="K248" s="32" t="s">
        <v>65</v>
      </c>
      <c r="L248" s="33" t="s">
        <v>66</v>
      </c>
      <c r="M248" s="33"/>
      <c r="N248" s="32">
        <v>90</v>
      </c>
      <c r="O248" s="37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48" s="201"/>
      <c r="Q248" s="201"/>
      <c r="R248" s="201"/>
      <c r="S248" s="202"/>
      <c r="T248" s="34"/>
      <c r="U248" s="34"/>
      <c r="V248" s="35" t="s">
        <v>67</v>
      </c>
      <c r="W248" s="194">
        <v>0</v>
      </c>
      <c r="X248" s="195">
        <f>IFERROR(IF(W248="","",W248),"")</f>
        <v>0</v>
      </c>
      <c r="Y248" s="36">
        <f>IFERROR(IF(W248="","",W248*0.0155),"")</f>
        <v>0</v>
      </c>
      <c r="Z248" s="56"/>
      <c r="AA248" s="57"/>
      <c r="AE248" s="61"/>
      <c r="BB248" s="154" t="s">
        <v>1</v>
      </c>
    </row>
    <row r="249" spans="1:54" x14ac:dyDescent="0.2">
      <c r="A249" s="240"/>
      <c r="B249" s="199"/>
      <c r="C249" s="199"/>
      <c r="D249" s="199"/>
      <c r="E249" s="199"/>
      <c r="F249" s="199"/>
      <c r="G249" s="199"/>
      <c r="H249" s="199"/>
      <c r="I249" s="199"/>
      <c r="J249" s="199"/>
      <c r="K249" s="199"/>
      <c r="L249" s="199"/>
      <c r="M249" s="199"/>
      <c r="N249" s="241"/>
      <c r="O249" s="215" t="s">
        <v>68</v>
      </c>
      <c r="P249" s="216"/>
      <c r="Q249" s="216"/>
      <c r="R249" s="216"/>
      <c r="S249" s="216"/>
      <c r="T249" s="216"/>
      <c r="U249" s="217"/>
      <c r="V249" s="37" t="s">
        <v>67</v>
      </c>
      <c r="W249" s="196">
        <f>IFERROR(SUM(W248:W248),"0")</f>
        <v>0</v>
      </c>
      <c r="X249" s="196">
        <f>IFERROR(SUM(X248:X248),"0")</f>
        <v>0</v>
      </c>
      <c r="Y249" s="196">
        <f>IFERROR(IF(Y248="",0,Y248),"0")</f>
        <v>0</v>
      </c>
      <c r="Z249" s="197"/>
      <c r="AA249" s="197"/>
    </row>
    <row r="250" spans="1:54" x14ac:dyDescent="0.2">
      <c r="A250" s="199"/>
      <c r="B250" s="199"/>
      <c r="C250" s="199"/>
      <c r="D250" s="199"/>
      <c r="E250" s="199"/>
      <c r="F250" s="199"/>
      <c r="G250" s="199"/>
      <c r="H250" s="199"/>
      <c r="I250" s="199"/>
      <c r="J250" s="199"/>
      <c r="K250" s="199"/>
      <c r="L250" s="199"/>
      <c r="M250" s="199"/>
      <c r="N250" s="241"/>
      <c r="O250" s="215" t="s">
        <v>68</v>
      </c>
      <c r="P250" s="216"/>
      <c r="Q250" s="216"/>
      <c r="R250" s="216"/>
      <c r="S250" s="216"/>
      <c r="T250" s="216"/>
      <c r="U250" s="217"/>
      <c r="V250" s="37" t="s">
        <v>69</v>
      </c>
      <c r="W250" s="196">
        <f>IFERROR(SUMPRODUCT(W248:W248*H248:H248),"0")</f>
        <v>0</v>
      </c>
      <c r="X250" s="196">
        <f>IFERROR(SUMPRODUCT(X248:X248*H248:H248),"0")</f>
        <v>0</v>
      </c>
      <c r="Y250" s="37"/>
      <c r="Z250" s="197"/>
      <c r="AA250" s="197"/>
    </row>
    <row r="251" spans="1:54" ht="27.75" customHeight="1" x14ac:dyDescent="0.2">
      <c r="A251" s="206" t="s">
        <v>305</v>
      </c>
      <c r="B251" s="207"/>
      <c r="C251" s="207"/>
      <c r="D251" s="207"/>
      <c r="E251" s="207"/>
      <c r="F251" s="207"/>
      <c r="G251" s="207"/>
      <c r="H251" s="207"/>
      <c r="I251" s="207"/>
      <c r="J251" s="207"/>
      <c r="K251" s="207"/>
      <c r="L251" s="207"/>
      <c r="M251" s="207"/>
      <c r="N251" s="207"/>
      <c r="O251" s="207"/>
      <c r="P251" s="207"/>
      <c r="Q251" s="207"/>
      <c r="R251" s="207"/>
      <c r="S251" s="207"/>
      <c r="T251" s="207"/>
      <c r="U251" s="207"/>
      <c r="V251" s="207"/>
      <c r="W251" s="207"/>
      <c r="X251" s="207"/>
      <c r="Y251" s="207"/>
      <c r="Z251" s="48"/>
      <c r="AA251" s="48"/>
    </row>
    <row r="252" spans="1:54" ht="16.5" customHeight="1" x14ac:dyDescent="0.25">
      <c r="A252" s="226" t="s">
        <v>306</v>
      </c>
      <c r="B252" s="199"/>
      <c r="C252" s="199"/>
      <c r="D252" s="199"/>
      <c r="E252" s="199"/>
      <c r="F252" s="199"/>
      <c r="G252" s="199"/>
      <c r="H252" s="199"/>
      <c r="I252" s="199"/>
      <c r="J252" s="199"/>
      <c r="K252" s="199"/>
      <c r="L252" s="199"/>
      <c r="M252" s="199"/>
      <c r="N252" s="199"/>
      <c r="O252" s="199"/>
      <c r="P252" s="199"/>
      <c r="Q252" s="199"/>
      <c r="R252" s="199"/>
      <c r="S252" s="199"/>
      <c r="T252" s="199"/>
      <c r="U252" s="199"/>
      <c r="V252" s="199"/>
      <c r="W252" s="199"/>
      <c r="X252" s="199"/>
      <c r="Y252" s="199"/>
      <c r="Z252" s="189"/>
      <c r="AA252" s="189"/>
    </row>
    <row r="253" spans="1:54" ht="14.25" customHeight="1" x14ac:dyDescent="0.25">
      <c r="A253" s="198" t="s">
        <v>62</v>
      </c>
      <c r="B253" s="199"/>
      <c r="C253" s="199"/>
      <c r="D253" s="199"/>
      <c r="E253" s="199"/>
      <c r="F253" s="199"/>
      <c r="G253" s="199"/>
      <c r="H253" s="199"/>
      <c r="I253" s="199"/>
      <c r="J253" s="199"/>
      <c r="K253" s="199"/>
      <c r="L253" s="199"/>
      <c r="M253" s="199"/>
      <c r="N253" s="199"/>
      <c r="O253" s="199"/>
      <c r="P253" s="199"/>
      <c r="Q253" s="199"/>
      <c r="R253" s="199"/>
      <c r="S253" s="199"/>
      <c r="T253" s="199"/>
      <c r="U253" s="199"/>
      <c r="V253" s="199"/>
      <c r="W253" s="199"/>
      <c r="X253" s="199"/>
      <c r="Y253" s="199"/>
      <c r="Z253" s="190"/>
      <c r="AA253" s="190"/>
    </row>
    <row r="254" spans="1:54" ht="27" customHeight="1" x14ac:dyDescent="0.25">
      <c r="A254" s="54" t="s">
        <v>307</v>
      </c>
      <c r="B254" s="54" t="s">
        <v>308</v>
      </c>
      <c r="C254" s="31">
        <v>4301071014</v>
      </c>
      <c r="D254" s="209">
        <v>4640242181264</v>
      </c>
      <c r="E254" s="202"/>
      <c r="F254" s="193">
        <v>0.7</v>
      </c>
      <c r="G254" s="32">
        <v>10</v>
      </c>
      <c r="H254" s="193">
        <v>7</v>
      </c>
      <c r="I254" s="193">
        <v>7.28</v>
      </c>
      <c r="J254" s="32">
        <v>84</v>
      </c>
      <c r="K254" s="32" t="s">
        <v>65</v>
      </c>
      <c r="L254" s="33" t="s">
        <v>66</v>
      </c>
      <c r="M254" s="33"/>
      <c r="N254" s="32">
        <v>180</v>
      </c>
      <c r="O254" s="326" t="s">
        <v>309</v>
      </c>
      <c r="P254" s="201"/>
      <c r="Q254" s="201"/>
      <c r="R254" s="201"/>
      <c r="S254" s="202"/>
      <c r="T254" s="34"/>
      <c r="U254" s="34"/>
      <c r="V254" s="35" t="s">
        <v>67</v>
      </c>
      <c r="W254" s="194">
        <v>0</v>
      </c>
      <c r="X254" s="195">
        <f>IFERROR(IF(W254="","",W254),"")</f>
        <v>0</v>
      </c>
      <c r="Y254" s="36">
        <f>IFERROR(IF(W254="","",W254*0.0155),"")</f>
        <v>0</v>
      </c>
      <c r="Z254" s="56"/>
      <c r="AA254" s="57"/>
      <c r="AE254" s="61"/>
      <c r="BB254" s="155" t="s">
        <v>1</v>
      </c>
    </row>
    <row r="255" spans="1:54" ht="27" customHeight="1" x14ac:dyDescent="0.25">
      <c r="A255" s="54" t="s">
        <v>310</v>
      </c>
      <c r="B255" s="54" t="s">
        <v>311</v>
      </c>
      <c r="C255" s="31">
        <v>4301071021</v>
      </c>
      <c r="D255" s="209">
        <v>4640242181325</v>
      </c>
      <c r="E255" s="202"/>
      <c r="F255" s="193">
        <v>0.7</v>
      </c>
      <c r="G255" s="32">
        <v>10</v>
      </c>
      <c r="H255" s="193">
        <v>7</v>
      </c>
      <c r="I255" s="193">
        <v>7.28</v>
      </c>
      <c r="J255" s="32">
        <v>84</v>
      </c>
      <c r="K255" s="32" t="s">
        <v>65</v>
      </c>
      <c r="L255" s="33" t="s">
        <v>66</v>
      </c>
      <c r="M255" s="33"/>
      <c r="N255" s="32">
        <v>180</v>
      </c>
      <c r="O255" s="294" t="s">
        <v>312</v>
      </c>
      <c r="P255" s="201"/>
      <c r="Q255" s="201"/>
      <c r="R255" s="201"/>
      <c r="S255" s="202"/>
      <c r="T255" s="34"/>
      <c r="U255" s="34"/>
      <c r="V255" s="35" t="s">
        <v>67</v>
      </c>
      <c r="W255" s="194">
        <v>0</v>
      </c>
      <c r="X255" s="195">
        <f>IFERROR(IF(W255="","",W255),"")</f>
        <v>0</v>
      </c>
      <c r="Y255" s="36">
        <f>IFERROR(IF(W255="","",W255*0.0155),"")</f>
        <v>0</v>
      </c>
      <c r="Z255" s="56"/>
      <c r="AA255" s="57"/>
      <c r="AE255" s="61"/>
      <c r="BB255" s="156" t="s">
        <v>1</v>
      </c>
    </row>
    <row r="256" spans="1:54" ht="27" customHeight="1" x14ac:dyDescent="0.25">
      <c r="A256" s="54" t="s">
        <v>313</v>
      </c>
      <c r="B256" s="54" t="s">
        <v>314</v>
      </c>
      <c r="C256" s="31">
        <v>4301070993</v>
      </c>
      <c r="D256" s="209">
        <v>4640242180670</v>
      </c>
      <c r="E256" s="202"/>
      <c r="F256" s="193">
        <v>1</v>
      </c>
      <c r="G256" s="32">
        <v>6</v>
      </c>
      <c r="H256" s="193">
        <v>6</v>
      </c>
      <c r="I256" s="193">
        <v>6.23</v>
      </c>
      <c r="J256" s="32">
        <v>84</v>
      </c>
      <c r="K256" s="32" t="s">
        <v>65</v>
      </c>
      <c r="L256" s="33" t="s">
        <v>66</v>
      </c>
      <c r="M256" s="33"/>
      <c r="N256" s="32">
        <v>180</v>
      </c>
      <c r="O256" s="332" t="s">
        <v>315</v>
      </c>
      <c r="P256" s="201"/>
      <c r="Q256" s="201"/>
      <c r="R256" s="201"/>
      <c r="S256" s="202"/>
      <c r="T256" s="34"/>
      <c r="U256" s="34"/>
      <c r="V256" s="35" t="s">
        <v>67</v>
      </c>
      <c r="W256" s="194">
        <v>0</v>
      </c>
      <c r="X256" s="195">
        <f>IFERROR(IF(W256="","",W256),"")</f>
        <v>0</v>
      </c>
      <c r="Y256" s="36">
        <f>IFERROR(IF(W256="","",W256*0.0155),"")</f>
        <v>0</v>
      </c>
      <c r="Z256" s="56"/>
      <c r="AA256" s="57"/>
      <c r="AE256" s="61"/>
      <c r="BB256" s="157" t="s">
        <v>1</v>
      </c>
    </row>
    <row r="257" spans="1:54" x14ac:dyDescent="0.2">
      <c r="A257" s="240"/>
      <c r="B257" s="199"/>
      <c r="C257" s="199"/>
      <c r="D257" s="199"/>
      <c r="E257" s="199"/>
      <c r="F257" s="199"/>
      <c r="G257" s="199"/>
      <c r="H257" s="199"/>
      <c r="I257" s="199"/>
      <c r="J257" s="199"/>
      <c r="K257" s="199"/>
      <c r="L257" s="199"/>
      <c r="M257" s="199"/>
      <c r="N257" s="241"/>
      <c r="O257" s="215" t="s">
        <v>68</v>
      </c>
      <c r="P257" s="216"/>
      <c r="Q257" s="216"/>
      <c r="R257" s="216"/>
      <c r="S257" s="216"/>
      <c r="T257" s="216"/>
      <c r="U257" s="217"/>
      <c r="V257" s="37" t="s">
        <v>67</v>
      </c>
      <c r="W257" s="196">
        <f>IFERROR(SUM(W254:W256),"0")</f>
        <v>0</v>
      </c>
      <c r="X257" s="196">
        <f>IFERROR(SUM(X254:X256),"0")</f>
        <v>0</v>
      </c>
      <c r="Y257" s="196">
        <f>IFERROR(IF(Y254="",0,Y254),"0")+IFERROR(IF(Y255="",0,Y255),"0")+IFERROR(IF(Y256="",0,Y256),"0")</f>
        <v>0</v>
      </c>
      <c r="Z257" s="197"/>
      <c r="AA257" s="197"/>
    </row>
    <row r="258" spans="1:54" x14ac:dyDescent="0.2">
      <c r="A258" s="199"/>
      <c r="B258" s="199"/>
      <c r="C258" s="199"/>
      <c r="D258" s="199"/>
      <c r="E258" s="199"/>
      <c r="F258" s="199"/>
      <c r="G258" s="199"/>
      <c r="H258" s="199"/>
      <c r="I258" s="199"/>
      <c r="J258" s="199"/>
      <c r="K258" s="199"/>
      <c r="L258" s="199"/>
      <c r="M258" s="199"/>
      <c r="N258" s="241"/>
      <c r="O258" s="215" t="s">
        <v>68</v>
      </c>
      <c r="P258" s="216"/>
      <c r="Q258" s="216"/>
      <c r="R258" s="216"/>
      <c r="S258" s="216"/>
      <c r="T258" s="216"/>
      <c r="U258" s="217"/>
      <c r="V258" s="37" t="s">
        <v>69</v>
      </c>
      <c r="W258" s="196">
        <f>IFERROR(SUMPRODUCT(W254:W256*H254:H256),"0")</f>
        <v>0</v>
      </c>
      <c r="X258" s="196">
        <f>IFERROR(SUMPRODUCT(X254:X256*H254:H256),"0")</f>
        <v>0</v>
      </c>
      <c r="Y258" s="37"/>
      <c r="Z258" s="197"/>
      <c r="AA258" s="197"/>
    </row>
    <row r="259" spans="1:54" ht="16.5" customHeight="1" x14ac:dyDescent="0.25">
      <c r="A259" s="226" t="s">
        <v>316</v>
      </c>
      <c r="B259" s="199"/>
      <c r="C259" s="199"/>
      <c r="D259" s="199"/>
      <c r="E259" s="199"/>
      <c r="F259" s="199"/>
      <c r="G259" s="199"/>
      <c r="H259" s="199"/>
      <c r="I259" s="199"/>
      <c r="J259" s="199"/>
      <c r="K259" s="199"/>
      <c r="L259" s="199"/>
      <c r="M259" s="199"/>
      <c r="N259" s="199"/>
      <c r="O259" s="199"/>
      <c r="P259" s="199"/>
      <c r="Q259" s="199"/>
      <c r="R259" s="199"/>
      <c r="S259" s="199"/>
      <c r="T259" s="199"/>
      <c r="U259" s="199"/>
      <c r="V259" s="199"/>
      <c r="W259" s="199"/>
      <c r="X259" s="199"/>
      <c r="Y259" s="199"/>
      <c r="Z259" s="189"/>
      <c r="AA259" s="189"/>
    </row>
    <row r="260" spans="1:54" ht="14.25" customHeight="1" x14ac:dyDescent="0.25">
      <c r="A260" s="198" t="s">
        <v>133</v>
      </c>
      <c r="B260" s="199"/>
      <c r="C260" s="199"/>
      <c r="D260" s="199"/>
      <c r="E260" s="199"/>
      <c r="F260" s="199"/>
      <c r="G260" s="199"/>
      <c r="H260" s="199"/>
      <c r="I260" s="199"/>
      <c r="J260" s="199"/>
      <c r="K260" s="199"/>
      <c r="L260" s="199"/>
      <c r="M260" s="199"/>
      <c r="N260" s="199"/>
      <c r="O260" s="199"/>
      <c r="P260" s="199"/>
      <c r="Q260" s="199"/>
      <c r="R260" s="199"/>
      <c r="S260" s="199"/>
      <c r="T260" s="199"/>
      <c r="U260" s="199"/>
      <c r="V260" s="199"/>
      <c r="W260" s="199"/>
      <c r="X260" s="199"/>
      <c r="Y260" s="199"/>
      <c r="Z260" s="190"/>
      <c r="AA260" s="190"/>
    </row>
    <row r="261" spans="1:54" ht="27" customHeight="1" x14ac:dyDescent="0.25">
      <c r="A261" s="54" t="s">
        <v>317</v>
      </c>
      <c r="B261" s="54" t="s">
        <v>318</v>
      </c>
      <c r="C261" s="31">
        <v>4301131019</v>
      </c>
      <c r="D261" s="209">
        <v>4640242180427</v>
      </c>
      <c r="E261" s="202"/>
      <c r="F261" s="193">
        <v>1.8</v>
      </c>
      <c r="G261" s="32">
        <v>1</v>
      </c>
      <c r="H261" s="193">
        <v>1.8</v>
      </c>
      <c r="I261" s="193">
        <v>1.915</v>
      </c>
      <c r="J261" s="32">
        <v>234</v>
      </c>
      <c r="K261" s="32" t="s">
        <v>125</v>
      </c>
      <c r="L261" s="33" t="s">
        <v>66</v>
      </c>
      <c r="M261" s="33"/>
      <c r="N261" s="32">
        <v>180</v>
      </c>
      <c r="O261" s="323" t="s">
        <v>319</v>
      </c>
      <c r="P261" s="201"/>
      <c r="Q261" s="201"/>
      <c r="R261" s="201"/>
      <c r="S261" s="202"/>
      <c r="T261" s="34"/>
      <c r="U261" s="34"/>
      <c r="V261" s="35" t="s">
        <v>67</v>
      </c>
      <c r="W261" s="194">
        <v>0</v>
      </c>
      <c r="X261" s="195">
        <f>IFERROR(IF(W261="","",W261),"")</f>
        <v>0</v>
      </c>
      <c r="Y261" s="36">
        <f>IFERROR(IF(W261="","",W261*0.00502),"")</f>
        <v>0</v>
      </c>
      <c r="Z261" s="56"/>
      <c r="AA261" s="57"/>
      <c r="AE261" s="61"/>
      <c r="BB261" s="158" t="s">
        <v>76</v>
      </c>
    </row>
    <row r="262" spans="1:54" x14ac:dyDescent="0.2">
      <c r="A262" s="240"/>
      <c r="B262" s="199"/>
      <c r="C262" s="199"/>
      <c r="D262" s="199"/>
      <c r="E262" s="199"/>
      <c r="F262" s="199"/>
      <c r="G262" s="199"/>
      <c r="H262" s="199"/>
      <c r="I262" s="199"/>
      <c r="J262" s="199"/>
      <c r="K262" s="199"/>
      <c r="L262" s="199"/>
      <c r="M262" s="199"/>
      <c r="N262" s="241"/>
      <c r="O262" s="215" t="s">
        <v>68</v>
      </c>
      <c r="P262" s="216"/>
      <c r="Q262" s="216"/>
      <c r="R262" s="216"/>
      <c r="S262" s="216"/>
      <c r="T262" s="216"/>
      <c r="U262" s="217"/>
      <c r="V262" s="37" t="s">
        <v>67</v>
      </c>
      <c r="W262" s="196">
        <f>IFERROR(SUM(W261:W261),"0")</f>
        <v>0</v>
      </c>
      <c r="X262" s="196">
        <f>IFERROR(SUM(X261:X261),"0")</f>
        <v>0</v>
      </c>
      <c r="Y262" s="196">
        <f>IFERROR(IF(Y261="",0,Y261),"0")</f>
        <v>0</v>
      </c>
      <c r="Z262" s="197"/>
      <c r="AA262" s="197"/>
    </row>
    <row r="263" spans="1:54" x14ac:dyDescent="0.2">
      <c r="A263" s="199"/>
      <c r="B263" s="199"/>
      <c r="C263" s="199"/>
      <c r="D263" s="199"/>
      <c r="E263" s="199"/>
      <c r="F263" s="199"/>
      <c r="G263" s="199"/>
      <c r="H263" s="199"/>
      <c r="I263" s="199"/>
      <c r="J263" s="199"/>
      <c r="K263" s="199"/>
      <c r="L263" s="199"/>
      <c r="M263" s="199"/>
      <c r="N263" s="241"/>
      <c r="O263" s="215" t="s">
        <v>68</v>
      </c>
      <c r="P263" s="216"/>
      <c r="Q263" s="216"/>
      <c r="R263" s="216"/>
      <c r="S263" s="216"/>
      <c r="T263" s="216"/>
      <c r="U263" s="217"/>
      <c r="V263" s="37" t="s">
        <v>69</v>
      </c>
      <c r="W263" s="196">
        <f>IFERROR(SUMPRODUCT(W261:W261*H261:H261),"0")</f>
        <v>0</v>
      </c>
      <c r="X263" s="196">
        <f>IFERROR(SUMPRODUCT(X261:X261*H261:H261),"0")</f>
        <v>0</v>
      </c>
      <c r="Y263" s="37"/>
      <c r="Z263" s="197"/>
      <c r="AA263" s="197"/>
    </row>
    <row r="264" spans="1:54" ht="14.25" customHeight="1" x14ac:dyDescent="0.25">
      <c r="A264" s="198" t="s">
        <v>72</v>
      </c>
      <c r="B264" s="199"/>
      <c r="C264" s="199"/>
      <c r="D264" s="199"/>
      <c r="E264" s="199"/>
      <c r="F264" s="199"/>
      <c r="G264" s="199"/>
      <c r="H264" s="199"/>
      <c r="I264" s="199"/>
      <c r="J264" s="199"/>
      <c r="K264" s="199"/>
      <c r="L264" s="199"/>
      <c r="M264" s="199"/>
      <c r="N264" s="199"/>
      <c r="O264" s="199"/>
      <c r="P264" s="199"/>
      <c r="Q264" s="199"/>
      <c r="R264" s="199"/>
      <c r="S264" s="199"/>
      <c r="T264" s="199"/>
      <c r="U264" s="199"/>
      <c r="V264" s="199"/>
      <c r="W264" s="199"/>
      <c r="X264" s="199"/>
      <c r="Y264" s="199"/>
      <c r="Z264" s="190"/>
      <c r="AA264" s="190"/>
    </row>
    <row r="265" spans="1:54" ht="27" customHeight="1" x14ac:dyDescent="0.25">
      <c r="A265" s="54" t="s">
        <v>320</v>
      </c>
      <c r="B265" s="54" t="s">
        <v>321</v>
      </c>
      <c r="C265" s="31">
        <v>4301132080</v>
      </c>
      <c r="D265" s="209">
        <v>4640242180397</v>
      </c>
      <c r="E265" s="202"/>
      <c r="F265" s="193">
        <v>1</v>
      </c>
      <c r="G265" s="32">
        <v>6</v>
      </c>
      <c r="H265" s="193">
        <v>6</v>
      </c>
      <c r="I265" s="193">
        <v>6.26</v>
      </c>
      <c r="J265" s="32">
        <v>84</v>
      </c>
      <c r="K265" s="32" t="s">
        <v>65</v>
      </c>
      <c r="L265" s="33" t="s">
        <v>66</v>
      </c>
      <c r="M265" s="33"/>
      <c r="N265" s="32">
        <v>180</v>
      </c>
      <c r="O265" s="221" t="s">
        <v>322</v>
      </c>
      <c r="P265" s="201"/>
      <c r="Q265" s="201"/>
      <c r="R265" s="201"/>
      <c r="S265" s="202"/>
      <c r="T265" s="34"/>
      <c r="U265" s="34"/>
      <c r="V265" s="35" t="s">
        <v>67</v>
      </c>
      <c r="W265" s="194">
        <v>41</v>
      </c>
      <c r="X265" s="195">
        <f>IFERROR(IF(W265="","",W265),"")</f>
        <v>41</v>
      </c>
      <c r="Y265" s="36">
        <f>IFERROR(IF(W265="","",W265*0.0155),"")</f>
        <v>0.63549999999999995</v>
      </c>
      <c r="Z265" s="56"/>
      <c r="AA265" s="57"/>
      <c r="AE265" s="61"/>
      <c r="BB265" s="159" t="s">
        <v>76</v>
      </c>
    </row>
    <row r="266" spans="1:54" ht="27" customHeight="1" x14ac:dyDescent="0.25">
      <c r="A266" s="54" t="s">
        <v>323</v>
      </c>
      <c r="B266" s="54" t="s">
        <v>324</v>
      </c>
      <c r="C266" s="31">
        <v>4301132104</v>
      </c>
      <c r="D266" s="209">
        <v>4640242181219</v>
      </c>
      <c r="E266" s="202"/>
      <c r="F266" s="193">
        <v>0.3</v>
      </c>
      <c r="G266" s="32">
        <v>9</v>
      </c>
      <c r="H266" s="193">
        <v>2.7</v>
      </c>
      <c r="I266" s="193">
        <v>2.8450000000000002</v>
      </c>
      <c r="J266" s="32">
        <v>234</v>
      </c>
      <c r="K266" s="32" t="s">
        <v>125</v>
      </c>
      <c r="L266" s="33" t="s">
        <v>66</v>
      </c>
      <c r="M266" s="33"/>
      <c r="N266" s="32">
        <v>180</v>
      </c>
      <c r="O266" s="320" t="s">
        <v>325</v>
      </c>
      <c r="P266" s="201"/>
      <c r="Q266" s="201"/>
      <c r="R266" s="201"/>
      <c r="S266" s="202"/>
      <c r="T266" s="34"/>
      <c r="U266" s="34"/>
      <c r="V266" s="35" t="s">
        <v>67</v>
      </c>
      <c r="W266" s="194">
        <v>0</v>
      </c>
      <c r="X266" s="195">
        <f>IFERROR(IF(W266="","",W266),"")</f>
        <v>0</v>
      </c>
      <c r="Y266" s="36">
        <f>IFERROR(IF(W266="","",W266*0.00502),"")</f>
        <v>0</v>
      </c>
      <c r="Z266" s="56"/>
      <c r="AA266" s="57"/>
      <c r="AE266" s="61"/>
      <c r="BB266" s="160" t="s">
        <v>76</v>
      </c>
    </row>
    <row r="267" spans="1:54" x14ac:dyDescent="0.2">
      <c r="A267" s="240"/>
      <c r="B267" s="199"/>
      <c r="C267" s="199"/>
      <c r="D267" s="199"/>
      <c r="E267" s="199"/>
      <c r="F267" s="199"/>
      <c r="G267" s="199"/>
      <c r="H267" s="199"/>
      <c r="I267" s="199"/>
      <c r="J267" s="199"/>
      <c r="K267" s="199"/>
      <c r="L267" s="199"/>
      <c r="M267" s="199"/>
      <c r="N267" s="241"/>
      <c r="O267" s="215" t="s">
        <v>68</v>
      </c>
      <c r="P267" s="216"/>
      <c r="Q267" s="216"/>
      <c r="R267" s="216"/>
      <c r="S267" s="216"/>
      <c r="T267" s="216"/>
      <c r="U267" s="217"/>
      <c r="V267" s="37" t="s">
        <v>67</v>
      </c>
      <c r="W267" s="196">
        <f>IFERROR(SUM(W265:W266),"0")</f>
        <v>41</v>
      </c>
      <c r="X267" s="196">
        <f>IFERROR(SUM(X265:X266),"0")</f>
        <v>41</v>
      </c>
      <c r="Y267" s="196">
        <f>IFERROR(IF(Y265="",0,Y265),"0")+IFERROR(IF(Y266="",0,Y266),"0")</f>
        <v>0.63549999999999995</v>
      </c>
      <c r="Z267" s="197"/>
      <c r="AA267" s="197"/>
    </row>
    <row r="268" spans="1:54" x14ac:dyDescent="0.2">
      <c r="A268" s="199"/>
      <c r="B268" s="199"/>
      <c r="C268" s="199"/>
      <c r="D268" s="199"/>
      <c r="E268" s="199"/>
      <c r="F268" s="199"/>
      <c r="G268" s="199"/>
      <c r="H268" s="199"/>
      <c r="I268" s="199"/>
      <c r="J268" s="199"/>
      <c r="K268" s="199"/>
      <c r="L268" s="199"/>
      <c r="M268" s="199"/>
      <c r="N268" s="241"/>
      <c r="O268" s="215" t="s">
        <v>68</v>
      </c>
      <c r="P268" s="216"/>
      <c r="Q268" s="216"/>
      <c r="R268" s="216"/>
      <c r="S268" s="216"/>
      <c r="T268" s="216"/>
      <c r="U268" s="217"/>
      <c r="V268" s="37" t="s">
        <v>69</v>
      </c>
      <c r="W268" s="196">
        <f>IFERROR(SUMPRODUCT(W265:W266*H265:H266),"0")</f>
        <v>246</v>
      </c>
      <c r="X268" s="196">
        <f>IFERROR(SUMPRODUCT(X265:X266*H265:H266),"0")</f>
        <v>246</v>
      </c>
      <c r="Y268" s="37"/>
      <c r="Z268" s="197"/>
      <c r="AA268" s="197"/>
    </row>
    <row r="269" spans="1:54" ht="14.25" customHeight="1" x14ac:dyDescent="0.25">
      <c r="A269" s="198" t="s">
        <v>153</v>
      </c>
      <c r="B269" s="199"/>
      <c r="C269" s="199"/>
      <c r="D269" s="199"/>
      <c r="E269" s="199"/>
      <c r="F269" s="199"/>
      <c r="G269" s="199"/>
      <c r="H269" s="199"/>
      <c r="I269" s="199"/>
      <c r="J269" s="199"/>
      <c r="K269" s="199"/>
      <c r="L269" s="199"/>
      <c r="M269" s="199"/>
      <c r="N269" s="199"/>
      <c r="O269" s="199"/>
      <c r="P269" s="199"/>
      <c r="Q269" s="199"/>
      <c r="R269" s="199"/>
      <c r="S269" s="199"/>
      <c r="T269" s="199"/>
      <c r="U269" s="199"/>
      <c r="V269" s="199"/>
      <c r="W269" s="199"/>
      <c r="X269" s="199"/>
      <c r="Y269" s="199"/>
      <c r="Z269" s="190"/>
      <c r="AA269" s="190"/>
    </row>
    <row r="270" spans="1:54" ht="27" customHeight="1" x14ac:dyDescent="0.25">
      <c r="A270" s="54" t="s">
        <v>326</v>
      </c>
      <c r="B270" s="54" t="s">
        <v>327</v>
      </c>
      <c r="C270" s="31">
        <v>4301136028</v>
      </c>
      <c r="D270" s="209">
        <v>4640242180304</v>
      </c>
      <c r="E270" s="202"/>
      <c r="F270" s="193">
        <v>2.7</v>
      </c>
      <c r="G270" s="32">
        <v>1</v>
      </c>
      <c r="H270" s="193">
        <v>2.7</v>
      </c>
      <c r="I270" s="193">
        <v>2.8906000000000001</v>
      </c>
      <c r="J270" s="32">
        <v>126</v>
      </c>
      <c r="K270" s="32" t="s">
        <v>75</v>
      </c>
      <c r="L270" s="33" t="s">
        <v>66</v>
      </c>
      <c r="M270" s="33"/>
      <c r="N270" s="32">
        <v>180</v>
      </c>
      <c r="O270" s="205" t="s">
        <v>328</v>
      </c>
      <c r="P270" s="201"/>
      <c r="Q270" s="201"/>
      <c r="R270" s="201"/>
      <c r="S270" s="202"/>
      <c r="T270" s="34"/>
      <c r="U270" s="34"/>
      <c r="V270" s="35" t="s">
        <v>67</v>
      </c>
      <c r="W270" s="194">
        <v>0</v>
      </c>
      <c r="X270" s="195">
        <f>IFERROR(IF(W270="","",W270),"")</f>
        <v>0</v>
      </c>
      <c r="Y270" s="36">
        <f>IFERROR(IF(W270="","",W270*0.00936),"")</f>
        <v>0</v>
      </c>
      <c r="Z270" s="56"/>
      <c r="AA270" s="57"/>
      <c r="AE270" s="61"/>
      <c r="BB270" s="161" t="s">
        <v>76</v>
      </c>
    </row>
    <row r="271" spans="1:54" ht="37.5" customHeight="1" x14ac:dyDescent="0.25">
      <c r="A271" s="54" t="s">
        <v>329</v>
      </c>
      <c r="B271" s="54" t="s">
        <v>330</v>
      </c>
      <c r="C271" s="31">
        <v>4301136027</v>
      </c>
      <c r="D271" s="209">
        <v>4640242180298</v>
      </c>
      <c r="E271" s="202"/>
      <c r="F271" s="193">
        <v>2.7</v>
      </c>
      <c r="G271" s="32">
        <v>1</v>
      </c>
      <c r="H271" s="193">
        <v>2.7</v>
      </c>
      <c r="I271" s="193">
        <v>2.8919999999999999</v>
      </c>
      <c r="J271" s="32">
        <v>126</v>
      </c>
      <c r="K271" s="32" t="s">
        <v>75</v>
      </c>
      <c r="L271" s="33" t="s">
        <v>66</v>
      </c>
      <c r="M271" s="33"/>
      <c r="N271" s="32">
        <v>180</v>
      </c>
      <c r="O271" s="247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71" s="201"/>
      <c r="Q271" s="201"/>
      <c r="R271" s="201"/>
      <c r="S271" s="202"/>
      <c r="T271" s="34"/>
      <c r="U271" s="34"/>
      <c r="V271" s="35" t="s">
        <v>67</v>
      </c>
      <c r="W271" s="194">
        <v>0</v>
      </c>
      <c r="X271" s="195">
        <f>IFERROR(IF(W271="","",W271),"")</f>
        <v>0</v>
      </c>
      <c r="Y271" s="36">
        <f>IFERROR(IF(W271="","",W271*0.00936),"")</f>
        <v>0</v>
      </c>
      <c r="Z271" s="56"/>
      <c r="AA271" s="57"/>
      <c r="AE271" s="61"/>
      <c r="BB271" s="162" t="s">
        <v>76</v>
      </c>
    </row>
    <row r="272" spans="1:54" ht="27" customHeight="1" x14ac:dyDescent="0.25">
      <c r="A272" s="54" t="s">
        <v>331</v>
      </c>
      <c r="B272" s="54" t="s">
        <v>332</v>
      </c>
      <c r="C272" s="31">
        <v>4301136026</v>
      </c>
      <c r="D272" s="209">
        <v>4640242180236</v>
      </c>
      <c r="E272" s="202"/>
      <c r="F272" s="193">
        <v>5</v>
      </c>
      <c r="G272" s="32">
        <v>1</v>
      </c>
      <c r="H272" s="193">
        <v>5</v>
      </c>
      <c r="I272" s="193">
        <v>5.2350000000000003</v>
      </c>
      <c r="J272" s="32">
        <v>84</v>
      </c>
      <c r="K272" s="32" t="s">
        <v>65</v>
      </c>
      <c r="L272" s="33" t="s">
        <v>66</v>
      </c>
      <c r="M272" s="33"/>
      <c r="N272" s="32">
        <v>180</v>
      </c>
      <c r="O272" s="386" t="s">
        <v>333</v>
      </c>
      <c r="P272" s="201"/>
      <c r="Q272" s="201"/>
      <c r="R272" s="201"/>
      <c r="S272" s="202"/>
      <c r="T272" s="34"/>
      <c r="U272" s="34"/>
      <c r="V272" s="35" t="s">
        <v>67</v>
      </c>
      <c r="W272" s="194">
        <v>61</v>
      </c>
      <c r="X272" s="195">
        <f>IFERROR(IF(W272="","",W272),"")</f>
        <v>61</v>
      </c>
      <c r="Y272" s="36">
        <f>IFERROR(IF(W272="","",W272*0.0155),"")</f>
        <v>0.94550000000000001</v>
      </c>
      <c r="Z272" s="56"/>
      <c r="AA272" s="57"/>
      <c r="AE272" s="61"/>
      <c r="BB272" s="163" t="s">
        <v>76</v>
      </c>
    </row>
    <row r="273" spans="1:54" ht="27" customHeight="1" x14ac:dyDescent="0.25">
      <c r="A273" s="54" t="s">
        <v>334</v>
      </c>
      <c r="B273" s="54" t="s">
        <v>335</v>
      </c>
      <c r="C273" s="31">
        <v>4301136029</v>
      </c>
      <c r="D273" s="209">
        <v>4640242180410</v>
      </c>
      <c r="E273" s="202"/>
      <c r="F273" s="193">
        <v>2.2400000000000002</v>
      </c>
      <c r="G273" s="32">
        <v>1</v>
      </c>
      <c r="H273" s="193">
        <v>2.2400000000000002</v>
      </c>
      <c r="I273" s="193">
        <v>2.4319999999999999</v>
      </c>
      <c r="J273" s="32">
        <v>126</v>
      </c>
      <c r="K273" s="32" t="s">
        <v>75</v>
      </c>
      <c r="L273" s="33" t="s">
        <v>66</v>
      </c>
      <c r="M273" s="33"/>
      <c r="N273" s="32">
        <v>180</v>
      </c>
      <c r="O273" s="249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73" s="201"/>
      <c r="Q273" s="201"/>
      <c r="R273" s="201"/>
      <c r="S273" s="202"/>
      <c r="T273" s="34"/>
      <c r="U273" s="34"/>
      <c r="V273" s="35" t="s">
        <v>67</v>
      </c>
      <c r="W273" s="194">
        <v>0</v>
      </c>
      <c r="X273" s="195">
        <f>IFERROR(IF(W273="","",W273),"")</f>
        <v>0</v>
      </c>
      <c r="Y273" s="36">
        <f>IFERROR(IF(W273="","",W273*0.00936),"")</f>
        <v>0</v>
      </c>
      <c r="Z273" s="56"/>
      <c r="AA273" s="57"/>
      <c r="AE273" s="61"/>
      <c r="BB273" s="164" t="s">
        <v>76</v>
      </c>
    </row>
    <row r="274" spans="1:54" x14ac:dyDescent="0.2">
      <c r="A274" s="240"/>
      <c r="B274" s="199"/>
      <c r="C274" s="199"/>
      <c r="D274" s="199"/>
      <c r="E274" s="199"/>
      <c r="F274" s="199"/>
      <c r="G274" s="199"/>
      <c r="H274" s="199"/>
      <c r="I274" s="199"/>
      <c r="J274" s="199"/>
      <c r="K274" s="199"/>
      <c r="L274" s="199"/>
      <c r="M274" s="199"/>
      <c r="N274" s="241"/>
      <c r="O274" s="215" t="s">
        <v>68</v>
      </c>
      <c r="P274" s="216"/>
      <c r="Q274" s="216"/>
      <c r="R274" s="216"/>
      <c r="S274" s="216"/>
      <c r="T274" s="216"/>
      <c r="U274" s="217"/>
      <c r="V274" s="37" t="s">
        <v>67</v>
      </c>
      <c r="W274" s="196">
        <f>IFERROR(SUM(W270:W273),"0")</f>
        <v>61</v>
      </c>
      <c r="X274" s="196">
        <f>IFERROR(SUM(X270:X273),"0")</f>
        <v>61</v>
      </c>
      <c r="Y274" s="196">
        <f>IFERROR(IF(Y270="",0,Y270),"0")+IFERROR(IF(Y271="",0,Y271),"0")+IFERROR(IF(Y272="",0,Y272),"0")+IFERROR(IF(Y273="",0,Y273),"0")</f>
        <v>0.94550000000000001</v>
      </c>
      <c r="Z274" s="197"/>
      <c r="AA274" s="197"/>
    </row>
    <row r="275" spans="1:54" x14ac:dyDescent="0.2">
      <c r="A275" s="199"/>
      <c r="B275" s="199"/>
      <c r="C275" s="199"/>
      <c r="D275" s="199"/>
      <c r="E275" s="199"/>
      <c r="F275" s="199"/>
      <c r="G275" s="199"/>
      <c r="H275" s="199"/>
      <c r="I275" s="199"/>
      <c r="J275" s="199"/>
      <c r="K275" s="199"/>
      <c r="L275" s="199"/>
      <c r="M275" s="199"/>
      <c r="N275" s="241"/>
      <c r="O275" s="215" t="s">
        <v>68</v>
      </c>
      <c r="P275" s="216"/>
      <c r="Q275" s="216"/>
      <c r="R275" s="216"/>
      <c r="S275" s="216"/>
      <c r="T275" s="216"/>
      <c r="U275" s="217"/>
      <c r="V275" s="37" t="s">
        <v>69</v>
      </c>
      <c r="W275" s="196">
        <f>IFERROR(SUMPRODUCT(W270:W273*H270:H273),"0")</f>
        <v>305</v>
      </c>
      <c r="X275" s="196">
        <f>IFERROR(SUMPRODUCT(X270:X273*H270:H273),"0")</f>
        <v>305</v>
      </c>
      <c r="Y275" s="37"/>
      <c r="Z275" s="197"/>
      <c r="AA275" s="197"/>
    </row>
    <row r="276" spans="1:54" ht="14.25" customHeight="1" x14ac:dyDescent="0.25">
      <c r="A276" s="198" t="s">
        <v>129</v>
      </c>
      <c r="B276" s="199"/>
      <c r="C276" s="199"/>
      <c r="D276" s="199"/>
      <c r="E276" s="199"/>
      <c r="F276" s="199"/>
      <c r="G276" s="199"/>
      <c r="H276" s="199"/>
      <c r="I276" s="199"/>
      <c r="J276" s="199"/>
      <c r="K276" s="199"/>
      <c r="L276" s="199"/>
      <c r="M276" s="199"/>
      <c r="N276" s="199"/>
      <c r="O276" s="199"/>
      <c r="P276" s="199"/>
      <c r="Q276" s="199"/>
      <c r="R276" s="199"/>
      <c r="S276" s="199"/>
      <c r="T276" s="199"/>
      <c r="U276" s="199"/>
      <c r="V276" s="199"/>
      <c r="W276" s="199"/>
      <c r="X276" s="199"/>
      <c r="Y276" s="199"/>
      <c r="Z276" s="190"/>
      <c r="AA276" s="190"/>
    </row>
    <row r="277" spans="1:54" ht="27" customHeight="1" x14ac:dyDescent="0.25">
      <c r="A277" s="54" t="s">
        <v>336</v>
      </c>
      <c r="B277" s="54" t="s">
        <v>337</v>
      </c>
      <c r="C277" s="31">
        <v>4301135191</v>
      </c>
      <c r="D277" s="209">
        <v>4640242180373</v>
      </c>
      <c r="E277" s="202"/>
      <c r="F277" s="193">
        <v>3</v>
      </c>
      <c r="G277" s="32">
        <v>1</v>
      </c>
      <c r="H277" s="193">
        <v>3</v>
      </c>
      <c r="I277" s="193">
        <v>3.1920000000000002</v>
      </c>
      <c r="J277" s="32">
        <v>126</v>
      </c>
      <c r="K277" s="32" t="s">
        <v>75</v>
      </c>
      <c r="L277" s="33" t="s">
        <v>66</v>
      </c>
      <c r="M277" s="33"/>
      <c r="N277" s="32">
        <v>180</v>
      </c>
      <c r="O277" s="404" t="s">
        <v>338</v>
      </c>
      <c r="P277" s="201"/>
      <c r="Q277" s="201"/>
      <c r="R277" s="201"/>
      <c r="S277" s="202"/>
      <c r="T277" s="34"/>
      <c r="U277" s="34"/>
      <c r="V277" s="35" t="s">
        <v>67</v>
      </c>
      <c r="W277" s="194">
        <v>0</v>
      </c>
      <c r="X277" s="195">
        <f t="shared" ref="X277:X296" si="6">IFERROR(IF(W277="","",W277),"")</f>
        <v>0</v>
      </c>
      <c r="Y277" s="36">
        <f t="shared" ref="Y277:Y282" si="7">IFERROR(IF(W277="","",W277*0.00936),"")</f>
        <v>0</v>
      </c>
      <c r="Z277" s="56"/>
      <c r="AA277" s="57"/>
      <c r="AE277" s="61"/>
      <c r="BB277" s="165" t="s">
        <v>76</v>
      </c>
    </row>
    <row r="278" spans="1:54" ht="27" customHeight="1" x14ac:dyDescent="0.25">
      <c r="A278" s="54" t="s">
        <v>339</v>
      </c>
      <c r="B278" s="54" t="s">
        <v>340</v>
      </c>
      <c r="C278" s="31">
        <v>4301135195</v>
      </c>
      <c r="D278" s="209">
        <v>4640242180366</v>
      </c>
      <c r="E278" s="202"/>
      <c r="F278" s="193">
        <v>3.7</v>
      </c>
      <c r="G278" s="32">
        <v>1</v>
      </c>
      <c r="H278" s="193">
        <v>3.7</v>
      </c>
      <c r="I278" s="193">
        <v>3.8919999999999999</v>
      </c>
      <c r="J278" s="32">
        <v>126</v>
      </c>
      <c r="K278" s="32" t="s">
        <v>75</v>
      </c>
      <c r="L278" s="33" t="s">
        <v>66</v>
      </c>
      <c r="M278" s="33"/>
      <c r="N278" s="32">
        <v>180</v>
      </c>
      <c r="O278" s="369" t="s">
        <v>341</v>
      </c>
      <c r="P278" s="201"/>
      <c r="Q278" s="201"/>
      <c r="R278" s="201"/>
      <c r="S278" s="202"/>
      <c r="T278" s="34"/>
      <c r="U278" s="34"/>
      <c r="V278" s="35" t="s">
        <v>67</v>
      </c>
      <c r="W278" s="194">
        <v>0</v>
      </c>
      <c r="X278" s="195">
        <f t="shared" si="6"/>
        <v>0</v>
      </c>
      <c r="Y278" s="36">
        <f t="shared" si="7"/>
        <v>0</v>
      </c>
      <c r="Z278" s="56"/>
      <c r="AA278" s="57"/>
      <c r="AE278" s="61"/>
      <c r="BB278" s="166" t="s">
        <v>76</v>
      </c>
    </row>
    <row r="279" spans="1:54" ht="27" customHeight="1" x14ac:dyDescent="0.25">
      <c r="A279" s="54" t="s">
        <v>342</v>
      </c>
      <c r="B279" s="54" t="s">
        <v>343</v>
      </c>
      <c r="C279" s="31">
        <v>4301135188</v>
      </c>
      <c r="D279" s="209">
        <v>4640242180335</v>
      </c>
      <c r="E279" s="202"/>
      <c r="F279" s="193">
        <v>3.7</v>
      </c>
      <c r="G279" s="32">
        <v>1</v>
      </c>
      <c r="H279" s="193">
        <v>3.7</v>
      </c>
      <c r="I279" s="193">
        <v>3.8919999999999999</v>
      </c>
      <c r="J279" s="32">
        <v>126</v>
      </c>
      <c r="K279" s="32" t="s">
        <v>75</v>
      </c>
      <c r="L279" s="33" t="s">
        <v>66</v>
      </c>
      <c r="M279" s="33"/>
      <c r="N279" s="32">
        <v>180</v>
      </c>
      <c r="O279" s="325" t="s">
        <v>344</v>
      </c>
      <c r="P279" s="201"/>
      <c r="Q279" s="201"/>
      <c r="R279" s="201"/>
      <c r="S279" s="202"/>
      <c r="T279" s="34"/>
      <c r="U279" s="34"/>
      <c r="V279" s="35" t="s">
        <v>67</v>
      </c>
      <c r="W279" s="194">
        <v>0</v>
      </c>
      <c r="X279" s="195">
        <f t="shared" si="6"/>
        <v>0</v>
      </c>
      <c r="Y279" s="36">
        <f t="shared" si="7"/>
        <v>0</v>
      </c>
      <c r="Z279" s="56"/>
      <c r="AA279" s="57"/>
      <c r="AE279" s="61"/>
      <c r="BB279" s="167" t="s">
        <v>76</v>
      </c>
    </row>
    <row r="280" spans="1:54" ht="37.5" customHeight="1" x14ac:dyDescent="0.25">
      <c r="A280" s="54" t="s">
        <v>345</v>
      </c>
      <c r="B280" s="54" t="s">
        <v>346</v>
      </c>
      <c r="C280" s="31">
        <v>4301135189</v>
      </c>
      <c r="D280" s="209">
        <v>4640242180342</v>
      </c>
      <c r="E280" s="202"/>
      <c r="F280" s="193">
        <v>3.7</v>
      </c>
      <c r="G280" s="32">
        <v>1</v>
      </c>
      <c r="H280" s="193">
        <v>3.7</v>
      </c>
      <c r="I280" s="193">
        <v>3.8919999999999999</v>
      </c>
      <c r="J280" s="32">
        <v>126</v>
      </c>
      <c r="K280" s="32" t="s">
        <v>75</v>
      </c>
      <c r="L280" s="33" t="s">
        <v>66</v>
      </c>
      <c r="M280" s="33"/>
      <c r="N280" s="32">
        <v>180</v>
      </c>
      <c r="O280" s="345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80" s="201"/>
      <c r="Q280" s="201"/>
      <c r="R280" s="201"/>
      <c r="S280" s="202"/>
      <c r="T280" s="34"/>
      <c r="U280" s="34"/>
      <c r="V280" s="35" t="s">
        <v>67</v>
      </c>
      <c r="W280" s="194">
        <v>0</v>
      </c>
      <c r="X280" s="195">
        <f t="shared" si="6"/>
        <v>0</v>
      </c>
      <c r="Y280" s="36">
        <f t="shared" si="7"/>
        <v>0</v>
      </c>
      <c r="Z280" s="56"/>
      <c r="AA280" s="57"/>
      <c r="AE280" s="61"/>
      <c r="BB280" s="168" t="s">
        <v>76</v>
      </c>
    </row>
    <row r="281" spans="1:54" ht="37.5" customHeight="1" x14ac:dyDescent="0.25">
      <c r="A281" s="54" t="s">
        <v>347</v>
      </c>
      <c r="B281" s="54" t="s">
        <v>348</v>
      </c>
      <c r="C281" s="31">
        <v>4301135190</v>
      </c>
      <c r="D281" s="209">
        <v>4640242180359</v>
      </c>
      <c r="E281" s="202"/>
      <c r="F281" s="193">
        <v>3.7</v>
      </c>
      <c r="G281" s="32">
        <v>1</v>
      </c>
      <c r="H281" s="193">
        <v>3.7</v>
      </c>
      <c r="I281" s="193">
        <v>3.8919999999999999</v>
      </c>
      <c r="J281" s="32">
        <v>126</v>
      </c>
      <c r="K281" s="32" t="s">
        <v>75</v>
      </c>
      <c r="L281" s="33" t="s">
        <v>66</v>
      </c>
      <c r="M281" s="33"/>
      <c r="N281" s="32">
        <v>180</v>
      </c>
      <c r="O281" s="331" t="s">
        <v>349</v>
      </c>
      <c r="P281" s="201"/>
      <c r="Q281" s="201"/>
      <c r="R281" s="201"/>
      <c r="S281" s="202"/>
      <c r="T281" s="34"/>
      <c r="U281" s="34"/>
      <c r="V281" s="35" t="s">
        <v>67</v>
      </c>
      <c r="W281" s="194">
        <v>0</v>
      </c>
      <c r="X281" s="195">
        <f t="shared" si="6"/>
        <v>0</v>
      </c>
      <c r="Y281" s="36">
        <f t="shared" si="7"/>
        <v>0</v>
      </c>
      <c r="Z281" s="56"/>
      <c r="AA281" s="57"/>
      <c r="AE281" s="61"/>
      <c r="BB281" s="169" t="s">
        <v>76</v>
      </c>
    </row>
    <row r="282" spans="1:54" ht="37.5" customHeight="1" x14ac:dyDescent="0.25">
      <c r="A282" s="54" t="s">
        <v>350</v>
      </c>
      <c r="B282" s="54" t="s">
        <v>351</v>
      </c>
      <c r="C282" s="31">
        <v>4301135187</v>
      </c>
      <c r="D282" s="209">
        <v>4640242180328</v>
      </c>
      <c r="E282" s="202"/>
      <c r="F282" s="193">
        <v>3.5</v>
      </c>
      <c r="G282" s="32">
        <v>1</v>
      </c>
      <c r="H282" s="193">
        <v>3.5</v>
      </c>
      <c r="I282" s="193">
        <v>3.6920000000000002</v>
      </c>
      <c r="J282" s="32">
        <v>126</v>
      </c>
      <c r="K282" s="32" t="s">
        <v>75</v>
      </c>
      <c r="L282" s="33" t="s">
        <v>66</v>
      </c>
      <c r="M282" s="33"/>
      <c r="N282" s="32">
        <v>180</v>
      </c>
      <c r="O282" s="350" t="s">
        <v>352</v>
      </c>
      <c r="P282" s="201"/>
      <c r="Q282" s="201"/>
      <c r="R282" s="201"/>
      <c r="S282" s="202"/>
      <c r="T282" s="34"/>
      <c r="U282" s="34"/>
      <c r="V282" s="35" t="s">
        <v>67</v>
      </c>
      <c r="W282" s="194">
        <v>0</v>
      </c>
      <c r="X282" s="195">
        <f t="shared" si="6"/>
        <v>0</v>
      </c>
      <c r="Y282" s="36">
        <f t="shared" si="7"/>
        <v>0</v>
      </c>
      <c r="Z282" s="56"/>
      <c r="AA282" s="57"/>
      <c r="AE282" s="61"/>
      <c r="BB282" s="170" t="s">
        <v>76</v>
      </c>
    </row>
    <row r="283" spans="1:54" ht="27" customHeight="1" x14ac:dyDescent="0.25">
      <c r="A283" s="54" t="s">
        <v>353</v>
      </c>
      <c r="B283" s="54" t="s">
        <v>354</v>
      </c>
      <c r="C283" s="31">
        <v>4301135186</v>
      </c>
      <c r="D283" s="209">
        <v>4640242180311</v>
      </c>
      <c r="E283" s="202"/>
      <c r="F283" s="193">
        <v>5.5</v>
      </c>
      <c r="G283" s="32">
        <v>1</v>
      </c>
      <c r="H283" s="193">
        <v>5.5</v>
      </c>
      <c r="I283" s="193">
        <v>5.7350000000000003</v>
      </c>
      <c r="J283" s="32">
        <v>84</v>
      </c>
      <c r="K283" s="32" t="s">
        <v>65</v>
      </c>
      <c r="L283" s="33" t="s">
        <v>66</v>
      </c>
      <c r="M283" s="33"/>
      <c r="N283" s="32">
        <v>180</v>
      </c>
      <c r="O283" s="357" t="s">
        <v>355</v>
      </c>
      <c r="P283" s="201"/>
      <c r="Q283" s="201"/>
      <c r="R283" s="201"/>
      <c r="S283" s="202"/>
      <c r="T283" s="34"/>
      <c r="U283" s="34"/>
      <c r="V283" s="35" t="s">
        <v>67</v>
      </c>
      <c r="W283" s="194">
        <v>10</v>
      </c>
      <c r="X283" s="195">
        <f t="shared" si="6"/>
        <v>10</v>
      </c>
      <c r="Y283" s="36">
        <f>IFERROR(IF(W283="","",W283*0.0155),"")</f>
        <v>0.155</v>
      </c>
      <c r="Z283" s="56"/>
      <c r="AA283" s="57"/>
      <c r="AE283" s="61"/>
      <c r="BB283" s="171" t="s">
        <v>76</v>
      </c>
    </row>
    <row r="284" spans="1:54" ht="27" customHeight="1" x14ac:dyDescent="0.25">
      <c r="A284" s="54" t="s">
        <v>356</v>
      </c>
      <c r="B284" s="54" t="s">
        <v>357</v>
      </c>
      <c r="C284" s="31">
        <v>4301135194</v>
      </c>
      <c r="D284" s="209">
        <v>4640242180380</v>
      </c>
      <c r="E284" s="202"/>
      <c r="F284" s="193">
        <v>1.8</v>
      </c>
      <c r="G284" s="32">
        <v>1</v>
      </c>
      <c r="H284" s="193">
        <v>1.8</v>
      </c>
      <c r="I284" s="193">
        <v>1.9119999999999999</v>
      </c>
      <c r="J284" s="32">
        <v>234</v>
      </c>
      <c r="K284" s="32" t="s">
        <v>125</v>
      </c>
      <c r="L284" s="33" t="s">
        <v>66</v>
      </c>
      <c r="M284" s="33"/>
      <c r="N284" s="32">
        <v>180</v>
      </c>
      <c r="O284" s="255" t="s">
        <v>358</v>
      </c>
      <c r="P284" s="201"/>
      <c r="Q284" s="201"/>
      <c r="R284" s="201"/>
      <c r="S284" s="202"/>
      <c r="T284" s="34"/>
      <c r="U284" s="34"/>
      <c r="V284" s="35" t="s">
        <v>67</v>
      </c>
      <c r="W284" s="194">
        <v>0</v>
      </c>
      <c r="X284" s="195">
        <f t="shared" si="6"/>
        <v>0</v>
      </c>
      <c r="Y284" s="36">
        <f>IFERROR(IF(W284="","",W284*0.00502),"")</f>
        <v>0</v>
      </c>
      <c r="Z284" s="56"/>
      <c r="AA284" s="57"/>
      <c r="AE284" s="61"/>
      <c r="BB284" s="172" t="s">
        <v>76</v>
      </c>
    </row>
    <row r="285" spans="1:54" ht="27" customHeight="1" x14ac:dyDescent="0.25">
      <c r="A285" s="54" t="s">
        <v>359</v>
      </c>
      <c r="B285" s="54" t="s">
        <v>360</v>
      </c>
      <c r="C285" s="31">
        <v>4301135192</v>
      </c>
      <c r="D285" s="209">
        <v>4640242180380</v>
      </c>
      <c r="E285" s="202"/>
      <c r="F285" s="193">
        <v>3.7</v>
      </c>
      <c r="G285" s="32">
        <v>1</v>
      </c>
      <c r="H285" s="193">
        <v>3.7</v>
      </c>
      <c r="I285" s="193">
        <v>3.8919999999999999</v>
      </c>
      <c r="J285" s="32">
        <v>126</v>
      </c>
      <c r="K285" s="32" t="s">
        <v>75</v>
      </c>
      <c r="L285" s="33" t="s">
        <v>66</v>
      </c>
      <c r="M285" s="33"/>
      <c r="N285" s="32">
        <v>180</v>
      </c>
      <c r="O285" s="363" t="s">
        <v>361</v>
      </c>
      <c r="P285" s="201"/>
      <c r="Q285" s="201"/>
      <c r="R285" s="201"/>
      <c r="S285" s="202"/>
      <c r="T285" s="34"/>
      <c r="U285" s="34"/>
      <c r="V285" s="35" t="s">
        <v>67</v>
      </c>
      <c r="W285" s="194">
        <v>34</v>
      </c>
      <c r="X285" s="195">
        <f t="shared" si="6"/>
        <v>34</v>
      </c>
      <c r="Y285" s="36">
        <f>IFERROR(IF(W285="","",W285*0.00936),"")</f>
        <v>0.31824000000000002</v>
      </c>
      <c r="Z285" s="56"/>
      <c r="AA285" s="57"/>
      <c r="AE285" s="61"/>
      <c r="BB285" s="173" t="s">
        <v>76</v>
      </c>
    </row>
    <row r="286" spans="1:54" ht="27" customHeight="1" x14ac:dyDescent="0.25">
      <c r="A286" s="54" t="s">
        <v>362</v>
      </c>
      <c r="B286" s="54" t="s">
        <v>363</v>
      </c>
      <c r="C286" s="31">
        <v>4301135193</v>
      </c>
      <c r="D286" s="209">
        <v>4640242180403</v>
      </c>
      <c r="E286" s="202"/>
      <c r="F286" s="193">
        <v>3</v>
      </c>
      <c r="G286" s="32">
        <v>1</v>
      </c>
      <c r="H286" s="193">
        <v>3</v>
      </c>
      <c r="I286" s="193">
        <v>3.1920000000000002</v>
      </c>
      <c r="J286" s="32">
        <v>126</v>
      </c>
      <c r="K286" s="32" t="s">
        <v>75</v>
      </c>
      <c r="L286" s="33" t="s">
        <v>66</v>
      </c>
      <c r="M286" s="33"/>
      <c r="N286" s="32">
        <v>180</v>
      </c>
      <c r="O286" s="264" t="s">
        <v>364</v>
      </c>
      <c r="P286" s="201"/>
      <c r="Q286" s="201"/>
      <c r="R286" s="201"/>
      <c r="S286" s="202"/>
      <c r="T286" s="34"/>
      <c r="U286" s="34"/>
      <c r="V286" s="35" t="s">
        <v>67</v>
      </c>
      <c r="W286" s="194">
        <v>11</v>
      </c>
      <c r="X286" s="195">
        <f t="shared" si="6"/>
        <v>11</v>
      </c>
      <c r="Y286" s="36">
        <f>IFERROR(IF(W286="","",W286*0.00936),"")</f>
        <v>0.10296</v>
      </c>
      <c r="Z286" s="56"/>
      <c r="AA286" s="57"/>
      <c r="AE286" s="61"/>
      <c r="BB286" s="174" t="s">
        <v>76</v>
      </c>
    </row>
    <row r="287" spans="1:54" ht="27" customHeight="1" x14ac:dyDescent="0.25">
      <c r="A287" s="54" t="s">
        <v>365</v>
      </c>
      <c r="B287" s="54" t="s">
        <v>366</v>
      </c>
      <c r="C287" s="31">
        <v>4301135304</v>
      </c>
      <c r="D287" s="209">
        <v>4640242181240</v>
      </c>
      <c r="E287" s="202"/>
      <c r="F287" s="193">
        <v>0.3</v>
      </c>
      <c r="G287" s="32">
        <v>9</v>
      </c>
      <c r="H287" s="193">
        <v>2.7</v>
      </c>
      <c r="I287" s="193">
        <v>2.8</v>
      </c>
      <c r="J287" s="32">
        <v>234</v>
      </c>
      <c r="K287" s="32" t="s">
        <v>125</v>
      </c>
      <c r="L287" s="33" t="s">
        <v>66</v>
      </c>
      <c r="M287" s="33"/>
      <c r="N287" s="32">
        <v>180</v>
      </c>
      <c r="O287" s="290" t="s">
        <v>367</v>
      </c>
      <c r="P287" s="201"/>
      <c r="Q287" s="201"/>
      <c r="R287" s="201"/>
      <c r="S287" s="202"/>
      <c r="T287" s="34"/>
      <c r="U287" s="34"/>
      <c r="V287" s="35" t="s">
        <v>67</v>
      </c>
      <c r="W287" s="194">
        <v>0</v>
      </c>
      <c r="X287" s="195">
        <f t="shared" si="6"/>
        <v>0</v>
      </c>
      <c r="Y287" s="36">
        <f t="shared" ref="Y287:Y293" si="8">IFERROR(IF(W287="","",W287*0.00502),"")</f>
        <v>0</v>
      </c>
      <c r="Z287" s="56"/>
      <c r="AA287" s="57"/>
      <c r="AE287" s="61"/>
      <c r="BB287" s="175" t="s">
        <v>76</v>
      </c>
    </row>
    <row r="288" spans="1:54" ht="27" customHeight="1" x14ac:dyDescent="0.25">
      <c r="A288" s="54" t="s">
        <v>368</v>
      </c>
      <c r="B288" s="54" t="s">
        <v>369</v>
      </c>
      <c r="C288" s="31">
        <v>4301135310</v>
      </c>
      <c r="D288" s="209">
        <v>4640242181318</v>
      </c>
      <c r="E288" s="202"/>
      <c r="F288" s="193">
        <v>0.3</v>
      </c>
      <c r="G288" s="32">
        <v>9</v>
      </c>
      <c r="H288" s="193">
        <v>2.7</v>
      </c>
      <c r="I288" s="193">
        <v>2.9079999999999999</v>
      </c>
      <c r="J288" s="32">
        <v>234</v>
      </c>
      <c r="K288" s="32" t="s">
        <v>125</v>
      </c>
      <c r="L288" s="33" t="s">
        <v>66</v>
      </c>
      <c r="M288" s="33"/>
      <c r="N288" s="32">
        <v>180</v>
      </c>
      <c r="O288" s="359" t="s">
        <v>370</v>
      </c>
      <c r="P288" s="201"/>
      <c r="Q288" s="201"/>
      <c r="R288" s="201"/>
      <c r="S288" s="202"/>
      <c r="T288" s="34"/>
      <c r="U288" s="34"/>
      <c r="V288" s="35" t="s">
        <v>67</v>
      </c>
      <c r="W288" s="194">
        <v>0</v>
      </c>
      <c r="X288" s="195">
        <f t="shared" si="6"/>
        <v>0</v>
      </c>
      <c r="Y288" s="36">
        <f t="shared" si="8"/>
        <v>0</v>
      </c>
      <c r="Z288" s="56"/>
      <c r="AA288" s="57"/>
      <c r="AE288" s="61"/>
      <c r="BB288" s="176" t="s">
        <v>76</v>
      </c>
    </row>
    <row r="289" spans="1:54" ht="27" customHeight="1" x14ac:dyDescent="0.25">
      <c r="A289" s="54" t="s">
        <v>371</v>
      </c>
      <c r="B289" s="54" t="s">
        <v>372</v>
      </c>
      <c r="C289" s="31">
        <v>4301135306</v>
      </c>
      <c r="D289" s="209">
        <v>4640242181578</v>
      </c>
      <c r="E289" s="202"/>
      <c r="F289" s="193">
        <v>0.3</v>
      </c>
      <c r="G289" s="32">
        <v>9</v>
      </c>
      <c r="H289" s="193">
        <v>2.7</v>
      </c>
      <c r="I289" s="193">
        <v>2.8450000000000002</v>
      </c>
      <c r="J289" s="32">
        <v>234</v>
      </c>
      <c r="K289" s="32" t="s">
        <v>125</v>
      </c>
      <c r="L289" s="33" t="s">
        <v>66</v>
      </c>
      <c r="M289" s="33"/>
      <c r="N289" s="32">
        <v>180</v>
      </c>
      <c r="O289" s="292" t="s">
        <v>373</v>
      </c>
      <c r="P289" s="201"/>
      <c r="Q289" s="201"/>
      <c r="R289" s="201"/>
      <c r="S289" s="202"/>
      <c r="T289" s="34"/>
      <c r="U289" s="34"/>
      <c r="V289" s="35" t="s">
        <v>67</v>
      </c>
      <c r="W289" s="194">
        <v>0</v>
      </c>
      <c r="X289" s="195">
        <f t="shared" si="6"/>
        <v>0</v>
      </c>
      <c r="Y289" s="36">
        <f t="shared" si="8"/>
        <v>0</v>
      </c>
      <c r="Z289" s="56"/>
      <c r="AA289" s="57"/>
      <c r="AE289" s="61"/>
      <c r="BB289" s="177" t="s">
        <v>76</v>
      </c>
    </row>
    <row r="290" spans="1:54" ht="27" customHeight="1" x14ac:dyDescent="0.25">
      <c r="A290" s="54" t="s">
        <v>374</v>
      </c>
      <c r="B290" s="54" t="s">
        <v>375</v>
      </c>
      <c r="C290" s="31">
        <v>4301135305</v>
      </c>
      <c r="D290" s="209">
        <v>4640242181394</v>
      </c>
      <c r="E290" s="202"/>
      <c r="F290" s="193">
        <v>0.3</v>
      </c>
      <c r="G290" s="32">
        <v>9</v>
      </c>
      <c r="H290" s="193">
        <v>2.7</v>
      </c>
      <c r="I290" s="193">
        <v>2.8450000000000002</v>
      </c>
      <c r="J290" s="32">
        <v>234</v>
      </c>
      <c r="K290" s="32" t="s">
        <v>125</v>
      </c>
      <c r="L290" s="33" t="s">
        <v>66</v>
      </c>
      <c r="M290" s="33"/>
      <c r="N290" s="32">
        <v>180</v>
      </c>
      <c r="O290" s="307" t="s">
        <v>376</v>
      </c>
      <c r="P290" s="201"/>
      <c r="Q290" s="201"/>
      <c r="R290" s="201"/>
      <c r="S290" s="202"/>
      <c r="T290" s="34"/>
      <c r="U290" s="34"/>
      <c r="V290" s="35" t="s">
        <v>67</v>
      </c>
      <c r="W290" s="194">
        <v>0</v>
      </c>
      <c r="X290" s="195">
        <f t="shared" si="6"/>
        <v>0</v>
      </c>
      <c r="Y290" s="36">
        <f t="shared" si="8"/>
        <v>0</v>
      </c>
      <c r="Z290" s="56"/>
      <c r="AA290" s="57"/>
      <c r="AE290" s="61"/>
      <c r="BB290" s="178" t="s">
        <v>76</v>
      </c>
    </row>
    <row r="291" spans="1:54" ht="27" customHeight="1" x14ac:dyDescent="0.25">
      <c r="A291" s="54" t="s">
        <v>377</v>
      </c>
      <c r="B291" s="54" t="s">
        <v>378</v>
      </c>
      <c r="C291" s="31">
        <v>4301135309</v>
      </c>
      <c r="D291" s="209">
        <v>4640242181332</v>
      </c>
      <c r="E291" s="202"/>
      <c r="F291" s="193">
        <v>0.3</v>
      </c>
      <c r="G291" s="32">
        <v>9</v>
      </c>
      <c r="H291" s="193">
        <v>2.7</v>
      </c>
      <c r="I291" s="193">
        <v>2.9079999999999999</v>
      </c>
      <c r="J291" s="32">
        <v>234</v>
      </c>
      <c r="K291" s="32" t="s">
        <v>125</v>
      </c>
      <c r="L291" s="33" t="s">
        <v>66</v>
      </c>
      <c r="M291" s="33"/>
      <c r="N291" s="32">
        <v>180</v>
      </c>
      <c r="O291" s="228" t="s">
        <v>379</v>
      </c>
      <c r="P291" s="201"/>
      <c r="Q291" s="201"/>
      <c r="R291" s="201"/>
      <c r="S291" s="202"/>
      <c r="T291" s="34"/>
      <c r="U291" s="34"/>
      <c r="V291" s="35" t="s">
        <v>67</v>
      </c>
      <c r="W291" s="194">
        <v>0</v>
      </c>
      <c r="X291" s="195">
        <f t="shared" si="6"/>
        <v>0</v>
      </c>
      <c r="Y291" s="36">
        <f t="shared" si="8"/>
        <v>0</v>
      </c>
      <c r="Z291" s="56"/>
      <c r="AA291" s="57"/>
      <c r="AE291" s="61"/>
      <c r="BB291" s="179" t="s">
        <v>76</v>
      </c>
    </row>
    <row r="292" spans="1:54" ht="27" customHeight="1" x14ac:dyDescent="0.25">
      <c r="A292" s="54" t="s">
        <v>380</v>
      </c>
      <c r="B292" s="54" t="s">
        <v>381</v>
      </c>
      <c r="C292" s="31">
        <v>4301135308</v>
      </c>
      <c r="D292" s="209">
        <v>4640242181349</v>
      </c>
      <c r="E292" s="202"/>
      <c r="F292" s="193">
        <v>0.3</v>
      </c>
      <c r="G292" s="32">
        <v>9</v>
      </c>
      <c r="H292" s="193">
        <v>2.7</v>
      </c>
      <c r="I292" s="193">
        <v>2.9079999999999999</v>
      </c>
      <c r="J292" s="32">
        <v>234</v>
      </c>
      <c r="K292" s="32" t="s">
        <v>125</v>
      </c>
      <c r="L292" s="33" t="s">
        <v>66</v>
      </c>
      <c r="M292" s="33"/>
      <c r="N292" s="32">
        <v>180</v>
      </c>
      <c r="O292" s="285" t="s">
        <v>382</v>
      </c>
      <c r="P292" s="201"/>
      <c r="Q292" s="201"/>
      <c r="R292" s="201"/>
      <c r="S292" s="202"/>
      <c r="T292" s="34"/>
      <c r="U292" s="34"/>
      <c r="V292" s="35" t="s">
        <v>67</v>
      </c>
      <c r="W292" s="194">
        <v>0</v>
      </c>
      <c r="X292" s="195">
        <f t="shared" si="6"/>
        <v>0</v>
      </c>
      <c r="Y292" s="36">
        <f t="shared" si="8"/>
        <v>0</v>
      </c>
      <c r="Z292" s="56"/>
      <c r="AA292" s="57"/>
      <c r="AE292" s="61"/>
      <c r="BB292" s="180" t="s">
        <v>76</v>
      </c>
    </row>
    <row r="293" spans="1:54" ht="27" customHeight="1" x14ac:dyDescent="0.25">
      <c r="A293" s="54" t="s">
        <v>383</v>
      </c>
      <c r="B293" s="54" t="s">
        <v>384</v>
      </c>
      <c r="C293" s="31">
        <v>4301135307</v>
      </c>
      <c r="D293" s="209">
        <v>4640242181370</v>
      </c>
      <c r="E293" s="202"/>
      <c r="F293" s="193">
        <v>0.3</v>
      </c>
      <c r="G293" s="32">
        <v>9</v>
      </c>
      <c r="H293" s="193">
        <v>2.7</v>
      </c>
      <c r="I293" s="193">
        <v>2.9079999999999999</v>
      </c>
      <c r="J293" s="32">
        <v>234</v>
      </c>
      <c r="K293" s="32" t="s">
        <v>125</v>
      </c>
      <c r="L293" s="33" t="s">
        <v>66</v>
      </c>
      <c r="M293" s="33"/>
      <c r="N293" s="32">
        <v>180</v>
      </c>
      <c r="O293" s="235" t="s">
        <v>385</v>
      </c>
      <c r="P293" s="201"/>
      <c r="Q293" s="201"/>
      <c r="R293" s="201"/>
      <c r="S293" s="202"/>
      <c r="T293" s="34"/>
      <c r="U293" s="34"/>
      <c r="V293" s="35" t="s">
        <v>67</v>
      </c>
      <c r="W293" s="194">
        <v>0</v>
      </c>
      <c r="X293" s="195">
        <f t="shared" si="6"/>
        <v>0</v>
      </c>
      <c r="Y293" s="36">
        <f t="shared" si="8"/>
        <v>0</v>
      </c>
      <c r="Z293" s="56"/>
      <c r="AA293" s="57"/>
      <c r="AE293" s="61"/>
      <c r="BB293" s="181" t="s">
        <v>76</v>
      </c>
    </row>
    <row r="294" spans="1:54" ht="27" customHeight="1" x14ac:dyDescent="0.25">
      <c r="A294" s="54" t="s">
        <v>386</v>
      </c>
      <c r="B294" s="54" t="s">
        <v>387</v>
      </c>
      <c r="C294" s="31">
        <v>4301135318</v>
      </c>
      <c r="D294" s="209">
        <v>4607111037480</v>
      </c>
      <c r="E294" s="202"/>
      <c r="F294" s="193">
        <v>1</v>
      </c>
      <c r="G294" s="32">
        <v>4</v>
      </c>
      <c r="H294" s="193">
        <v>4</v>
      </c>
      <c r="I294" s="193">
        <v>4.2724000000000002</v>
      </c>
      <c r="J294" s="32">
        <v>84</v>
      </c>
      <c r="K294" s="32" t="s">
        <v>65</v>
      </c>
      <c r="L294" s="33" t="s">
        <v>66</v>
      </c>
      <c r="M294" s="33"/>
      <c r="N294" s="32">
        <v>180</v>
      </c>
      <c r="O294" s="382" t="s">
        <v>388</v>
      </c>
      <c r="P294" s="201"/>
      <c r="Q294" s="201"/>
      <c r="R294" s="201"/>
      <c r="S294" s="202"/>
      <c r="T294" s="34"/>
      <c r="U294" s="34"/>
      <c r="V294" s="35" t="s">
        <v>67</v>
      </c>
      <c r="W294" s="194">
        <v>0</v>
      </c>
      <c r="X294" s="195">
        <f t="shared" si="6"/>
        <v>0</v>
      </c>
      <c r="Y294" s="36">
        <f>IFERROR(IF(W294="","",W294*0.0155),"")</f>
        <v>0</v>
      </c>
      <c r="Z294" s="56"/>
      <c r="AA294" s="57"/>
      <c r="AE294" s="61"/>
      <c r="BB294" s="182" t="s">
        <v>76</v>
      </c>
    </row>
    <row r="295" spans="1:54" ht="27" customHeight="1" x14ac:dyDescent="0.25">
      <c r="A295" s="54" t="s">
        <v>389</v>
      </c>
      <c r="B295" s="54" t="s">
        <v>390</v>
      </c>
      <c r="C295" s="31">
        <v>4301135319</v>
      </c>
      <c r="D295" s="209">
        <v>4607111037473</v>
      </c>
      <c r="E295" s="202"/>
      <c r="F295" s="193">
        <v>1</v>
      </c>
      <c r="G295" s="32">
        <v>4</v>
      </c>
      <c r="H295" s="193">
        <v>4</v>
      </c>
      <c r="I295" s="193">
        <v>4.2300000000000004</v>
      </c>
      <c r="J295" s="32">
        <v>84</v>
      </c>
      <c r="K295" s="32" t="s">
        <v>65</v>
      </c>
      <c r="L295" s="33" t="s">
        <v>66</v>
      </c>
      <c r="M295" s="33"/>
      <c r="N295" s="32">
        <v>180</v>
      </c>
      <c r="O295" s="348" t="s">
        <v>391</v>
      </c>
      <c r="P295" s="201"/>
      <c r="Q295" s="201"/>
      <c r="R295" s="201"/>
      <c r="S295" s="202"/>
      <c r="T295" s="34"/>
      <c r="U295" s="34"/>
      <c r="V295" s="35" t="s">
        <v>67</v>
      </c>
      <c r="W295" s="194">
        <v>0</v>
      </c>
      <c r="X295" s="195">
        <f t="shared" si="6"/>
        <v>0</v>
      </c>
      <c r="Y295" s="36">
        <f>IFERROR(IF(W295="","",W295*0.0155),"")</f>
        <v>0</v>
      </c>
      <c r="Z295" s="56"/>
      <c r="AA295" s="57"/>
      <c r="AE295" s="61"/>
      <c r="BB295" s="183" t="s">
        <v>76</v>
      </c>
    </row>
    <row r="296" spans="1:54" ht="27" customHeight="1" x14ac:dyDescent="0.25">
      <c r="A296" s="54" t="s">
        <v>392</v>
      </c>
      <c r="B296" s="54" t="s">
        <v>393</v>
      </c>
      <c r="C296" s="31">
        <v>4301135198</v>
      </c>
      <c r="D296" s="209">
        <v>4640242180663</v>
      </c>
      <c r="E296" s="202"/>
      <c r="F296" s="193">
        <v>0.9</v>
      </c>
      <c r="G296" s="32">
        <v>4</v>
      </c>
      <c r="H296" s="193">
        <v>3.6</v>
      </c>
      <c r="I296" s="193">
        <v>3.83</v>
      </c>
      <c r="J296" s="32">
        <v>84</v>
      </c>
      <c r="K296" s="32" t="s">
        <v>65</v>
      </c>
      <c r="L296" s="33" t="s">
        <v>66</v>
      </c>
      <c r="M296" s="33"/>
      <c r="N296" s="32">
        <v>180</v>
      </c>
      <c r="O296" s="245" t="s">
        <v>394</v>
      </c>
      <c r="P296" s="201"/>
      <c r="Q296" s="201"/>
      <c r="R296" s="201"/>
      <c r="S296" s="202"/>
      <c r="T296" s="34"/>
      <c r="U296" s="34"/>
      <c r="V296" s="35" t="s">
        <v>67</v>
      </c>
      <c r="W296" s="194">
        <v>0</v>
      </c>
      <c r="X296" s="195">
        <f t="shared" si="6"/>
        <v>0</v>
      </c>
      <c r="Y296" s="36">
        <f>IFERROR(IF(W296="","",W296*0.0155),"")</f>
        <v>0</v>
      </c>
      <c r="Z296" s="56"/>
      <c r="AA296" s="57"/>
      <c r="AE296" s="61"/>
      <c r="BB296" s="184" t="s">
        <v>76</v>
      </c>
    </row>
    <row r="297" spans="1:54" x14ac:dyDescent="0.2">
      <c r="A297" s="240"/>
      <c r="B297" s="199"/>
      <c r="C297" s="199"/>
      <c r="D297" s="199"/>
      <c r="E297" s="199"/>
      <c r="F297" s="199"/>
      <c r="G297" s="199"/>
      <c r="H297" s="199"/>
      <c r="I297" s="199"/>
      <c r="J297" s="199"/>
      <c r="K297" s="199"/>
      <c r="L297" s="199"/>
      <c r="M297" s="199"/>
      <c r="N297" s="241"/>
      <c r="O297" s="215" t="s">
        <v>68</v>
      </c>
      <c r="P297" s="216"/>
      <c r="Q297" s="216"/>
      <c r="R297" s="216"/>
      <c r="S297" s="216"/>
      <c r="T297" s="216"/>
      <c r="U297" s="217"/>
      <c r="V297" s="37" t="s">
        <v>67</v>
      </c>
      <c r="W297" s="196">
        <f>IFERROR(SUM(W277:W296),"0")</f>
        <v>55</v>
      </c>
      <c r="X297" s="196">
        <f>IFERROR(SUM(X277:X296),"0")</f>
        <v>55</v>
      </c>
      <c r="Y297" s="196">
        <f>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+IFERROR(IF(Y287="",0,Y287),"0")+IFERROR(IF(Y288="",0,Y288),"0")+IFERROR(IF(Y289="",0,Y289),"0")+IFERROR(IF(Y290="",0,Y290),"0")+IFERROR(IF(Y291="",0,Y291),"0")+IFERROR(IF(Y292="",0,Y292),"0")+IFERROR(IF(Y293="",0,Y293),"0")+IFERROR(IF(Y294="",0,Y294),"0")+IFERROR(IF(Y295="",0,Y295),"0")+IFERROR(IF(Y296="",0,Y296),"0")</f>
        <v>0.57620000000000005</v>
      </c>
      <c r="Z297" s="197"/>
      <c r="AA297" s="197"/>
    </row>
    <row r="298" spans="1:54" x14ac:dyDescent="0.2">
      <c r="A298" s="199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99"/>
      <c r="N298" s="241"/>
      <c r="O298" s="215" t="s">
        <v>68</v>
      </c>
      <c r="P298" s="216"/>
      <c r="Q298" s="216"/>
      <c r="R298" s="216"/>
      <c r="S298" s="216"/>
      <c r="T298" s="216"/>
      <c r="U298" s="217"/>
      <c r="V298" s="37" t="s">
        <v>69</v>
      </c>
      <c r="W298" s="196">
        <f>IFERROR(SUMPRODUCT(W277:W296*H277:H296),"0")</f>
        <v>213.8</v>
      </c>
      <c r="X298" s="196">
        <f>IFERROR(SUMPRODUCT(X277:X296*H277:H296),"0")</f>
        <v>213.8</v>
      </c>
      <c r="Y298" s="37"/>
      <c r="Z298" s="197"/>
      <c r="AA298" s="197"/>
    </row>
    <row r="299" spans="1:54" ht="15" customHeight="1" x14ac:dyDescent="0.2">
      <c r="A299" s="265"/>
      <c r="B299" s="199"/>
      <c r="C299" s="199"/>
      <c r="D299" s="199"/>
      <c r="E299" s="199"/>
      <c r="F299" s="199"/>
      <c r="G299" s="199"/>
      <c r="H299" s="199"/>
      <c r="I299" s="199"/>
      <c r="J299" s="199"/>
      <c r="K299" s="199"/>
      <c r="L299" s="199"/>
      <c r="M299" s="199"/>
      <c r="N299" s="243"/>
      <c r="O299" s="279" t="s">
        <v>395</v>
      </c>
      <c r="P299" s="280"/>
      <c r="Q299" s="280"/>
      <c r="R299" s="280"/>
      <c r="S299" s="280"/>
      <c r="T299" s="280"/>
      <c r="U299" s="281"/>
      <c r="V299" s="37" t="s">
        <v>69</v>
      </c>
      <c r="W299" s="196">
        <f>IFERROR(W24+W33+W41+W50+W60+W66+W71+W78+W88+W95+W103+W111+W116+W124+W129+W135+W140+W146+W150+W155+W163+W168+W175+W180+W185+W190+W197+W204+W214+W222+W227+W233+W239+W245+W250+W258+W263+W268+W275+W298,"0")</f>
        <v>4294.0600000000004</v>
      </c>
      <c r="X299" s="196">
        <f>IFERROR(X24+X33+X41+X50+X60+X66+X71+X78+X88+X95+X103+X111+X116+X124+X129+X135+X140+X146+X150+X155+X163+X168+X175+X180+X185+X190+X197+X204+X214+X222+X227+X233+X239+X245+X250+X258+X263+X268+X275+X298,"0")</f>
        <v>4294.0600000000004</v>
      </c>
      <c r="Y299" s="37"/>
      <c r="Z299" s="197"/>
      <c r="AA299" s="197"/>
    </row>
    <row r="300" spans="1:54" x14ac:dyDescent="0.2">
      <c r="A300" s="199"/>
      <c r="B300" s="199"/>
      <c r="C300" s="199"/>
      <c r="D300" s="199"/>
      <c r="E300" s="199"/>
      <c r="F300" s="199"/>
      <c r="G300" s="199"/>
      <c r="H300" s="199"/>
      <c r="I300" s="199"/>
      <c r="J300" s="199"/>
      <c r="K300" s="199"/>
      <c r="L300" s="199"/>
      <c r="M300" s="199"/>
      <c r="N300" s="243"/>
      <c r="O300" s="279" t="s">
        <v>396</v>
      </c>
      <c r="P300" s="280"/>
      <c r="Q300" s="280"/>
      <c r="R300" s="280"/>
      <c r="S300" s="280"/>
      <c r="T300" s="280"/>
      <c r="U300" s="281"/>
      <c r="V300" s="37" t="s">
        <v>69</v>
      </c>
      <c r="W300" s="196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47*I47,"0")+IFERROR(W48*I48,"0")+IFERROR(W53*I53,"0")+IFERROR(W54*I54,"0")+IFERROR(W55*I55,"0")+IFERROR(W56*I56,"0")+IFERROR(W57*I57,"0")+IFERROR(W58*I58,"0")+IFERROR(W63*I63,"0")+IFERROR(W64*I64,"0")+IFERROR(W69*I69,"0")+IFERROR(W74*I74,"0")+IFERROR(W75*I75,"0")+IFERROR(W76*I76,"0")+IFERROR(W81*I81,"0")+IFERROR(W82*I82,"0")+IFERROR(W83*I83,"0")+IFERROR(W84*I84,"0")+IFERROR(W85*I85,"0")+IFERROR(W86*I86,"0")+IFERROR(W91*I91,"0")+IFERROR(W92*I92,"0")+IFERROR(W93*I93,"0")+IFERROR(W98*I98,"0")+IFERROR(W99*I99,"0")+IFERROR(W100*I100,"0")+IFERROR(W101*I101,"0")+IFERROR(W106*I106,"0")+IFERROR(W107*I107,"0")+IFERROR(W108*I108,"0")+IFERROR(W109*I109,"0")+IFERROR(W114*I114,"0")+IFERROR(W119*I119,"0")+IFERROR(W120*I120,"0")+IFERROR(W121*I121,"0")+IFERROR(W122*I122,"0")+IFERROR(W127*I127,"0")+IFERROR(W132*I132,"0")+IFERROR(W133*I133,"0")+IFERROR(W138*I138,"0")+IFERROR(W144*I144,"0")+IFERROR(W148*I148,"0")+IFERROR(W153*I153,"0")+IFERROR(W158*I158,"0")+IFERROR(W159*I159,"0")+IFERROR(W160*I160,"0")+IFERROR(W161*I161,"0")+IFERROR(W165*I165,"0")+IFERROR(W166*I166,"0")+IFERROR(W172*I172,"0")+IFERROR(W173*I173,"0")+IFERROR(W178*I178,"0")+IFERROR(W183*I183,"0")+IFERROR(W188*I188,"0")+IFERROR(W194*I194,"0")+IFERROR(W195*I195,"0")+IFERROR(W200*I200,"0")+IFERROR(W201*I201,"0")+IFERROR(W202*I202,"0")+IFERROR(W207*I207,"0")+IFERROR(W208*I208,"0")+IFERROR(W209*I209,"0")+IFERROR(W210*I210,"0")+IFERROR(W211*I211,"0")+IFERROR(W212*I212,"0")+IFERROR(W217*I217,"0")+IFERROR(W218*I218,"0")+IFERROR(W219*I219,"0")+IFERROR(W220*I220,"0")+IFERROR(W225*I225,"0")+IFERROR(W230*I230,"0")+IFERROR(W231*I231,"0")+IFERROR(W237*I237,"0")+IFERROR(W243*I243,"0")+IFERROR(W248*I248,"0")+IFERROR(W254*I254,"0")+IFERROR(W255*I255,"0")+IFERROR(W256*I256,"0")+IFERROR(W261*I261,"0")+IFERROR(W265*I265,"0")+IFERROR(W266*I266,"0")+IFERROR(W270*I270,"0")+IFERROR(W271*I271,"0")+IFERROR(W272*I272,"0")+IFERROR(W273*I273,"0")+IFERROR(W277*I277,"0")+IFERROR(W278*I278,"0")+IFERROR(W279*I279,"0")+IFERROR(W280*I280,"0")+IFERROR(W281*I281,"0")+IFERROR(W282*I282,"0")+IFERROR(W283*I283,"0")+IFERROR(W284*I284,"0")+IFERROR(W285*I285,"0")+IFERROR(W286*I286,"0")+IFERROR(W287*I287,"0")+IFERROR(W288*I288,"0")+IFERROR(W289*I289,"0")+IFERROR(W290*I290,"0")+IFERROR(W291*I291,"0")+IFERROR(W292*I292,"0")+IFERROR(W293*I293,"0")+IFERROR(W294*I294,"0")+IFERROR(W295*I295,"0")+IFERROR(W296*I296,"0"),"0")</f>
        <v>4579.6390000000001</v>
      </c>
      <c r="X300" s="196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47*I47,"0")+IFERROR(X48*I48,"0")+IFERROR(X53*I53,"0")+IFERROR(X54*I54,"0")+IFERROR(X55*I55,"0")+IFERROR(X56*I56,"0")+IFERROR(X57*I57,"0")+IFERROR(X58*I58,"0")+IFERROR(X63*I63,"0")+IFERROR(X64*I64,"0")+IFERROR(X69*I69,"0")+IFERROR(X74*I74,"0")+IFERROR(X75*I75,"0")+IFERROR(X76*I76,"0")+IFERROR(X81*I81,"0")+IFERROR(X82*I82,"0")+IFERROR(X83*I83,"0")+IFERROR(X84*I84,"0")+IFERROR(X85*I85,"0")+IFERROR(X86*I86,"0")+IFERROR(X91*I91,"0")+IFERROR(X92*I92,"0")+IFERROR(X93*I93,"0")+IFERROR(X98*I98,"0")+IFERROR(X99*I99,"0")+IFERROR(X100*I100,"0")+IFERROR(X101*I101,"0")+IFERROR(X106*I106,"0")+IFERROR(X107*I107,"0")+IFERROR(X108*I108,"0")+IFERROR(X109*I109,"0")+IFERROR(X114*I114,"0")+IFERROR(X119*I119,"0")+IFERROR(X120*I120,"0")+IFERROR(X121*I121,"0")+IFERROR(X122*I122,"0")+IFERROR(X127*I127,"0")+IFERROR(X132*I132,"0")+IFERROR(X133*I133,"0")+IFERROR(X138*I138,"0")+IFERROR(X144*I144,"0")+IFERROR(X148*I148,"0")+IFERROR(X153*I153,"0")+IFERROR(X158*I158,"0")+IFERROR(X159*I159,"0")+IFERROR(X160*I160,"0")+IFERROR(X161*I161,"0")+IFERROR(X165*I165,"0")+IFERROR(X166*I166,"0")+IFERROR(X172*I172,"0")+IFERROR(X173*I173,"0")+IFERROR(X178*I178,"0")+IFERROR(X183*I183,"0")+IFERROR(X188*I188,"0")+IFERROR(X194*I194,"0")+IFERROR(X195*I195,"0")+IFERROR(X200*I200,"0")+IFERROR(X201*I201,"0")+IFERROR(X202*I202,"0")+IFERROR(X207*I207,"0")+IFERROR(X208*I208,"0")+IFERROR(X209*I209,"0")+IFERROR(X210*I210,"0")+IFERROR(X211*I211,"0")+IFERROR(X212*I212,"0")+IFERROR(X217*I217,"0")+IFERROR(X218*I218,"0")+IFERROR(X219*I219,"0")+IFERROR(X220*I220,"0")+IFERROR(X225*I225,"0")+IFERROR(X230*I230,"0")+IFERROR(X231*I231,"0")+IFERROR(X237*I237,"0")+IFERROR(X243*I243,"0")+IFERROR(X248*I248,"0")+IFERROR(X254*I254,"0")+IFERROR(X255*I255,"0")+IFERROR(X256*I256,"0")+IFERROR(X261*I261,"0")+IFERROR(X265*I265,"0")+IFERROR(X266*I266,"0")+IFERROR(X270*I270,"0")+IFERROR(X271*I271,"0")+IFERROR(X272*I272,"0")+IFERROR(X273*I273,"0")+IFERROR(X277*I277,"0")+IFERROR(X278*I278,"0")+IFERROR(X279*I279,"0")+IFERROR(X280*I280,"0")+IFERROR(X281*I281,"0")+IFERROR(X282*I282,"0")+IFERROR(X283*I283,"0")+IFERROR(X284*I284,"0")+IFERROR(X285*I285,"0")+IFERROR(X286*I286,"0")+IFERROR(X287*I287,"0")+IFERROR(X288*I288,"0")+IFERROR(X289*I289,"0")+IFERROR(X290*I290,"0")+IFERROR(X291*I291,"0")+IFERROR(X292*I292,"0")+IFERROR(X293*I293,"0")+IFERROR(X294*I294,"0")+IFERROR(X295*I295,"0")+IFERROR(X296*I296,"0"),"0")</f>
        <v>4579.6390000000001</v>
      </c>
      <c r="Y300" s="37"/>
      <c r="Z300" s="197"/>
      <c r="AA300" s="197"/>
    </row>
    <row r="301" spans="1:54" x14ac:dyDescent="0.2">
      <c r="A301" s="199"/>
      <c r="B301" s="199"/>
      <c r="C301" s="199"/>
      <c r="D301" s="199"/>
      <c r="E301" s="199"/>
      <c r="F301" s="199"/>
      <c r="G301" s="199"/>
      <c r="H301" s="199"/>
      <c r="I301" s="199"/>
      <c r="J301" s="199"/>
      <c r="K301" s="199"/>
      <c r="L301" s="199"/>
      <c r="M301" s="199"/>
      <c r="N301" s="243"/>
      <c r="O301" s="279" t="s">
        <v>397</v>
      </c>
      <c r="P301" s="280"/>
      <c r="Q301" s="280"/>
      <c r="R301" s="280"/>
      <c r="S301" s="280"/>
      <c r="T301" s="280"/>
      <c r="U301" s="281"/>
      <c r="V301" s="37" t="s">
        <v>398</v>
      </c>
      <c r="W30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47/J47,"0")+IFERROR(W48/J48,"0")+IFERROR(W53/J53,"0")+IFERROR(W54/J54,"0")+IFERROR(W55/J55,"0")+IFERROR(W56/J56,"0")+IFERROR(W57/J57,"0")+IFERROR(W58/J58,"0")+IFERROR(W63/J63,"0")+IFERROR(W64/J64,"0")+IFERROR(W69/J69,"0")+IFERROR(W74/J74,"0")+IFERROR(W75/J75,"0")+IFERROR(W76/J76,"0")+IFERROR(W81/J81,"0")+IFERROR(W82/J82,"0")+IFERROR(W83/J83,"0")+IFERROR(W84/J84,"0")+IFERROR(W85/J85,"0")+IFERROR(W86/J86,"0")+IFERROR(W91/J91,"0")+IFERROR(W92/J92,"0")+IFERROR(W93/J93,"0")+IFERROR(W98/J98,"0")+IFERROR(W99/J99,"0")+IFERROR(W100/J100,"0")+IFERROR(W101/J101,"0")+IFERROR(W106/J106,"0")+IFERROR(W107/J107,"0")+IFERROR(W108/J108,"0")+IFERROR(W109/J109,"0")+IFERROR(W114/J114,"0")+IFERROR(W119/J119,"0")+IFERROR(W120/J120,"0")+IFERROR(W121/J121,"0")+IFERROR(W122/J122,"0")+IFERROR(W127/J127,"0")+IFERROR(W132/J132,"0")+IFERROR(W133/J133,"0")+IFERROR(W138/J138,"0")+IFERROR(W144/J144,"0")+IFERROR(W148/J148,"0")+IFERROR(W153/J153,"0")+IFERROR(W158/J158,"0")+IFERROR(W159/J159,"0")+IFERROR(W160/J160,"0")+IFERROR(W161/J161,"0")+IFERROR(W165/J165,"0")+IFERROR(W166/J166,"0")+IFERROR(W172/J172,"0")+IFERROR(W173/J173,"0")+IFERROR(W178/J178,"0")+IFERROR(W183/J183,"0")+IFERROR(W188/J188,"0")+IFERROR(W194/J194,"0")+IFERROR(W195/J195,"0")+IFERROR(W200/J200,"0")+IFERROR(W201/J201,"0")+IFERROR(W202/J202,"0")+IFERROR(W207/J207,"0")+IFERROR(W208/J208,"0")+IFERROR(W209/J209,"0")+IFERROR(W210/J210,"0")+IFERROR(W211/J211,"0")+IFERROR(W212/J212,"0")+IFERROR(W217/J217,"0")+IFERROR(W218/J218,"0")+IFERROR(W219/J219,"0")+IFERROR(W220/J220,"0")+IFERROR(W225/J225,"0")+IFERROR(W230/J230,"0")+IFERROR(W231/J231,"0")+IFERROR(W237/J237,"0")+IFERROR(W243/J243,"0")+IFERROR(W248/J248,"0")+IFERROR(W254/J254,"0")+IFERROR(W255/J255,"0")+IFERROR(W256/J256,"0")+IFERROR(W261/J261,"0")+IFERROR(W265/J265,"0")+IFERROR(W266/J266,"0")+IFERROR(W270/J270,"0")+IFERROR(W271/J271,"0")+IFERROR(W272/J272,"0")+IFERROR(W273/J273,"0")+IFERROR(W277/J277,"0")+IFERROR(W278/J278,"0")+IFERROR(W279/J279,"0")+IFERROR(W280/J280,"0")+IFERROR(W281/J281,"0")+IFERROR(W282/J282,"0")+IFERROR(W283/J283,"0")+IFERROR(W284/J284,"0")+IFERROR(W285/J285,"0")+IFERROR(W286/J286,"0")+IFERROR(W287/J287,"0")+IFERROR(W288/J288,"0")+IFERROR(W289/J289,"0")+IFERROR(W290/J290,"0")+IFERROR(W291/J291,"0")+IFERROR(W292/J292,"0")+IFERROR(W293/J293,"0")+IFERROR(W294/J294,"0")+IFERROR(W295/J295,"0")+IFERROR(W296/J296,"0"),0)</f>
        <v>9</v>
      </c>
      <c r="X30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47/J47,"0")+IFERROR(X48/J48,"0")+IFERROR(X53/J53,"0")+IFERROR(X54/J54,"0")+IFERROR(X55/J55,"0")+IFERROR(X56/J56,"0")+IFERROR(X57/J57,"0")+IFERROR(X58/J58,"0")+IFERROR(X63/J63,"0")+IFERROR(X64/J64,"0")+IFERROR(X69/J69,"0")+IFERROR(X74/J74,"0")+IFERROR(X75/J75,"0")+IFERROR(X76/J76,"0")+IFERROR(X81/J81,"0")+IFERROR(X82/J82,"0")+IFERROR(X83/J83,"0")+IFERROR(X84/J84,"0")+IFERROR(X85/J85,"0")+IFERROR(X86/J86,"0")+IFERROR(X91/J91,"0")+IFERROR(X92/J92,"0")+IFERROR(X93/J93,"0")+IFERROR(X98/J98,"0")+IFERROR(X99/J99,"0")+IFERROR(X100/J100,"0")+IFERROR(X101/J101,"0")+IFERROR(X106/J106,"0")+IFERROR(X107/J107,"0")+IFERROR(X108/J108,"0")+IFERROR(X109/J109,"0")+IFERROR(X114/J114,"0")+IFERROR(X119/J119,"0")+IFERROR(X120/J120,"0")+IFERROR(X121/J121,"0")+IFERROR(X122/J122,"0")+IFERROR(X127/J127,"0")+IFERROR(X132/J132,"0")+IFERROR(X133/J133,"0")+IFERROR(X138/J138,"0")+IFERROR(X144/J144,"0")+IFERROR(X148/J148,"0")+IFERROR(X153/J153,"0")+IFERROR(X158/J158,"0")+IFERROR(X159/J159,"0")+IFERROR(X160/J160,"0")+IFERROR(X161/J161,"0")+IFERROR(X165/J165,"0")+IFERROR(X166/J166,"0")+IFERROR(X172/J172,"0")+IFERROR(X173/J173,"0")+IFERROR(X178/J178,"0")+IFERROR(X183/J183,"0")+IFERROR(X188/J188,"0")+IFERROR(X194/J194,"0")+IFERROR(X195/J195,"0")+IFERROR(X200/J200,"0")+IFERROR(X201/J201,"0")+IFERROR(X202/J202,"0")+IFERROR(X207/J207,"0")+IFERROR(X208/J208,"0")+IFERROR(X209/J209,"0")+IFERROR(X210/J210,"0")+IFERROR(X211/J211,"0")+IFERROR(X212/J212,"0")+IFERROR(X217/J217,"0")+IFERROR(X218/J218,"0")+IFERROR(X219/J219,"0")+IFERROR(X220/J220,"0")+IFERROR(X225/J225,"0")+IFERROR(X230/J230,"0")+IFERROR(X231/J231,"0")+IFERROR(X237/J237,"0")+IFERROR(X243/J243,"0")+IFERROR(X248/J248,"0")+IFERROR(X254/J254,"0")+IFERROR(X255/J255,"0")+IFERROR(X256/J256,"0")+IFERROR(X261/J261,"0")+IFERROR(X265/J265,"0")+IFERROR(X266/J266,"0")+IFERROR(X270/J270,"0")+IFERROR(X271/J271,"0")+IFERROR(X272/J272,"0")+IFERROR(X273/J273,"0")+IFERROR(X277/J277,"0")+IFERROR(X278/J278,"0")+IFERROR(X279/J279,"0")+IFERROR(X280/J280,"0")+IFERROR(X281/J281,"0")+IFERROR(X282/J282,"0")+IFERROR(X283/J283,"0")+IFERROR(X284/J284,"0")+IFERROR(X285/J285,"0")+IFERROR(X286/J286,"0")+IFERROR(X287/J287,"0")+IFERROR(X288/J288,"0")+IFERROR(X289/J289,"0")+IFERROR(X290/J290,"0")+IFERROR(X291/J291,"0")+IFERROR(X292/J292,"0")+IFERROR(X293/J293,"0")+IFERROR(X294/J294,"0")+IFERROR(X295/J295,"0")+IFERROR(X296/J296,"0"),0)</f>
        <v>9</v>
      </c>
      <c r="Y301" s="37"/>
      <c r="Z301" s="197"/>
      <c r="AA301" s="197"/>
    </row>
    <row r="302" spans="1:54" x14ac:dyDescent="0.2">
      <c r="A302" s="199"/>
      <c r="B302" s="199"/>
      <c r="C302" s="199"/>
      <c r="D302" s="199"/>
      <c r="E302" s="199"/>
      <c r="F302" s="199"/>
      <c r="G302" s="199"/>
      <c r="H302" s="199"/>
      <c r="I302" s="199"/>
      <c r="J302" s="199"/>
      <c r="K302" s="199"/>
      <c r="L302" s="199"/>
      <c r="M302" s="199"/>
      <c r="N302" s="243"/>
      <c r="O302" s="279" t="s">
        <v>399</v>
      </c>
      <c r="P302" s="280"/>
      <c r="Q302" s="280"/>
      <c r="R302" s="280"/>
      <c r="S302" s="280"/>
      <c r="T302" s="280"/>
      <c r="U302" s="281"/>
      <c r="V302" s="37" t="s">
        <v>69</v>
      </c>
      <c r="W302" s="196">
        <f>GrossWeightTotal+PalletQtyTotal*25</f>
        <v>4804.6390000000001</v>
      </c>
      <c r="X302" s="196">
        <f>GrossWeightTotalR+PalletQtyTotalR*25</f>
        <v>4804.6390000000001</v>
      </c>
      <c r="Y302" s="37"/>
      <c r="Z302" s="197"/>
      <c r="AA302" s="197"/>
    </row>
    <row r="303" spans="1:54" x14ac:dyDescent="0.2">
      <c r="A303" s="199"/>
      <c r="B303" s="199"/>
      <c r="C303" s="199"/>
      <c r="D303" s="199"/>
      <c r="E303" s="199"/>
      <c r="F303" s="199"/>
      <c r="G303" s="199"/>
      <c r="H303" s="199"/>
      <c r="I303" s="199"/>
      <c r="J303" s="199"/>
      <c r="K303" s="199"/>
      <c r="L303" s="199"/>
      <c r="M303" s="199"/>
      <c r="N303" s="243"/>
      <c r="O303" s="279" t="s">
        <v>400</v>
      </c>
      <c r="P303" s="280"/>
      <c r="Q303" s="280"/>
      <c r="R303" s="280"/>
      <c r="S303" s="280"/>
      <c r="T303" s="280"/>
      <c r="U303" s="281"/>
      <c r="V303" s="37" t="s">
        <v>398</v>
      </c>
      <c r="W303" s="196">
        <f>IFERROR(W23+W32+W40+W49+W59+W65+W70+W77+W87+W94+W102+W110+W115+W123+W128+W134+W139+W145+W149+W154+W162+W167+W174+W179+W184+W189+W196+W203+W213+W221+W226+W232+W238+W244+W249+W257+W262+W267+W274+W297,"0")</f>
        <v>856</v>
      </c>
      <c r="X303" s="196">
        <f>IFERROR(X23+X32+X40+X49+X59+X65+X70+X77+X87+X94+X102+X110+X115+X123+X128+X134+X139+X145+X149+X154+X162+X167+X174+X179+X184+X189+X196+X203+X213+X221+X226+X232+X238+X244+X249+X257+X262+X267+X274+X297,"0")</f>
        <v>856</v>
      </c>
      <c r="Y303" s="37"/>
      <c r="Z303" s="197"/>
      <c r="AA303" s="197"/>
    </row>
    <row r="304" spans="1:54" ht="14.25" customHeight="1" x14ac:dyDescent="0.2">
      <c r="A304" s="199"/>
      <c r="B304" s="199"/>
      <c r="C304" s="199"/>
      <c r="D304" s="199"/>
      <c r="E304" s="199"/>
      <c r="F304" s="199"/>
      <c r="G304" s="199"/>
      <c r="H304" s="199"/>
      <c r="I304" s="199"/>
      <c r="J304" s="199"/>
      <c r="K304" s="199"/>
      <c r="L304" s="199"/>
      <c r="M304" s="199"/>
      <c r="N304" s="243"/>
      <c r="O304" s="279" t="s">
        <v>401</v>
      </c>
      <c r="P304" s="280"/>
      <c r="Q304" s="280"/>
      <c r="R304" s="280"/>
      <c r="S304" s="280"/>
      <c r="T304" s="280"/>
      <c r="U304" s="281"/>
      <c r="V304" s="39" t="s">
        <v>402</v>
      </c>
      <c r="W304" s="37"/>
      <c r="X304" s="37"/>
      <c r="Y304" s="37">
        <f>IFERROR(Y23+Y32+Y40+Y49+Y59+Y65+Y70+Y77+Y87+Y94+Y102+Y110+Y115+Y123+Y128+Y134+Y139+Y145+Y149+Y154+Y162+Y167+Y174+Y179+Y184+Y189+Y196+Y203+Y213+Y221+Y226+Y232+Y238+Y244+Y249+Y257+Y262+Y267+Y274+Y297,"0")</f>
        <v>11.065399999999997</v>
      </c>
      <c r="Z304" s="197"/>
      <c r="AA304" s="197"/>
    </row>
    <row r="305" spans="1:37" ht="13.5" customHeight="1" thickBot="1" x14ac:dyDescent="0.25"/>
    <row r="306" spans="1:37" ht="27" customHeight="1" thickTop="1" thickBot="1" x14ac:dyDescent="0.25">
      <c r="A306" s="40" t="s">
        <v>403</v>
      </c>
      <c r="B306" s="191" t="s">
        <v>61</v>
      </c>
      <c r="C306" s="203" t="s">
        <v>70</v>
      </c>
      <c r="D306" s="272"/>
      <c r="E306" s="272"/>
      <c r="F306" s="272"/>
      <c r="G306" s="272"/>
      <c r="H306" s="272"/>
      <c r="I306" s="272"/>
      <c r="J306" s="272"/>
      <c r="K306" s="272"/>
      <c r="L306" s="272"/>
      <c r="M306" s="272"/>
      <c r="N306" s="272"/>
      <c r="O306" s="272"/>
      <c r="P306" s="272"/>
      <c r="Q306" s="272"/>
      <c r="R306" s="272"/>
      <c r="S306" s="273"/>
      <c r="T306" s="203" t="s">
        <v>205</v>
      </c>
      <c r="U306" s="272"/>
      <c r="V306" s="273"/>
      <c r="W306" s="203" t="s">
        <v>232</v>
      </c>
      <c r="X306" s="272"/>
      <c r="Y306" s="272"/>
      <c r="Z306" s="273"/>
      <c r="AA306" s="203" t="s">
        <v>251</v>
      </c>
      <c r="AB306" s="272"/>
      <c r="AC306" s="272"/>
      <c r="AD306" s="272"/>
      <c r="AE306" s="272"/>
      <c r="AF306" s="273"/>
      <c r="AG306" s="191" t="s">
        <v>294</v>
      </c>
      <c r="AH306" s="203" t="s">
        <v>298</v>
      </c>
      <c r="AI306" s="273"/>
      <c r="AJ306" s="203" t="s">
        <v>305</v>
      </c>
      <c r="AK306" s="273"/>
    </row>
    <row r="307" spans="1:37" ht="14.25" customHeight="1" thickTop="1" x14ac:dyDescent="0.2">
      <c r="A307" s="374" t="s">
        <v>404</v>
      </c>
      <c r="B307" s="203" t="s">
        <v>61</v>
      </c>
      <c r="C307" s="203" t="s">
        <v>71</v>
      </c>
      <c r="D307" s="203" t="s">
        <v>83</v>
      </c>
      <c r="E307" s="203" t="s">
        <v>93</v>
      </c>
      <c r="F307" s="203" t="s">
        <v>109</v>
      </c>
      <c r="G307" s="203" t="s">
        <v>122</v>
      </c>
      <c r="H307" s="203" t="s">
        <v>128</v>
      </c>
      <c r="I307" s="203" t="s">
        <v>132</v>
      </c>
      <c r="J307" s="203" t="s">
        <v>140</v>
      </c>
      <c r="K307" s="203" t="s">
        <v>153</v>
      </c>
      <c r="L307" s="203" t="s">
        <v>160</v>
      </c>
      <c r="M307" s="192"/>
      <c r="N307" s="203" t="s">
        <v>169</v>
      </c>
      <c r="O307" s="203" t="s">
        <v>178</v>
      </c>
      <c r="P307" s="203" t="s">
        <v>181</v>
      </c>
      <c r="Q307" s="203" t="s">
        <v>191</v>
      </c>
      <c r="R307" s="203" t="s">
        <v>194</v>
      </c>
      <c r="S307" s="203" t="s">
        <v>202</v>
      </c>
      <c r="T307" s="203" t="s">
        <v>206</v>
      </c>
      <c r="U307" s="203" t="s">
        <v>212</v>
      </c>
      <c r="V307" s="203" t="s">
        <v>215</v>
      </c>
      <c r="W307" s="203" t="s">
        <v>233</v>
      </c>
      <c r="X307" s="203" t="s">
        <v>240</v>
      </c>
      <c r="Y307" s="203" t="s">
        <v>232</v>
      </c>
      <c r="Z307" s="203" t="s">
        <v>248</v>
      </c>
      <c r="AA307" s="203" t="s">
        <v>252</v>
      </c>
      <c r="AB307" s="203" t="s">
        <v>257</v>
      </c>
      <c r="AC307" s="203" t="s">
        <v>264</v>
      </c>
      <c r="AD307" s="203" t="s">
        <v>277</v>
      </c>
      <c r="AE307" s="203" t="s">
        <v>286</v>
      </c>
      <c r="AF307" s="203" t="s">
        <v>289</v>
      </c>
      <c r="AG307" s="203" t="s">
        <v>295</v>
      </c>
      <c r="AH307" s="203" t="s">
        <v>299</v>
      </c>
      <c r="AI307" s="203" t="s">
        <v>302</v>
      </c>
      <c r="AJ307" s="203" t="s">
        <v>306</v>
      </c>
      <c r="AK307" s="203" t="s">
        <v>316</v>
      </c>
    </row>
    <row r="308" spans="1:37" ht="13.5" customHeight="1" thickBot="1" x14ac:dyDescent="0.25">
      <c r="A308" s="375"/>
      <c r="B308" s="204"/>
      <c r="C308" s="204"/>
      <c r="D308" s="204"/>
      <c r="E308" s="204"/>
      <c r="F308" s="204"/>
      <c r="G308" s="204"/>
      <c r="H308" s="204"/>
      <c r="I308" s="204"/>
      <c r="J308" s="204"/>
      <c r="K308" s="204"/>
      <c r="L308" s="204"/>
      <c r="M308" s="192"/>
      <c r="N308" s="204"/>
      <c r="O308" s="204"/>
      <c r="P308" s="204"/>
      <c r="Q308" s="204"/>
      <c r="R308" s="204"/>
      <c r="S308" s="204"/>
      <c r="T308" s="204"/>
      <c r="U308" s="204"/>
      <c r="V308" s="204"/>
      <c r="W308" s="204"/>
      <c r="X308" s="204"/>
      <c r="Y308" s="204"/>
      <c r="Z308" s="204"/>
      <c r="AA308" s="204"/>
      <c r="AB308" s="204"/>
      <c r="AC308" s="204"/>
      <c r="AD308" s="204"/>
      <c r="AE308" s="204"/>
      <c r="AF308" s="204"/>
      <c r="AG308" s="204"/>
      <c r="AH308" s="204"/>
      <c r="AI308" s="204"/>
      <c r="AJ308" s="204"/>
      <c r="AK308" s="204"/>
    </row>
    <row r="309" spans="1:37" ht="18" customHeight="1" thickTop="1" thickBot="1" x14ac:dyDescent="0.25">
      <c r="A309" s="40" t="s">
        <v>405</v>
      </c>
      <c r="B309" s="46">
        <f>IFERROR(W22*H22,"0")</f>
        <v>0</v>
      </c>
      <c r="C309" s="46">
        <f>IFERROR(W28*H28,"0")+IFERROR(W29*H29,"0")+IFERROR(W30*H30,"0")+IFERROR(W31*H31,"0")</f>
        <v>4.5</v>
      </c>
      <c r="D309" s="46">
        <f>IFERROR(W36*H36,"0")+IFERROR(W37*H37,"0")+IFERROR(W38*H38,"0")+IFERROR(W39*H39,"0")</f>
        <v>36</v>
      </c>
      <c r="E309" s="46">
        <f>IFERROR(W44*H44,"0")+IFERROR(W45*H45,"0")+IFERROR(W46*H46,"0")+IFERROR(W47*H47,"0")+IFERROR(W48*H48,"0")</f>
        <v>6</v>
      </c>
      <c r="F309" s="46">
        <f>IFERROR(W53*H53,"0")+IFERROR(W54*H54,"0")+IFERROR(W55*H55,"0")+IFERROR(W56*H56,"0")+IFERROR(W57*H57,"0")+IFERROR(W58*H58,"0")</f>
        <v>28.8</v>
      </c>
      <c r="G309" s="46">
        <f>IFERROR(W63*H63,"0")+IFERROR(W64*H64,"0")</f>
        <v>1155</v>
      </c>
      <c r="H309" s="46">
        <f>IFERROR(W69*H69,"0")</f>
        <v>7.2</v>
      </c>
      <c r="I309" s="46">
        <f>IFERROR(W74*H74,"0")+IFERROR(W75*H75,"0")+IFERROR(W76*H76,"0")</f>
        <v>7.2</v>
      </c>
      <c r="J309" s="46">
        <f>IFERROR(W81*H81,"0")+IFERROR(W82*H82,"0")+IFERROR(W83*H83,"0")+IFERROR(W84*H84,"0")+IFERROR(W85*H85,"0")+IFERROR(W86*H86,"0")</f>
        <v>266.39999999999998</v>
      </c>
      <c r="K309" s="46">
        <f>IFERROR(W91*H91,"0")+IFERROR(W92*H92,"0")+IFERROR(W93*H93,"0")</f>
        <v>0</v>
      </c>
      <c r="L309" s="46">
        <f>IFERROR(W98*H98,"0")+IFERROR(W99*H99,"0")+IFERROR(W100*H100,"0")+IFERROR(W101*H101,"0")</f>
        <v>1092.1600000000001</v>
      </c>
      <c r="M309" s="192"/>
      <c r="N309" s="46">
        <f>IFERROR(W106*H106,"0")+IFERROR(W107*H107,"0")+IFERROR(W108*H108,"0")+IFERROR(W109*H109,"0")</f>
        <v>138</v>
      </c>
      <c r="O309" s="46">
        <f>IFERROR(W114*H114,"0")</f>
        <v>69</v>
      </c>
      <c r="P309" s="46">
        <f>IFERROR(W119*H119,"0")+IFERROR(W120*H120,"0")+IFERROR(W121*H121,"0")+IFERROR(W122*H122,"0")</f>
        <v>0</v>
      </c>
      <c r="Q309" s="46">
        <f>IFERROR(W127*H127,"0")</f>
        <v>0</v>
      </c>
      <c r="R309" s="46">
        <f>IFERROR(W132*H132,"0")+IFERROR(W133*H133,"0")</f>
        <v>0</v>
      </c>
      <c r="S309" s="46">
        <f>IFERROR(W138*H138,"0")</f>
        <v>0</v>
      </c>
      <c r="T309" s="46">
        <f>IFERROR(W144*H144,"0")+IFERROR(W148*H148,"0")</f>
        <v>0</v>
      </c>
      <c r="U309" s="46">
        <f>IFERROR(W153*H153,"0")</f>
        <v>0</v>
      </c>
      <c r="V309" s="46">
        <f>IFERROR(W158*H158,"0")+IFERROR(W159*H159,"0")+IFERROR(W160*H160,"0")+IFERROR(W161*H161,"0")+IFERROR(W165*H165,"0")+IFERROR(W166*H166,"0")</f>
        <v>510</v>
      </c>
      <c r="W309" s="46">
        <f>IFERROR(W172*H172,"0")+IFERROR(W173*H173,"0")</f>
        <v>24</v>
      </c>
      <c r="X309" s="46">
        <f>IFERROR(W178*H178,"0")</f>
        <v>0</v>
      </c>
      <c r="Y309" s="46">
        <f>IFERROR(W183*H183,"0")</f>
        <v>0</v>
      </c>
      <c r="Z309" s="46">
        <f>IFERROR(W188*H188,"0")</f>
        <v>39</v>
      </c>
      <c r="AA309" s="46">
        <f>IFERROR(W194*H194,"0")+IFERROR(W195*H195,"0")</f>
        <v>0</v>
      </c>
      <c r="AB309" s="46">
        <f>IFERROR(W200*H200,"0")+IFERROR(W201*H201,"0")+IFERROR(W202*H202,"0")</f>
        <v>56</v>
      </c>
      <c r="AC309" s="46">
        <f>IFERROR(W207*H207,"0")+IFERROR(W208*H208,"0")+IFERROR(W209*H209,"0")+IFERROR(W210*H210,"0")+IFERROR(W211*H211,"0")+IFERROR(W212*H212,"0")</f>
        <v>0</v>
      </c>
      <c r="AD309" s="46">
        <f>IFERROR(W217*H217,"0")+IFERROR(W218*H218,"0")+IFERROR(W219*H219,"0")+IFERROR(W220*H220,"0")</f>
        <v>0</v>
      </c>
      <c r="AE309" s="46">
        <f>IFERROR(W225*H225,"0")</f>
        <v>0</v>
      </c>
      <c r="AF309" s="46">
        <f>IFERROR(W230*H230,"0")+IFERROR(W231*H231,"0")</f>
        <v>0</v>
      </c>
      <c r="AG309" s="46">
        <f>IFERROR(W237*H237,"0")</f>
        <v>0</v>
      </c>
      <c r="AH309" s="46">
        <f>IFERROR(W243*H243,"0")</f>
        <v>90</v>
      </c>
      <c r="AI309" s="46">
        <f>IFERROR(W248*H248,"0")</f>
        <v>0</v>
      </c>
      <c r="AJ309" s="46">
        <f>IFERROR(W254*H254,"0")+IFERROR(W255*H255,"0")+IFERROR(W256*H256,"0")</f>
        <v>0</v>
      </c>
      <c r="AK309" s="46">
        <f>IFERROR(W261*H261,"0")+IFERROR(W265*H265,"0")+IFERROR(W266*H266,"0")+IFERROR(W270*H270,"0")+IFERROR(W271*H271,"0")+IFERROR(W272*H272,"0")+IFERROR(W273*H273,"0")+IFERROR(W277*H277,"0")+IFERROR(W278*H278,"0")+IFERROR(W279*H279,"0")+IFERROR(W280*H280,"0")+IFERROR(W281*H281,"0")+IFERROR(W282*H282,"0")+IFERROR(W283*H283,"0")+IFERROR(W284*H284,"0")+IFERROR(W285*H285,"0")+IFERROR(W286*H286,"0")+IFERROR(W287*H287,"0")+IFERROR(W288*H288,"0")+IFERROR(W289*H289,"0")+IFERROR(W290*H290,"0")+IFERROR(W291*H291,"0")+IFERROR(W292*H292,"0")+IFERROR(W293*H293,"0")+IFERROR(W294*H294,"0")+IFERROR(W295*H295,"0")+IFERROR(W296*H296,"0")</f>
        <v>764.8</v>
      </c>
    </row>
    <row r="310" spans="1:37" ht="13.5" customHeight="1" thickTop="1" x14ac:dyDescent="0.2">
      <c r="C310" s="192"/>
    </row>
    <row r="311" spans="1:37" ht="19.5" customHeight="1" x14ac:dyDescent="0.2">
      <c r="A311" s="58" t="s">
        <v>406</v>
      </c>
      <c r="B311" s="58" t="s">
        <v>407</v>
      </c>
      <c r="C311" s="58" t="s">
        <v>408</v>
      </c>
    </row>
    <row r="312" spans="1:37" x14ac:dyDescent="0.2">
      <c r="A312" s="59">
        <f>SUMPRODUCT(--(BB:BB="ЗПФ"),--(V:V="кор"),H:H,X:X)+SUMPRODUCT(--(BB:BB="ЗПФ"),--(V:V="кг"),X:X)</f>
        <v>2967.96</v>
      </c>
      <c r="B312" s="60">
        <f>SUMPRODUCT(--(BB:BB="ПГП"),--(V:V="кор"),H:H,X:X)+SUMPRODUCT(--(BB:BB="ПГП"),--(V:V="кг"),X:X)</f>
        <v>1326.1</v>
      </c>
      <c r="C312" s="60">
        <f>SUMPRODUCT(--(BB:BB="КИЗ"),--(V:V="кор"),H:H,X:X)+SUMPRODUCT(--(BB:BB="КИЗ"),--(V:V="кг"),X:X)</f>
        <v>0</v>
      </c>
    </row>
  </sheetData>
  <sheetProtection algorithmName="SHA-512" hashValue="FuO4Yu86zPgH+cF9TL076ffotjEaKsGwhpr2ax1j8Q2fdgdqusKa+n+98dt4NRukN7Q540QkZcIgJ/lJ22Z3Qg==" saltValue="P8r9HxiNnBDnQSCg2LpOFg==" spinCount="100000" sheet="1" objects="1" scenarios="1" sort="0" autoFilter="0" pivotTables="0"/>
  <autoFilter ref="B18:Y18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552">
    <mergeCell ref="D293:E293"/>
    <mergeCell ref="O54:S54"/>
    <mergeCell ref="O277:S277"/>
    <mergeCell ref="A186:Y186"/>
    <mergeCell ref="A10:C10"/>
    <mergeCell ref="A51:Y51"/>
    <mergeCell ref="AF307:AF308"/>
    <mergeCell ref="H307:H308"/>
    <mergeCell ref="J307:J308"/>
    <mergeCell ref="A49:N50"/>
    <mergeCell ref="D121:E121"/>
    <mergeCell ref="O32:U32"/>
    <mergeCell ref="O88:U88"/>
    <mergeCell ref="O197:U197"/>
    <mergeCell ref="A252:Y252"/>
    <mergeCell ref="O124:U124"/>
    <mergeCell ref="D173:E173"/>
    <mergeCell ref="D17:E18"/>
    <mergeCell ref="A149:N150"/>
    <mergeCell ref="V17:V18"/>
    <mergeCell ref="X17:X18"/>
    <mergeCell ref="O139:U139"/>
    <mergeCell ref="D44:E44"/>
    <mergeCell ref="D286:E286"/>
    <mergeCell ref="D271:E271"/>
    <mergeCell ref="O213:U213"/>
    <mergeCell ref="A65:N66"/>
    <mergeCell ref="D237:E237"/>
    <mergeCell ref="O211:S211"/>
    <mergeCell ref="Q1:S1"/>
    <mergeCell ref="A20:Y20"/>
    <mergeCell ref="D291:E291"/>
    <mergeCell ref="D266:E266"/>
    <mergeCell ref="Y17:Y18"/>
    <mergeCell ref="D57:E57"/>
    <mergeCell ref="U11:V11"/>
    <mergeCell ref="A8:C8"/>
    <mergeCell ref="P8:Q8"/>
    <mergeCell ref="O40:U40"/>
    <mergeCell ref="BB17:BB18"/>
    <mergeCell ref="O49:U49"/>
    <mergeCell ref="T17:U17"/>
    <mergeCell ref="A25:Y25"/>
    <mergeCell ref="O64:S64"/>
    <mergeCell ref="A15:L15"/>
    <mergeCell ref="O122:S122"/>
    <mergeCell ref="D133:E133"/>
    <mergeCell ref="A198:Y198"/>
    <mergeCell ref="D54:E54"/>
    <mergeCell ref="B307:B308"/>
    <mergeCell ref="A247:Y247"/>
    <mergeCell ref="O107:S107"/>
    <mergeCell ref="O129:U129"/>
    <mergeCell ref="O23:U23"/>
    <mergeCell ref="A43:Y43"/>
    <mergeCell ref="A170:Y170"/>
    <mergeCell ref="O231:S231"/>
    <mergeCell ref="N17:N18"/>
    <mergeCell ref="D120:E120"/>
    <mergeCell ref="F17:F18"/>
    <mergeCell ref="O258:U258"/>
    <mergeCell ref="O87:U87"/>
    <mergeCell ref="D278:E278"/>
    <mergeCell ref="D107:E107"/>
    <mergeCell ref="A130:Y130"/>
    <mergeCell ref="O24:U24"/>
    <mergeCell ref="O69:S69"/>
    <mergeCell ref="O116:U116"/>
    <mergeCell ref="U307:U308"/>
    <mergeCell ref="O183:S183"/>
    <mergeCell ref="W307:W308"/>
    <mergeCell ref="O133:S133"/>
    <mergeCell ref="A59:N60"/>
    <mergeCell ref="F5:G5"/>
    <mergeCell ref="A117:Y117"/>
    <mergeCell ref="A14:L14"/>
    <mergeCell ref="A157:Y157"/>
    <mergeCell ref="O127:S127"/>
    <mergeCell ref="O245:U245"/>
    <mergeCell ref="O114:S114"/>
    <mergeCell ref="A257:N258"/>
    <mergeCell ref="D165:E165"/>
    <mergeCell ref="O103:U103"/>
    <mergeCell ref="O168:U168"/>
    <mergeCell ref="A128:N129"/>
    <mergeCell ref="A246:Y246"/>
    <mergeCell ref="D29:E29"/>
    <mergeCell ref="O167:U167"/>
    <mergeCell ref="O38:S38"/>
    <mergeCell ref="O178:S178"/>
    <mergeCell ref="A104:Y104"/>
    <mergeCell ref="A235:Y235"/>
    <mergeCell ref="D218:E218"/>
    <mergeCell ref="A13:L13"/>
    <mergeCell ref="P5:Q5"/>
    <mergeCell ref="J9:L9"/>
    <mergeCell ref="A307:A308"/>
    <mergeCell ref="O102:U102"/>
    <mergeCell ref="A262:N263"/>
    <mergeCell ref="A249:N250"/>
    <mergeCell ref="O239:U239"/>
    <mergeCell ref="A182:Y182"/>
    <mergeCell ref="M17:M18"/>
    <mergeCell ref="A169:Y169"/>
    <mergeCell ref="O248:S248"/>
    <mergeCell ref="O128:U128"/>
    <mergeCell ref="O184:U184"/>
    <mergeCell ref="T307:T308"/>
    <mergeCell ref="A177:Y177"/>
    <mergeCell ref="V307:V308"/>
    <mergeCell ref="A164:Y164"/>
    <mergeCell ref="O243:S243"/>
    <mergeCell ref="A196:N197"/>
    <mergeCell ref="A267:N268"/>
    <mergeCell ref="O101:S101"/>
    <mergeCell ref="A251:Y251"/>
    <mergeCell ref="O123:U123"/>
    <mergeCell ref="D243:E243"/>
    <mergeCell ref="D270:E270"/>
    <mergeCell ref="D99:E99"/>
    <mergeCell ref="A27:Y27"/>
    <mergeCell ref="D6:L6"/>
    <mergeCell ref="O302:U302"/>
    <mergeCell ref="O86:S86"/>
    <mergeCell ref="O244:U244"/>
    <mergeCell ref="O300:U300"/>
    <mergeCell ref="D84:E84"/>
    <mergeCell ref="D22:E22"/>
    <mergeCell ref="O115:U115"/>
    <mergeCell ref="O66:U66"/>
    <mergeCell ref="D86:E86"/>
    <mergeCell ref="D10:E10"/>
    <mergeCell ref="F10:G10"/>
    <mergeCell ref="A253:Y253"/>
    <mergeCell ref="A12:L12"/>
    <mergeCell ref="O132:S132"/>
    <mergeCell ref="O83:S83"/>
    <mergeCell ref="D101:E101"/>
    <mergeCell ref="A68:Y68"/>
    <mergeCell ref="O294:S294"/>
    <mergeCell ref="D76:E76"/>
    <mergeCell ref="D279:E279"/>
    <mergeCell ref="O272:S272"/>
    <mergeCell ref="D265:E265"/>
    <mergeCell ref="T306:V306"/>
    <mergeCell ref="O283:S283"/>
    <mergeCell ref="O161:S161"/>
    <mergeCell ref="O288:S288"/>
    <mergeCell ref="H10:L10"/>
    <mergeCell ref="D159:E159"/>
    <mergeCell ref="A97:Y97"/>
    <mergeCell ref="A224:Y224"/>
    <mergeCell ref="O98:S98"/>
    <mergeCell ref="O225:S225"/>
    <mergeCell ref="O285:S285"/>
    <mergeCell ref="A72:Y72"/>
    <mergeCell ref="A297:N298"/>
    <mergeCell ref="O299:U299"/>
    <mergeCell ref="D288:E288"/>
    <mergeCell ref="O78:U78"/>
    <mergeCell ref="D225:E225"/>
    <mergeCell ref="A226:N227"/>
    <mergeCell ref="D200:E200"/>
    <mergeCell ref="O145:U145"/>
    <mergeCell ref="D292:E292"/>
    <mergeCell ref="D202:E202"/>
    <mergeCell ref="D58:E58"/>
    <mergeCell ref="D294:E294"/>
    <mergeCell ref="AA17:AA18"/>
    <mergeCell ref="A193:Y193"/>
    <mergeCell ref="A264:Y264"/>
    <mergeCell ref="A89:Y89"/>
    <mergeCell ref="O50:U50"/>
    <mergeCell ref="A162:N163"/>
    <mergeCell ref="D153:E153"/>
    <mergeCell ref="A154:N155"/>
    <mergeCell ref="L307:L308"/>
    <mergeCell ref="O70:U70"/>
    <mergeCell ref="N307:N308"/>
    <mergeCell ref="A234:Y234"/>
    <mergeCell ref="D217:E217"/>
    <mergeCell ref="A147:Y147"/>
    <mergeCell ref="O148:S148"/>
    <mergeCell ref="O268:U268"/>
    <mergeCell ref="D194:E194"/>
    <mergeCell ref="O212:S212"/>
    <mergeCell ref="A67:Y67"/>
    <mergeCell ref="Z17:Z18"/>
    <mergeCell ref="O155:U155"/>
    <mergeCell ref="A167:N168"/>
    <mergeCell ref="D212:E212"/>
    <mergeCell ref="O222:U222"/>
    <mergeCell ref="H1:P1"/>
    <mergeCell ref="O138:S138"/>
    <mergeCell ref="S5:T5"/>
    <mergeCell ref="O209:S209"/>
    <mergeCell ref="O76:S76"/>
    <mergeCell ref="U5:V5"/>
    <mergeCell ref="AH307:AH308"/>
    <mergeCell ref="AJ307:AJ308"/>
    <mergeCell ref="O165:S165"/>
    <mergeCell ref="O154:U154"/>
    <mergeCell ref="P10:Q10"/>
    <mergeCell ref="A179:N180"/>
    <mergeCell ref="H17:H18"/>
    <mergeCell ref="O149:U149"/>
    <mergeCell ref="D296:E296"/>
    <mergeCell ref="D75:E75"/>
    <mergeCell ref="O280:S280"/>
    <mergeCell ref="O158:S158"/>
    <mergeCell ref="O218:S218"/>
    <mergeCell ref="O307:O308"/>
    <mergeCell ref="D273:E273"/>
    <mergeCell ref="O295:S295"/>
    <mergeCell ref="O46:S46"/>
    <mergeCell ref="O282:S282"/>
    <mergeCell ref="D307:D308"/>
    <mergeCell ref="O263:U263"/>
    <mergeCell ref="D283:E283"/>
    <mergeCell ref="A79:Y79"/>
    <mergeCell ref="O109:S109"/>
    <mergeCell ref="O47:S47"/>
    <mergeCell ref="D56:E56"/>
    <mergeCell ref="P13:Q13"/>
    <mergeCell ref="D127:E127"/>
    <mergeCell ref="O65:U65"/>
    <mergeCell ref="D285:E285"/>
    <mergeCell ref="D114:E114"/>
    <mergeCell ref="A137:Y137"/>
    <mergeCell ref="D64:E64"/>
    <mergeCell ref="D138:E138"/>
    <mergeCell ref="D39:E39"/>
    <mergeCell ref="A232:N233"/>
    <mergeCell ref="O48:S48"/>
    <mergeCell ref="O153:S153"/>
    <mergeCell ref="D83:E83"/>
    <mergeCell ref="O221:U221"/>
    <mergeCell ref="A221:N222"/>
    <mergeCell ref="D256:E256"/>
    <mergeCell ref="D207:E207"/>
    <mergeCell ref="O254:S254"/>
    <mergeCell ref="D36:E36"/>
    <mergeCell ref="A240:Y240"/>
    <mergeCell ref="A215:Y215"/>
    <mergeCell ref="O45:S45"/>
    <mergeCell ref="D7:L7"/>
    <mergeCell ref="O210:S210"/>
    <mergeCell ref="O281:S281"/>
    <mergeCell ref="A19:Y19"/>
    <mergeCell ref="O256:S256"/>
    <mergeCell ref="D254:E254"/>
    <mergeCell ref="D48:E48"/>
    <mergeCell ref="O22:S22"/>
    <mergeCell ref="A142:Y142"/>
    <mergeCell ref="U12:V12"/>
    <mergeCell ref="O159:S159"/>
    <mergeCell ref="D85:E85"/>
    <mergeCell ref="O94:U94"/>
    <mergeCell ref="G17:G18"/>
    <mergeCell ref="A9:C9"/>
    <mergeCell ref="U6:V9"/>
    <mergeCell ref="O278:S278"/>
    <mergeCell ref="D231:E231"/>
    <mergeCell ref="O82:S82"/>
    <mergeCell ref="Z307:Z308"/>
    <mergeCell ref="D277:E277"/>
    <mergeCell ref="A73:Y73"/>
    <mergeCell ref="O74:S74"/>
    <mergeCell ref="A260:Y260"/>
    <mergeCell ref="O201:S201"/>
    <mergeCell ref="O261:S261"/>
    <mergeCell ref="O55:S55"/>
    <mergeCell ref="A40:N41"/>
    <mergeCell ref="O275:U275"/>
    <mergeCell ref="A94:N95"/>
    <mergeCell ref="D74:E74"/>
    <mergeCell ref="O41:U41"/>
    <mergeCell ref="D201:E201"/>
    <mergeCell ref="O146:U146"/>
    <mergeCell ref="D188:E188"/>
    <mergeCell ref="D132:E132"/>
    <mergeCell ref="D295:E295"/>
    <mergeCell ref="D178:E178"/>
    <mergeCell ref="D172:E172"/>
    <mergeCell ref="O110:U110"/>
    <mergeCell ref="A42:Y42"/>
    <mergeCell ref="A151:Y151"/>
    <mergeCell ref="O279:S279"/>
    <mergeCell ref="C307:C308"/>
    <mergeCell ref="P12:Q12"/>
    <mergeCell ref="E307:E308"/>
    <mergeCell ref="G307:G308"/>
    <mergeCell ref="O196:U196"/>
    <mergeCell ref="A118:Y118"/>
    <mergeCell ref="O119:S119"/>
    <mergeCell ref="O37:S37"/>
    <mergeCell ref="A87:N88"/>
    <mergeCell ref="D280:E280"/>
    <mergeCell ref="D109:E109"/>
    <mergeCell ref="A145:N146"/>
    <mergeCell ref="A139:N140"/>
    <mergeCell ref="D119:E119"/>
    <mergeCell ref="O135:U135"/>
    <mergeCell ref="D46:E46"/>
    <mergeCell ref="O262:U262"/>
    <mergeCell ref="D282:E282"/>
    <mergeCell ref="D183:E183"/>
    <mergeCell ref="O108:S108"/>
    <mergeCell ref="D248:E248"/>
    <mergeCell ref="O266:S266"/>
    <mergeCell ref="D219:E219"/>
    <mergeCell ref="X307:X308"/>
    <mergeCell ref="AG307:AG308"/>
    <mergeCell ref="K17:K18"/>
    <mergeCell ref="C17:C18"/>
    <mergeCell ref="AI307:AI308"/>
    <mergeCell ref="Y307:Y308"/>
    <mergeCell ref="AA307:AA308"/>
    <mergeCell ref="D37:E37"/>
    <mergeCell ref="D230:E230"/>
    <mergeCell ref="AA306:AF306"/>
    <mergeCell ref="D161:E161"/>
    <mergeCell ref="D38:E38"/>
    <mergeCell ref="O194:S194"/>
    <mergeCell ref="O121:S121"/>
    <mergeCell ref="A192:Y192"/>
    <mergeCell ref="A21:Y21"/>
    <mergeCell ref="A113:Y113"/>
    <mergeCell ref="D63:E63"/>
    <mergeCell ref="O185:U185"/>
    <mergeCell ref="A96:Y96"/>
    <mergeCell ref="F307:F308"/>
    <mergeCell ref="O203:U203"/>
    <mergeCell ref="O274:U274"/>
    <mergeCell ref="A52:Y52"/>
    <mergeCell ref="C306:S306"/>
    <mergeCell ref="AH306:AI306"/>
    <mergeCell ref="AJ306:AK306"/>
    <mergeCell ref="O162:U162"/>
    <mergeCell ref="O233:U233"/>
    <mergeCell ref="A6:C6"/>
    <mergeCell ref="A105:Y105"/>
    <mergeCell ref="O226:U226"/>
    <mergeCell ref="D148:E148"/>
    <mergeCell ref="O297:U297"/>
    <mergeCell ref="A26:Y26"/>
    <mergeCell ref="A242:Y242"/>
    <mergeCell ref="A189:N190"/>
    <mergeCell ref="D261:E261"/>
    <mergeCell ref="A171:Y171"/>
    <mergeCell ref="O39:S39"/>
    <mergeCell ref="P9:Q9"/>
    <mergeCell ref="O166:S166"/>
    <mergeCell ref="O180:U180"/>
    <mergeCell ref="A229:Y229"/>
    <mergeCell ref="O230:S230"/>
    <mergeCell ref="P11:Q11"/>
    <mergeCell ref="O290:S290"/>
    <mergeCell ref="O190:U190"/>
    <mergeCell ref="D166:E166"/>
    <mergeCell ref="Q307:Q308"/>
    <mergeCell ref="O189:U189"/>
    <mergeCell ref="A174:N175"/>
    <mergeCell ref="S307:S308"/>
    <mergeCell ref="O238:U238"/>
    <mergeCell ref="D100:E100"/>
    <mergeCell ref="O160:S160"/>
    <mergeCell ref="D31:E31"/>
    <mergeCell ref="A238:N239"/>
    <mergeCell ref="D158:E158"/>
    <mergeCell ref="A32:N33"/>
    <mergeCell ref="A134:N135"/>
    <mergeCell ref="A125:Y125"/>
    <mergeCell ref="D108:E108"/>
    <mergeCell ref="A112:Y112"/>
    <mergeCell ref="O111:U111"/>
    <mergeCell ref="D160:E160"/>
    <mergeCell ref="A176:Y176"/>
    <mergeCell ref="O255:S255"/>
    <mergeCell ref="A216:Y216"/>
    <mergeCell ref="A191:Y191"/>
    <mergeCell ref="P307:P308"/>
    <mergeCell ref="R307:R308"/>
    <mergeCell ref="O173:S173"/>
    <mergeCell ref="D1:F1"/>
    <mergeCell ref="J17:J18"/>
    <mergeCell ref="D82:E82"/>
    <mergeCell ref="O100:S100"/>
    <mergeCell ref="L17:L18"/>
    <mergeCell ref="O287:S287"/>
    <mergeCell ref="A236:Y236"/>
    <mergeCell ref="O174:U174"/>
    <mergeCell ref="O237:S237"/>
    <mergeCell ref="A223:Y223"/>
    <mergeCell ref="I17:I18"/>
    <mergeCell ref="O15:S16"/>
    <mergeCell ref="D255:E255"/>
    <mergeCell ref="A123:N124"/>
    <mergeCell ref="O219:S219"/>
    <mergeCell ref="O175:U175"/>
    <mergeCell ref="A5:C5"/>
    <mergeCell ref="A17:A18"/>
    <mergeCell ref="D9:E9"/>
    <mergeCell ref="F9:G9"/>
    <mergeCell ref="O249:U249"/>
    <mergeCell ref="A203:N204"/>
    <mergeCell ref="A274:N275"/>
    <mergeCell ref="O267:U267"/>
    <mergeCell ref="AE17:AE18"/>
    <mergeCell ref="O303:U303"/>
    <mergeCell ref="A152:Y152"/>
    <mergeCell ref="A184:N185"/>
    <mergeCell ref="A244:N245"/>
    <mergeCell ref="A23:N24"/>
    <mergeCell ref="D272:E272"/>
    <mergeCell ref="D210:E210"/>
    <mergeCell ref="D8:L8"/>
    <mergeCell ref="A115:N116"/>
    <mergeCell ref="O298:U298"/>
    <mergeCell ref="D209:E209"/>
    <mergeCell ref="O292:S292"/>
    <mergeCell ref="D122:E122"/>
    <mergeCell ref="A241:Y241"/>
    <mergeCell ref="A228:Y228"/>
    <mergeCell ref="D211:E211"/>
    <mergeCell ref="O58:S58"/>
    <mergeCell ref="O227:U227"/>
    <mergeCell ref="O301:U301"/>
    <mergeCell ref="O289:S289"/>
    <mergeCell ref="O93:S93"/>
    <mergeCell ref="D91:E91"/>
    <mergeCell ref="O33:U33"/>
    <mergeCell ref="D28:E28"/>
    <mergeCell ref="A299:N304"/>
    <mergeCell ref="AB17:AD18"/>
    <mergeCell ref="A110:N111"/>
    <mergeCell ref="D92:E92"/>
    <mergeCell ref="D55:E55"/>
    <mergeCell ref="W306:Z306"/>
    <mergeCell ref="D30:E30"/>
    <mergeCell ref="D5:E5"/>
    <mergeCell ref="O214:U214"/>
    <mergeCell ref="D290:E290"/>
    <mergeCell ref="O106:S106"/>
    <mergeCell ref="D69:E69"/>
    <mergeCell ref="O53:S53"/>
    <mergeCell ref="O120:S120"/>
    <mergeCell ref="O304:U304"/>
    <mergeCell ref="D106:E106"/>
    <mergeCell ref="D93:E93"/>
    <mergeCell ref="D220:E220"/>
    <mergeCell ref="A187:Y187"/>
    <mergeCell ref="O188:S188"/>
    <mergeCell ref="O60:U60"/>
    <mergeCell ref="A259:Y259"/>
    <mergeCell ref="A126:Y126"/>
    <mergeCell ref="O2:V3"/>
    <mergeCell ref="K307:K308"/>
    <mergeCell ref="D287:E287"/>
    <mergeCell ref="A34:Y34"/>
    <mergeCell ref="O296:S296"/>
    <mergeCell ref="O77:U77"/>
    <mergeCell ref="A276:Y276"/>
    <mergeCell ref="A143:Y143"/>
    <mergeCell ref="O204:U204"/>
    <mergeCell ref="O84:S84"/>
    <mergeCell ref="O271:S271"/>
    <mergeCell ref="O75:S75"/>
    <mergeCell ref="D53:E53"/>
    <mergeCell ref="D47:E47"/>
    <mergeCell ref="D289:E289"/>
    <mergeCell ref="W17:W18"/>
    <mergeCell ref="O273:S273"/>
    <mergeCell ref="A205:Y205"/>
    <mergeCell ref="O144:S144"/>
    <mergeCell ref="A70:N71"/>
    <mergeCell ref="A80:Y80"/>
    <mergeCell ref="O81:S81"/>
    <mergeCell ref="U10:V10"/>
    <mergeCell ref="O208:S208"/>
    <mergeCell ref="H5:L5"/>
    <mergeCell ref="O134:U134"/>
    <mergeCell ref="O57:S57"/>
    <mergeCell ref="O293:S293"/>
    <mergeCell ref="O220:S220"/>
    <mergeCell ref="O71:U71"/>
    <mergeCell ref="O195:S195"/>
    <mergeCell ref="O163:U163"/>
    <mergeCell ref="A181:Y181"/>
    <mergeCell ref="B17:B18"/>
    <mergeCell ref="A213:N214"/>
    <mergeCell ref="A131:Y131"/>
    <mergeCell ref="D195:E195"/>
    <mergeCell ref="O140:U140"/>
    <mergeCell ref="S6:T9"/>
    <mergeCell ref="O59:U59"/>
    <mergeCell ref="O95:U95"/>
    <mergeCell ref="D144:E144"/>
    <mergeCell ref="O257:U257"/>
    <mergeCell ref="O232:U232"/>
    <mergeCell ref="D81:E81"/>
    <mergeCell ref="D208:E208"/>
    <mergeCell ref="A156:Y156"/>
    <mergeCell ref="O284:S284"/>
    <mergeCell ref="H9:I9"/>
    <mergeCell ref="O207:S207"/>
    <mergeCell ref="O92:S92"/>
    <mergeCell ref="O30:S30"/>
    <mergeCell ref="D281:E281"/>
    <mergeCell ref="O150:U150"/>
    <mergeCell ref="A199:Y199"/>
    <mergeCell ref="P6:Q6"/>
    <mergeCell ref="O200:S200"/>
    <mergeCell ref="O29:S29"/>
    <mergeCell ref="O265:S265"/>
    <mergeCell ref="O44:S44"/>
    <mergeCell ref="O202:S202"/>
    <mergeCell ref="O31:S31"/>
    <mergeCell ref="O217:S217"/>
    <mergeCell ref="A61:Y61"/>
    <mergeCell ref="O56:S56"/>
    <mergeCell ref="A90:Y90"/>
    <mergeCell ref="D98:E98"/>
    <mergeCell ref="O91:S91"/>
    <mergeCell ref="O85:S85"/>
    <mergeCell ref="A136:Y136"/>
    <mergeCell ref="O17:S18"/>
    <mergeCell ref="O63:S63"/>
    <mergeCell ref="A269:Y269"/>
    <mergeCell ref="O28:S28"/>
    <mergeCell ref="AK307:AK308"/>
    <mergeCell ref="O270:S270"/>
    <mergeCell ref="AC307:AC308"/>
    <mergeCell ref="AE307:AE308"/>
    <mergeCell ref="A141:Y141"/>
    <mergeCell ref="A206:Y206"/>
    <mergeCell ref="A35:Y35"/>
    <mergeCell ref="A62:Y62"/>
    <mergeCell ref="O36:S36"/>
    <mergeCell ref="D45:E45"/>
    <mergeCell ref="O291:S291"/>
    <mergeCell ref="I307:I308"/>
    <mergeCell ref="AB307:AB308"/>
    <mergeCell ref="AD307:AD308"/>
    <mergeCell ref="O172:S172"/>
    <mergeCell ref="O99:S99"/>
    <mergeCell ref="A77:N78"/>
    <mergeCell ref="O286:S286"/>
    <mergeCell ref="D284:E284"/>
    <mergeCell ref="O179:U179"/>
    <mergeCell ref="O250:U250"/>
    <mergeCell ref="A102:N103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409</v>
      </c>
      <c r="H1" s="52"/>
    </row>
    <row r="3" spans="2:8" x14ac:dyDescent="0.2">
      <c r="B3" s="47" t="s">
        <v>410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411</v>
      </c>
      <c r="D6" s="47" t="s">
        <v>412</v>
      </c>
      <c r="E6" s="47"/>
    </row>
    <row r="8" spans="2:8" x14ac:dyDescent="0.2">
      <c r="B8" s="47" t="s">
        <v>19</v>
      </c>
      <c r="C8" s="47" t="s">
        <v>411</v>
      </c>
      <c r="D8" s="47"/>
      <c r="E8" s="47"/>
    </row>
    <row r="10" spans="2:8" x14ac:dyDescent="0.2">
      <c r="B10" s="47" t="s">
        <v>413</v>
      </c>
      <c r="C10" s="47"/>
      <c r="D10" s="47"/>
      <c r="E10" s="47"/>
    </row>
    <row r="11" spans="2:8" x14ac:dyDescent="0.2">
      <c r="B11" s="47" t="s">
        <v>414</v>
      </c>
      <c r="C11" s="47"/>
      <c r="D11" s="47"/>
      <c r="E11" s="47"/>
    </row>
    <row r="12" spans="2:8" x14ac:dyDescent="0.2">
      <c r="B12" s="47" t="s">
        <v>415</v>
      </c>
      <c r="C12" s="47"/>
      <c r="D12" s="47"/>
      <c r="E12" s="47"/>
    </row>
    <row r="13" spans="2:8" x14ac:dyDescent="0.2">
      <c r="B13" s="47" t="s">
        <v>416</v>
      </c>
      <c r="C13" s="47"/>
      <c r="D13" s="47"/>
      <c r="E13" s="47"/>
    </row>
    <row r="14" spans="2:8" x14ac:dyDescent="0.2">
      <c r="B14" s="47" t="s">
        <v>417</v>
      </c>
      <c r="C14" s="47"/>
      <c r="D14" s="47"/>
      <c r="E14" s="47"/>
    </row>
    <row r="15" spans="2:8" x14ac:dyDescent="0.2">
      <c r="B15" s="47" t="s">
        <v>418</v>
      </c>
      <c r="C15" s="47"/>
      <c r="D15" s="47"/>
      <c r="E15" s="47"/>
    </row>
    <row r="16" spans="2:8" x14ac:dyDescent="0.2">
      <c r="B16" s="47" t="s">
        <v>419</v>
      </c>
      <c r="C16" s="47"/>
      <c r="D16" s="47"/>
      <c r="E16" s="47"/>
    </row>
    <row r="17" spans="2:5" x14ac:dyDescent="0.2">
      <c r="B17" s="47" t="s">
        <v>420</v>
      </c>
      <c r="C17" s="47"/>
      <c r="D17" s="47"/>
      <c r="E17" s="47"/>
    </row>
    <row r="18" spans="2:5" x14ac:dyDescent="0.2">
      <c r="B18" s="47" t="s">
        <v>421</v>
      </c>
      <c r="C18" s="47"/>
      <c r="D18" s="47"/>
      <c r="E18" s="47"/>
    </row>
    <row r="19" spans="2:5" x14ac:dyDescent="0.2">
      <c r="B19" s="47" t="s">
        <v>422</v>
      </c>
      <c r="C19" s="47"/>
      <c r="D19" s="47"/>
      <c r="E19" s="47"/>
    </row>
    <row r="20" spans="2:5" x14ac:dyDescent="0.2">
      <c r="B20" s="47" t="s">
        <v>423</v>
      </c>
      <c r="C20" s="47"/>
      <c r="D20" s="47"/>
      <c r="E20" s="47"/>
    </row>
  </sheetData>
  <sheetProtection algorithmName="SHA-512" hashValue="g2RJ5gCCRithDwrIJ/fnQdOodHBD5vtluRK+fNzebBMFRbSqISLQy8YPnYfxOVqqnksweo+Zicy8ROQN8Eq6pQ==" saltValue="INrhV5fa0cc9HOt18b5K0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509</vt:i4>
      </vt:variant>
    </vt:vector>
  </HeadingPairs>
  <TitlesOfParts>
    <vt:vector size="51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2024-05-17T10:01:44Z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