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5,24 ПОКОМ КИ филиалы\21,05 машина Донецк_Луганск\"/>
    </mc:Choice>
  </mc:AlternateContent>
  <xr:revisionPtr revIDLastSave="0" documentId="13_ncr:1_{3E2CDB4D-0920-4FA5-B0C0-A369D38C01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547" i="1" s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O458" i="1"/>
  <c r="BN458" i="1"/>
  <c r="BM458" i="1"/>
  <c r="BL458" i="1"/>
  <c r="Y458" i="1"/>
  <c r="X458" i="1"/>
  <c r="BO457" i="1"/>
  <c r="BN457" i="1"/>
  <c r="BM457" i="1"/>
  <c r="BL457" i="1"/>
  <c r="Y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X409" i="1"/>
  <c r="W409" i="1"/>
  <c r="BO408" i="1"/>
  <c r="BN408" i="1"/>
  <c r="BM408" i="1"/>
  <c r="BL408" i="1"/>
  <c r="Y408" i="1"/>
  <c r="Y409" i="1" s="1"/>
  <c r="X408" i="1"/>
  <c r="X410" i="1" s="1"/>
  <c r="O408" i="1"/>
  <c r="W406" i="1"/>
  <c r="W405" i="1"/>
  <c r="BN404" i="1"/>
  <c r="BL404" i="1"/>
  <c r="X404" i="1"/>
  <c r="BO404" i="1" s="1"/>
  <c r="O404" i="1"/>
  <c r="BO403" i="1"/>
  <c r="BN403" i="1"/>
  <c r="BM403" i="1"/>
  <c r="BL403" i="1"/>
  <c r="Y403" i="1"/>
  <c r="X403" i="1"/>
  <c r="O403" i="1"/>
  <c r="BN402" i="1"/>
  <c r="BL402" i="1"/>
  <c r="X402" i="1"/>
  <c r="X406" i="1" s="1"/>
  <c r="O402" i="1"/>
  <c r="W400" i="1"/>
  <c r="W399" i="1"/>
  <c r="BN398" i="1"/>
  <c r="BL398" i="1"/>
  <c r="X398" i="1"/>
  <c r="BO398" i="1" s="1"/>
  <c r="O398" i="1"/>
  <c r="BO397" i="1"/>
  <c r="BN397" i="1"/>
  <c r="BM397" i="1"/>
  <c r="BL397" i="1"/>
  <c r="Y397" i="1"/>
  <c r="X397" i="1"/>
  <c r="O397" i="1"/>
  <c r="BN396" i="1"/>
  <c r="BL396" i="1"/>
  <c r="X396" i="1"/>
  <c r="BO396" i="1" s="1"/>
  <c r="O396" i="1"/>
  <c r="BO395" i="1"/>
  <c r="BN395" i="1"/>
  <c r="BM395" i="1"/>
  <c r="BL395" i="1"/>
  <c r="Y395" i="1"/>
  <c r="X395" i="1"/>
  <c r="O395" i="1"/>
  <c r="BN394" i="1"/>
  <c r="BL394" i="1"/>
  <c r="X394" i="1"/>
  <c r="BO394" i="1" s="1"/>
  <c r="O394" i="1"/>
  <c r="BO393" i="1"/>
  <c r="BN393" i="1"/>
  <c r="BM393" i="1"/>
  <c r="BL393" i="1"/>
  <c r="Y393" i="1"/>
  <c r="X393" i="1"/>
  <c r="O393" i="1"/>
  <c r="BN392" i="1"/>
  <c r="BL392" i="1"/>
  <c r="X392" i="1"/>
  <c r="BO392" i="1" s="1"/>
  <c r="O392" i="1"/>
  <c r="BO391" i="1"/>
  <c r="BN391" i="1"/>
  <c r="BM391" i="1"/>
  <c r="BL391" i="1"/>
  <c r="Y391" i="1"/>
  <c r="X391" i="1"/>
  <c r="O391" i="1"/>
  <c r="BN390" i="1"/>
  <c r="BL390" i="1"/>
  <c r="X390" i="1"/>
  <c r="BO390" i="1" s="1"/>
  <c r="O390" i="1"/>
  <c r="BO389" i="1"/>
  <c r="BN389" i="1"/>
  <c r="BM389" i="1"/>
  <c r="BL389" i="1"/>
  <c r="Y389" i="1"/>
  <c r="X389" i="1"/>
  <c r="O389" i="1"/>
  <c r="BN388" i="1"/>
  <c r="BL388" i="1"/>
  <c r="X388" i="1"/>
  <c r="BO388" i="1" s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X347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X343" i="1" s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X313" i="1" s="1"/>
  <c r="O311" i="1"/>
  <c r="BO310" i="1"/>
  <c r="BN310" i="1"/>
  <c r="BM310" i="1"/>
  <c r="BL310" i="1"/>
  <c r="Y310" i="1"/>
  <c r="X310" i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X302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X298" i="1" s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X280" i="1" s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X275" i="1" s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O254" i="1"/>
  <c r="BN254" i="1"/>
  <c r="BM254" i="1"/>
  <c r="BL254" i="1"/>
  <c r="Y254" i="1"/>
  <c r="X254" i="1"/>
  <c r="O254" i="1"/>
  <c r="BN253" i="1"/>
  <c r="BL253" i="1"/>
  <c r="X253" i="1"/>
  <c r="X257" i="1" s="1"/>
  <c r="O253" i="1"/>
  <c r="BO252" i="1"/>
  <c r="BN252" i="1"/>
  <c r="BM252" i="1"/>
  <c r="BL252" i="1"/>
  <c r="Y252" i="1"/>
  <c r="X252" i="1"/>
  <c r="O252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6" i="1"/>
  <c r="W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X246" i="1" s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O224" i="1"/>
  <c r="BN224" i="1"/>
  <c r="BM224" i="1"/>
  <c r="BL224" i="1"/>
  <c r="Y224" i="1"/>
  <c r="X224" i="1"/>
  <c r="O224" i="1"/>
  <c r="BN223" i="1"/>
  <c r="BL223" i="1"/>
  <c r="X223" i="1"/>
  <c r="BO223" i="1" s="1"/>
  <c r="O223" i="1"/>
  <c r="BO222" i="1"/>
  <c r="BN222" i="1"/>
  <c r="BM222" i="1"/>
  <c r="BL222" i="1"/>
  <c r="Y222" i="1"/>
  <c r="X222" i="1"/>
  <c r="O222" i="1"/>
  <c r="BN221" i="1"/>
  <c r="BL221" i="1"/>
  <c r="X221" i="1"/>
  <c r="X228" i="1" s="1"/>
  <c r="O221" i="1"/>
  <c r="W218" i="1"/>
  <c r="W217" i="1"/>
  <c r="BN216" i="1"/>
  <c r="BL216" i="1"/>
  <c r="X216" i="1"/>
  <c r="BO216" i="1" s="1"/>
  <c r="O216" i="1"/>
  <c r="BO215" i="1"/>
  <c r="BN215" i="1"/>
  <c r="BM215" i="1"/>
  <c r="BL215" i="1"/>
  <c r="Y215" i="1"/>
  <c r="X215" i="1"/>
  <c r="X217" i="1" s="1"/>
  <c r="O215" i="1"/>
  <c r="W213" i="1"/>
  <c r="W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BN208" i="1"/>
  <c r="BL208" i="1"/>
  <c r="X208" i="1"/>
  <c r="BO208" i="1" s="1"/>
  <c r="O208" i="1"/>
  <c r="BO207" i="1"/>
  <c r="BN207" i="1"/>
  <c r="BM207" i="1"/>
  <c r="BL207" i="1"/>
  <c r="Y207" i="1"/>
  <c r="X207" i="1"/>
  <c r="O207" i="1"/>
  <c r="BN206" i="1"/>
  <c r="BL206" i="1"/>
  <c r="X206" i="1"/>
  <c r="J547" i="1" s="1"/>
  <c r="O206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O200" i="1"/>
  <c r="BN199" i="1"/>
  <c r="BL199" i="1"/>
  <c r="X199" i="1"/>
  <c r="BO199" i="1" s="1"/>
  <c r="O199" i="1"/>
  <c r="BO198" i="1"/>
  <c r="BN198" i="1"/>
  <c r="BM198" i="1"/>
  <c r="BL198" i="1"/>
  <c r="Y198" i="1"/>
  <c r="X198" i="1"/>
  <c r="X202" i="1" s="1"/>
  <c r="O198" i="1"/>
  <c r="W196" i="1"/>
  <c r="W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X196" i="1" s="1"/>
  <c r="O178" i="1"/>
  <c r="W176" i="1"/>
  <c r="W175" i="1"/>
  <c r="BO174" i="1"/>
  <c r="BN174" i="1"/>
  <c r="BM174" i="1"/>
  <c r="BL174" i="1"/>
  <c r="Y174" i="1"/>
  <c r="X174" i="1"/>
  <c r="O174" i="1"/>
  <c r="BN173" i="1"/>
  <c r="BL173" i="1"/>
  <c r="X173" i="1"/>
  <c r="BO173" i="1" s="1"/>
  <c r="O173" i="1"/>
  <c r="BO172" i="1"/>
  <c r="BN172" i="1"/>
  <c r="BM172" i="1"/>
  <c r="BL172" i="1"/>
  <c r="Y172" i="1"/>
  <c r="X172" i="1"/>
  <c r="O172" i="1"/>
  <c r="BN171" i="1"/>
  <c r="BL171" i="1"/>
  <c r="X171" i="1"/>
  <c r="X176" i="1" s="1"/>
  <c r="O171" i="1"/>
  <c r="W169" i="1"/>
  <c r="W168" i="1"/>
  <c r="BN167" i="1"/>
  <c r="BL167" i="1"/>
  <c r="X167" i="1"/>
  <c r="BO167" i="1" s="1"/>
  <c r="O167" i="1"/>
  <c r="BO166" i="1"/>
  <c r="BN166" i="1"/>
  <c r="BM166" i="1"/>
  <c r="BL166" i="1"/>
  <c r="Y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I547" i="1" s="1"/>
  <c r="O161" i="1"/>
  <c r="W158" i="1"/>
  <c r="W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BN148" i="1"/>
  <c r="BL148" i="1"/>
  <c r="X148" i="1"/>
  <c r="H547" i="1" s="1"/>
  <c r="O148" i="1"/>
  <c r="W145" i="1"/>
  <c r="W144" i="1"/>
  <c r="BN143" i="1"/>
  <c r="BL143" i="1"/>
  <c r="X143" i="1"/>
  <c r="BO143" i="1" s="1"/>
  <c r="O143" i="1"/>
  <c r="BO142" i="1"/>
  <c r="BN142" i="1"/>
  <c r="BM142" i="1"/>
  <c r="BL142" i="1"/>
  <c r="Y142" i="1"/>
  <c r="X142" i="1"/>
  <c r="O142" i="1"/>
  <c r="BN141" i="1"/>
  <c r="BL141" i="1"/>
  <c r="X141" i="1"/>
  <c r="G547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F547" i="1" s="1"/>
  <c r="O131" i="1"/>
  <c r="W128" i="1"/>
  <c r="W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7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BN105" i="1"/>
  <c r="BL105" i="1"/>
  <c r="X105" i="1"/>
  <c r="X117" i="1" s="1"/>
  <c r="W103" i="1"/>
  <c r="W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X103" i="1" s="1"/>
  <c r="O95" i="1"/>
  <c r="W93" i="1"/>
  <c r="W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O89" i="1"/>
  <c r="BN88" i="1"/>
  <c r="BL88" i="1"/>
  <c r="X88" i="1"/>
  <c r="X93" i="1" s="1"/>
  <c r="O88" i="1"/>
  <c r="W86" i="1"/>
  <c r="W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BO58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41" i="1" s="1"/>
  <c r="BN23" i="1"/>
  <c r="BL23" i="1"/>
  <c r="X23" i="1"/>
  <c r="BO23" i="1" s="1"/>
  <c r="O23" i="1"/>
  <c r="BO22" i="1"/>
  <c r="BN22" i="1"/>
  <c r="BM22" i="1"/>
  <c r="BL22" i="1"/>
  <c r="Y22" i="1"/>
  <c r="X22" i="1"/>
  <c r="H10" i="1"/>
  <c r="A9" i="1"/>
  <c r="F10" i="1" s="1"/>
  <c r="D7" i="1"/>
  <c r="P6" i="1"/>
  <c r="O2" i="1"/>
  <c r="H9" i="1" l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Y241" i="1"/>
  <c r="BM241" i="1"/>
  <c r="Y243" i="1"/>
  <c r="BM243" i="1"/>
  <c r="X256" i="1"/>
  <c r="Y253" i="1"/>
  <c r="Y256" i="1" s="1"/>
  <c r="BM253" i="1"/>
  <c r="BO253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303" i="1"/>
  <c r="BO300" i="1"/>
  <c r="BM300" i="1"/>
  <c r="Y300" i="1"/>
  <c r="Y302" i="1" s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X361" i="1"/>
  <c r="BO358" i="1"/>
  <c r="BM358" i="1"/>
  <c r="Y358" i="1"/>
  <c r="X365" i="1"/>
  <c r="BO370" i="1"/>
  <c r="BM370" i="1"/>
  <c r="Y370" i="1"/>
  <c r="F9" i="1"/>
  <c r="J9" i="1"/>
  <c r="B547" i="1"/>
  <c r="W538" i="1"/>
  <c r="W539" i="1"/>
  <c r="Y23" i="1"/>
  <c r="Y24" i="1" s="1"/>
  <c r="BM23" i="1"/>
  <c r="X538" i="1" s="1"/>
  <c r="X24" i="1"/>
  <c r="W537" i="1"/>
  <c r="Y27" i="1"/>
  <c r="BM27" i="1"/>
  <c r="BO27" i="1"/>
  <c r="X539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47" i="1"/>
  <c r="Y58" i="1"/>
  <c r="Y61" i="1" s="1"/>
  <c r="BM58" i="1"/>
  <c r="X62" i="1"/>
  <c r="E547" i="1"/>
  <c r="Y66" i="1"/>
  <c r="Y85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Y96" i="1"/>
  <c r="Y102" i="1" s="1"/>
  <c r="BM96" i="1"/>
  <c r="Y98" i="1"/>
  <c r="BM98" i="1"/>
  <c r="Y100" i="1"/>
  <c r="BM100" i="1"/>
  <c r="Y105" i="1"/>
  <c r="Y117" i="1" s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Y136" i="1" s="1"/>
  <c r="BM131" i="1"/>
  <c r="BO131" i="1"/>
  <c r="Y133" i="1"/>
  <c r="BM133" i="1"/>
  <c r="Y135" i="1"/>
  <c r="BM135" i="1"/>
  <c r="X136" i="1"/>
  <c r="Y141" i="1"/>
  <c r="Y144" i="1" s="1"/>
  <c r="BM141" i="1"/>
  <c r="BO141" i="1"/>
  <c r="Y143" i="1"/>
  <c r="BM143" i="1"/>
  <c r="X144" i="1"/>
  <c r="Y148" i="1"/>
  <c r="Y157" i="1" s="1"/>
  <c r="BM148" i="1"/>
  <c r="BO148" i="1"/>
  <c r="Y150" i="1"/>
  <c r="BM150" i="1"/>
  <c r="Y152" i="1"/>
  <c r="BM152" i="1"/>
  <c r="Y154" i="1"/>
  <c r="BM154" i="1"/>
  <c r="Y156" i="1"/>
  <c r="BM156" i="1"/>
  <c r="X157" i="1"/>
  <c r="Y161" i="1"/>
  <c r="Y163" i="1" s="1"/>
  <c r="BM161" i="1"/>
  <c r="BO161" i="1"/>
  <c r="X164" i="1"/>
  <c r="Y167" i="1"/>
  <c r="Y168" i="1" s="1"/>
  <c r="BM167" i="1"/>
  <c r="Y171" i="1"/>
  <c r="Y175" i="1" s="1"/>
  <c r="BM171" i="1"/>
  <c r="BO171" i="1"/>
  <c r="Y173" i="1"/>
  <c r="BM173" i="1"/>
  <c r="Y179" i="1"/>
  <c r="Y195" i="1" s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9" i="1"/>
  <c r="Y202" i="1" s="1"/>
  <c r="BM199" i="1"/>
  <c r="Y201" i="1"/>
  <c r="BM201" i="1"/>
  <c r="Y206" i="1"/>
  <c r="BM206" i="1"/>
  <c r="BO206" i="1"/>
  <c r="Y208" i="1"/>
  <c r="BM208" i="1"/>
  <c r="Y210" i="1"/>
  <c r="BM210" i="1"/>
  <c r="X213" i="1"/>
  <c r="Y216" i="1"/>
  <c r="Y217" i="1" s="1"/>
  <c r="BM216" i="1"/>
  <c r="Y221" i="1"/>
  <c r="BM221" i="1"/>
  <c r="BO221" i="1"/>
  <c r="Y223" i="1"/>
  <c r="BM223" i="1"/>
  <c r="Y225" i="1"/>
  <c r="BM225" i="1"/>
  <c r="L547" i="1"/>
  <c r="N547" i="1"/>
  <c r="Y232" i="1"/>
  <c r="Y245" i="1" s="1"/>
  <c r="BM232" i="1"/>
  <c r="Y234" i="1"/>
  <c r="BM234" i="1"/>
  <c r="Y236" i="1"/>
  <c r="BM236" i="1"/>
  <c r="Y238" i="1"/>
  <c r="BM238" i="1"/>
  <c r="Y240" i="1"/>
  <c r="BM240" i="1"/>
  <c r="X245" i="1"/>
  <c r="BO255" i="1"/>
  <c r="BM255" i="1"/>
  <c r="Y255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Y274" i="1" s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BO311" i="1"/>
  <c r="BM311" i="1"/>
  <c r="Y311" i="1"/>
  <c r="Y313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Y342" i="1" s="1"/>
  <c r="BO356" i="1"/>
  <c r="BM356" i="1"/>
  <c r="Y356" i="1"/>
  <c r="Y360" i="1" s="1"/>
  <c r="X360" i="1"/>
  <c r="BO364" i="1"/>
  <c r="BM364" i="1"/>
  <c r="Y364" i="1"/>
  <c r="Y365" i="1" s="1"/>
  <c r="X366" i="1"/>
  <c r="X373" i="1"/>
  <c r="BO368" i="1"/>
  <c r="BM368" i="1"/>
  <c r="Y368" i="1"/>
  <c r="Y372" i="1" s="1"/>
  <c r="X372" i="1"/>
  <c r="BO382" i="1"/>
  <c r="BM382" i="1"/>
  <c r="Y382" i="1"/>
  <c r="Y383" i="1" s="1"/>
  <c r="X384" i="1"/>
  <c r="X399" i="1"/>
  <c r="BO386" i="1"/>
  <c r="BM386" i="1"/>
  <c r="Y386" i="1"/>
  <c r="X400" i="1"/>
  <c r="BO420" i="1"/>
  <c r="BM420" i="1"/>
  <c r="Y420" i="1"/>
  <c r="Y421" i="1" s="1"/>
  <c r="X422" i="1"/>
  <c r="X431" i="1"/>
  <c r="BO424" i="1"/>
  <c r="BM424" i="1"/>
  <c r="Y424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BO461" i="1"/>
  <c r="BM461" i="1"/>
  <c r="Y461" i="1"/>
  <c r="BO465" i="1"/>
  <c r="BM465" i="1"/>
  <c r="Y465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Y520" i="1" s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R547" i="1"/>
  <c r="P547" i="1"/>
  <c r="X308" i="1"/>
  <c r="S547" i="1"/>
  <c r="X383" i="1"/>
  <c r="Y388" i="1"/>
  <c r="BM388" i="1"/>
  <c r="Y390" i="1"/>
  <c r="BM390" i="1"/>
  <c r="Y392" i="1"/>
  <c r="BM392" i="1"/>
  <c r="Y394" i="1"/>
  <c r="BM394" i="1"/>
  <c r="Y396" i="1"/>
  <c r="BM396" i="1"/>
  <c r="Y398" i="1"/>
  <c r="BM398" i="1"/>
  <c r="Y402" i="1"/>
  <c r="Y405" i="1" s="1"/>
  <c r="BM402" i="1"/>
  <c r="BO402" i="1"/>
  <c r="Y404" i="1"/>
  <c r="BM404" i="1"/>
  <c r="X405" i="1"/>
  <c r="Y415" i="1"/>
  <c r="BO413" i="1"/>
  <c r="BM413" i="1"/>
  <c r="Y413" i="1"/>
  <c r="T547" i="1"/>
  <c r="BO426" i="1"/>
  <c r="BM426" i="1"/>
  <c r="Y426" i="1"/>
  <c r="BO430" i="1"/>
  <c r="BM430" i="1"/>
  <c r="Y430" i="1"/>
  <c r="X432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69" i="1"/>
  <c r="X474" i="1"/>
  <c r="BO471" i="1"/>
  <c r="BM471" i="1"/>
  <c r="Y471" i="1"/>
  <c r="Y473" i="1" s="1"/>
  <c r="V547" i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Y511" i="1" s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X540" i="1" l="1"/>
  <c r="Y535" i="1"/>
  <c r="Y488" i="1"/>
  <c r="Y399" i="1"/>
  <c r="X537" i="1"/>
  <c r="Y468" i="1"/>
  <c r="Y451" i="1"/>
  <c r="Y431" i="1"/>
  <c r="Y297" i="1"/>
  <c r="Y268" i="1"/>
  <c r="Y227" i="1"/>
  <c r="Y212" i="1"/>
  <c r="Y127" i="1"/>
  <c r="Y92" i="1"/>
  <c r="Y34" i="1"/>
  <c r="Y542" i="1" s="1"/>
  <c r="X541" i="1"/>
  <c r="W540" i="1"/>
  <c r="Y336" i="1"/>
  <c r="Y286" i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<sst xmlns="http://schemas.openxmlformats.org/spreadsheetml/2006/main" count="2313" uniqueCount="767">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</sst>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19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80</v>
      </c>
      <c r="X107" s="371">
        <f t="shared" si="18"/>
        <v>84</v>
      </c>
      <c r="Y107" s="36">
        <f>IFERROR(IF(X107=0,"",ROUNDUP(X107/H107,0)*0.02175),"")</f>
        <v>0.21749999999999997</v>
      </c>
      <c r="Z107" s="56"/>
      <c r="AA107" s="57"/>
      <c r="AE107" s="64"/>
      <c r="BB107" s="116" t="s">
        <v>1</v>
      </c>
      <c r="BL107" s="64">
        <f t="shared" si="19"/>
        <v>85.371428571428567</v>
      </c>
      <c r="BM107" s="64">
        <f t="shared" si="20"/>
        <v>89.64</v>
      </c>
      <c r="BN107" s="64">
        <f t="shared" si="21"/>
        <v>0.17006802721088435</v>
      </c>
      <c r="BO107" s="64">
        <f t="shared" si="22"/>
        <v>0.17857142857142855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9.5238095238095237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0.21749999999999997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80</v>
      </c>
      <c r="X118" s="372">
        <f>IFERROR(SUM(X105:X116),"0")</f>
        <v>84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60</v>
      </c>
      <c r="X131" s="371">
        <f>IFERROR(IF(W131="",0,CEILING((W131/$H131),1)*$H131),"")</f>
        <v>67.2</v>
      </c>
      <c r="Y131" s="36">
        <f>IFERROR(IF(X131=0,"",ROUNDUP(X131/H131,0)*0.02175),"")</f>
        <v>0.17399999999999999</v>
      </c>
      <c r="Z131" s="56"/>
      <c r="AA131" s="57"/>
      <c r="AE131" s="64"/>
      <c r="BB131" s="133" t="s">
        <v>1</v>
      </c>
      <c r="BL131" s="64">
        <f>IFERROR(W131*I131/H131,"0")</f>
        <v>63.985714285714288</v>
      </c>
      <c r="BM131" s="64">
        <f>IFERROR(X131*I131/H131,"0")</f>
        <v>71.664000000000001</v>
      </c>
      <c r="BN131" s="64">
        <f>IFERROR(1/J131*(W131/H131),"0")</f>
        <v>0.12755102040816324</v>
      </c>
      <c r="BO131" s="64">
        <f>IFERROR(1/J131*(X131/H131),"0")</f>
        <v>0.14285714285714285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27</v>
      </c>
      <c r="X134" s="371">
        <f>IFERROR(IF(W134="",0,CEILING((W134/$H134),1)*$H134),"")</f>
        <v>27</v>
      </c>
      <c r="Y134" s="36">
        <f>IFERROR(IF(X134=0,"",ROUNDUP(X134/H134,0)*0.00753),"")</f>
        <v>7.5300000000000006E-2</v>
      </c>
      <c r="Z134" s="56"/>
      <c r="AA134" s="57"/>
      <c r="AE134" s="64"/>
      <c r="BB134" s="136" t="s">
        <v>1</v>
      </c>
      <c r="BL134" s="64">
        <f>IFERROR(W134*I134/H134,"0")</f>
        <v>29.72</v>
      </c>
      <c r="BM134" s="64">
        <f>IFERROR(X134*I134/H134,"0")</f>
        <v>29.72</v>
      </c>
      <c r="BN134" s="64">
        <f>IFERROR(1/J134*(W134/H134),"0")</f>
        <v>6.4102564102564097E-2</v>
      </c>
      <c r="BO134" s="64">
        <f>IFERROR(1/J134*(X134/H134),"0")</f>
        <v>6.4102564102564097E-2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17.142857142857142</v>
      </c>
      <c r="X136" s="372">
        <f>IFERROR(X131/H131,"0")+IFERROR(X132/H132,"0")+IFERROR(X133/H133,"0")+IFERROR(X134/H134,"0")+IFERROR(X135/H135,"0")</f>
        <v>18</v>
      </c>
      <c r="Y136" s="372">
        <f>IFERROR(IF(Y131="",0,Y131),"0")+IFERROR(IF(Y132="",0,Y132),"0")+IFERROR(IF(Y133="",0,Y133),"0")+IFERROR(IF(Y134="",0,Y134),"0")+IFERROR(IF(Y135="",0,Y135),"0")</f>
        <v>0.24929999999999999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87</v>
      </c>
      <c r="X137" s="372">
        <f>IFERROR(SUM(X131:X135),"0")</f>
        <v>94.2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150</v>
      </c>
      <c r="X183" s="371">
        <f t="shared" si="33"/>
        <v>156.6</v>
      </c>
      <c r="Y183" s="36">
        <f>IFERROR(IF(X183=0,"",ROUNDUP(X183/H183,0)*0.02175),"")</f>
        <v>0.39149999999999996</v>
      </c>
      <c r="Z183" s="56"/>
      <c r="AA183" s="57"/>
      <c r="AE183" s="64"/>
      <c r="BB183" s="163" t="s">
        <v>1</v>
      </c>
      <c r="BL183" s="64">
        <f t="shared" si="34"/>
        <v>159.72413793103448</v>
      </c>
      <c r="BM183" s="64">
        <f t="shared" si="35"/>
        <v>166.75200000000001</v>
      </c>
      <c r="BN183" s="64">
        <f t="shared" si="36"/>
        <v>0.30788177339901479</v>
      </c>
      <c r="BO183" s="64">
        <f t="shared" si="37"/>
        <v>0.3214285714285714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140</v>
      </c>
      <c r="X184" s="371">
        <f t="shared" si="33"/>
        <v>141.6</v>
      </c>
      <c r="Y184" s="36">
        <f>IFERROR(IF(X184=0,"",ROUNDUP(X184/H184,0)*0.00753),"")</f>
        <v>0.44427</v>
      </c>
      <c r="Z184" s="56"/>
      <c r="AA184" s="57"/>
      <c r="AE184" s="64"/>
      <c r="BB184" s="164" t="s">
        <v>1</v>
      </c>
      <c r="BL184" s="64">
        <f t="shared" si="34"/>
        <v>155.8666666666667</v>
      </c>
      <c r="BM184" s="64">
        <f t="shared" si="35"/>
        <v>157.64800000000002</v>
      </c>
      <c r="BN184" s="64">
        <f t="shared" si="36"/>
        <v>0.37393162393162394</v>
      </c>
      <c r="BO184" s="64">
        <f t="shared" si="37"/>
        <v>0.37820512820512819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120</v>
      </c>
      <c r="X186" s="371">
        <f t="shared" si="33"/>
        <v>120</v>
      </c>
      <c r="Y186" s="36">
        <f>IFERROR(IF(X186=0,"",ROUNDUP(X186/H186,0)*0.00753),"")</f>
        <v>0.3765</v>
      </c>
      <c r="Z186" s="56"/>
      <c r="AA186" s="57"/>
      <c r="AE186" s="64"/>
      <c r="BB186" s="166" t="s">
        <v>1</v>
      </c>
      <c r="BL186" s="64">
        <f t="shared" si="34"/>
        <v>130</v>
      </c>
      <c r="BM186" s="64">
        <f t="shared" si="35"/>
        <v>130</v>
      </c>
      <c r="BN186" s="64">
        <f t="shared" si="36"/>
        <v>0.32051282051282048</v>
      </c>
      <c r="BO186" s="64">
        <f t="shared" si="37"/>
        <v>0.32051282051282048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320</v>
      </c>
      <c r="X188" s="371">
        <f t="shared" si="33"/>
        <v>321.59999999999997</v>
      </c>
      <c r="Y188" s="36">
        <f t="shared" ref="Y188:Y194" si="38">IFERROR(IF(X188=0,"",ROUNDUP(X188/H188,0)*0.00753),"")</f>
        <v>1.00902</v>
      </c>
      <c r="Z188" s="56"/>
      <c r="AA188" s="57"/>
      <c r="AE188" s="64"/>
      <c r="BB188" s="168" t="s">
        <v>1</v>
      </c>
      <c r="BL188" s="64">
        <f t="shared" si="34"/>
        <v>358.66666666666669</v>
      </c>
      <c r="BM188" s="64">
        <f t="shared" si="35"/>
        <v>360.46</v>
      </c>
      <c r="BN188" s="64">
        <f t="shared" si="36"/>
        <v>0.85470085470085477</v>
      </c>
      <c r="BO188" s="64">
        <f t="shared" si="37"/>
        <v>0.85897435897435892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280</v>
      </c>
      <c r="X190" s="371">
        <f t="shared" si="33"/>
        <v>280.8</v>
      </c>
      <c r="Y190" s="36">
        <f t="shared" si="38"/>
        <v>0.88101000000000007</v>
      </c>
      <c r="Z190" s="56"/>
      <c r="AA190" s="57"/>
      <c r="AE190" s="64"/>
      <c r="BB190" s="170" t="s">
        <v>1</v>
      </c>
      <c r="BL190" s="64">
        <f t="shared" si="34"/>
        <v>311.73333333333341</v>
      </c>
      <c r="BM190" s="64">
        <f t="shared" si="35"/>
        <v>312.62400000000008</v>
      </c>
      <c r="BN190" s="64">
        <f t="shared" si="36"/>
        <v>0.74786324786324787</v>
      </c>
      <c r="BO190" s="64">
        <f t="shared" si="37"/>
        <v>0.75000000000000011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244</v>
      </c>
      <c r="X193" s="371">
        <f t="shared" si="33"/>
        <v>244.79999999999998</v>
      </c>
      <c r="Y193" s="36">
        <f t="shared" si="38"/>
        <v>0.76806000000000008</v>
      </c>
      <c r="Z193" s="56"/>
      <c r="AA193" s="57"/>
      <c r="AE193" s="64"/>
      <c r="BB193" s="173" t="s">
        <v>1</v>
      </c>
      <c r="BL193" s="64">
        <f t="shared" si="34"/>
        <v>271.65333333333336</v>
      </c>
      <c r="BM193" s="64">
        <f t="shared" si="35"/>
        <v>272.54399999999998</v>
      </c>
      <c r="BN193" s="64">
        <f t="shared" si="36"/>
        <v>0.65170940170940173</v>
      </c>
      <c r="BO193" s="64">
        <f t="shared" si="37"/>
        <v>0.65384615384615385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100</v>
      </c>
      <c r="X194" s="371">
        <f t="shared" si="33"/>
        <v>100.8</v>
      </c>
      <c r="Y194" s="36">
        <f t="shared" si="38"/>
        <v>0.31625999999999999</v>
      </c>
      <c r="Z194" s="56"/>
      <c r="AA194" s="57"/>
      <c r="AE194" s="64"/>
      <c r="BB194" s="174" t="s">
        <v>1</v>
      </c>
      <c r="BL194" s="64">
        <f t="shared" si="34"/>
        <v>111.58333333333334</v>
      </c>
      <c r="BM194" s="64">
        <f t="shared" si="35"/>
        <v>112.47599999999998</v>
      </c>
      <c r="BN194" s="64">
        <f t="shared" si="36"/>
        <v>0.26709401709401709</v>
      </c>
      <c r="BO194" s="64">
        <f t="shared" si="37"/>
        <v>0.26923076923076922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518.90804597701151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522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4.1866199999999996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1354</v>
      </c>
      <c r="X196" s="372">
        <f>IFERROR(SUM(X178:X194),"0")</f>
        <v>1366.1999999999998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50</v>
      </c>
      <c r="X272" s="371">
        <f>IFERROR(IF(W272="",0,CEILING((W272/$H272),1)*$H272),"")</f>
        <v>54.6</v>
      </c>
      <c r="Y272" s="36">
        <f>IFERROR(IF(X272=0,"",ROUNDUP(X272/H272,0)*0.02175),"")</f>
        <v>0.15225</v>
      </c>
      <c r="Z272" s="56"/>
      <c r="AA272" s="57"/>
      <c r="AE272" s="64"/>
      <c r="BB272" s="222" t="s">
        <v>1</v>
      </c>
      <c r="BL272" s="64">
        <f>IFERROR(W272*I272/H272,"0")</f>
        <v>53.61538461538462</v>
      </c>
      <c r="BM272" s="64">
        <f>IFERROR(X272*I272/H272,"0")</f>
        <v>58.548000000000009</v>
      </c>
      <c r="BN272" s="64">
        <f>IFERROR(1/J272*(W272/H272),"0")</f>
        <v>0.11446886446886446</v>
      </c>
      <c r="BO272" s="64">
        <f>IFERROR(1/J272*(X272/H272),"0")</f>
        <v>0.125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6.4102564102564106</v>
      </c>
      <c r="X274" s="372">
        <f>IFERROR(X271/H271,"0")+IFERROR(X272/H272,"0")+IFERROR(X273/H273,"0")</f>
        <v>7</v>
      </c>
      <c r="Y274" s="372">
        <f>IFERROR(IF(Y271="",0,Y271),"0")+IFERROR(IF(Y272="",0,Y272),"0")+IFERROR(IF(Y273="",0,Y273),"0")</f>
        <v>0.15225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50</v>
      </c>
      <c r="X275" s="372">
        <f>IFERROR(SUM(X271:X273),"0")</f>
        <v>54.6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1000</v>
      </c>
      <c r="X328" s="371">
        <f t="shared" si="65"/>
        <v>1005</v>
      </c>
      <c r="Y328" s="36">
        <f>IFERROR(IF(X328=0,"",ROUNDUP(X328/H328,0)*0.02175),"")</f>
        <v>1.4572499999999999</v>
      </c>
      <c r="Z328" s="56"/>
      <c r="AA328" s="57"/>
      <c r="AE328" s="64"/>
      <c r="BB328" s="247" t="s">
        <v>1</v>
      </c>
      <c r="BL328" s="64">
        <f t="shared" si="66"/>
        <v>1032</v>
      </c>
      <c r="BM328" s="64">
        <f t="shared" si="67"/>
        <v>1037.1600000000001</v>
      </c>
      <c r="BN328" s="64">
        <f t="shared" si="68"/>
        <v>1.3888888888888888</v>
      </c>
      <c r="BO328" s="64">
        <f t="shared" si="69"/>
        <v>1.3958333333333333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600</v>
      </c>
      <c r="X329" s="371">
        <f t="shared" si="65"/>
        <v>600</v>
      </c>
      <c r="Y329" s="36">
        <f>IFERROR(IF(X329=0,"",ROUNDUP(X329/H329,0)*0.02175),"")</f>
        <v>0.86999999999999988</v>
      </c>
      <c r="Z329" s="56"/>
      <c r="AA329" s="57"/>
      <c r="AE329" s="64"/>
      <c r="BB329" s="248" t="s">
        <v>1</v>
      </c>
      <c r="BL329" s="64">
        <f t="shared" si="66"/>
        <v>619.20000000000005</v>
      </c>
      <c r="BM329" s="64">
        <f t="shared" si="67"/>
        <v>619.20000000000005</v>
      </c>
      <c r="BN329" s="64">
        <f t="shared" si="68"/>
        <v>0.83333333333333326</v>
      </c>
      <c r="BO329" s="64">
        <f t="shared" si="69"/>
        <v>0.83333333333333326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550</v>
      </c>
      <c r="X332" s="371">
        <f t="shared" si="65"/>
        <v>555</v>
      </c>
      <c r="Y332" s="36">
        <f>IFERROR(IF(X332=0,"",ROUNDUP(X332/H332,0)*0.02175),"")</f>
        <v>0.80474999999999997</v>
      </c>
      <c r="Z332" s="56"/>
      <c r="AA332" s="57"/>
      <c r="AE332" s="64"/>
      <c r="BB332" s="251" t="s">
        <v>1</v>
      </c>
      <c r="BL332" s="64">
        <f t="shared" si="66"/>
        <v>567.6</v>
      </c>
      <c r="BM332" s="64">
        <f t="shared" si="67"/>
        <v>572.76</v>
      </c>
      <c r="BN332" s="64">
        <f t="shared" si="68"/>
        <v>0.76388888888888884</v>
      </c>
      <c r="BO332" s="64">
        <f t="shared" si="69"/>
        <v>0.77083333333333326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143.33333333333334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144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3.1319999999999997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2150</v>
      </c>
      <c r="X337" s="372">
        <f>IFERROR(SUM(X326:X335),"0")</f>
        <v>2160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700</v>
      </c>
      <c r="X339" s="371">
        <f>IFERROR(IF(W339="",0,CEILING((W339/$H339),1)*$H339),"")</f>
        <v>705</v>
      </c>
      <c r="Y339" s="36">
        <f>IFERROR(IF(X339=0,"",ROUNDUP(X339/H339,0)*0.02175),"")</f>
        <v>1.0222499999999999</v>
      </c>
      <c r="Z339" s="56"/>
      <c r="AA339" s="57"/>
      <c r="AE339" s="64"/>
      <c r="BB339" s="255" t="s">
        <v>1</v>
      </c>
      <c r="BL339" s="64">
        <f>IFERROR(W339*I339/H339,"0")</f>
        <v>722.4</v>
      </c>
      <c r="BM339" s="64">
        <f>IFERROR(X339*I339/H339,"0")</f>
        <v>727.56</v>
      </c>
      <c r="BN339" s="64">
        <f>IFERROR(1/J339*(W339/H339),"0")</f>
        <v>0.9722222222222221</v>
      </c>
      <c r="BO339" s="64">
        <f>IFERROR(1/J339*(X339/H339),"0")</f>
        <v>0.97916666666666663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46.666666666666664</v>
      </c>
      <c r="X342" s="372">
        <f>IFERROR(X339/H339,"0")+IFERROR(X340/H340,"0")+IFERROR(X341/H341,"0")</f>
        <v>47</v>
      </c>
      <c r="Y342" s="372">
        <f>IFERROR(IF(Y339="",0,Y339),"0")+IFERROR(IF(Y340="",0,Y340),"0")+IFERROR(IF(Y341="",0,Y341),"0")</f>
        <v>1.0222499999999999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700</v>
      </c>
      <c r="X343" s="372">
        <f>IFERROR(SUM(X339:X341),"0")</f>
        <v>705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400</v>
      </c>
      <c r="X368" s="371">
        <f>IFERROR(IF(W368="",0,CEILING((W368/$H368),1)*$H368),"")</f>
        <v>405.59999999999997</v>
      </c>
      <c r="Y368" s="36">
        <f>IFERROR(IF(X368=0,"",ROUNDUP(X368/H368,0)*0.02175),"")</f>
        <v>1.131</v>
      </c>
      <c r="Z368" s="56"/>
      <c r="AA368" s="57"/>
      <c r="AE368" s="64"/>
      <c r="BB368" s="268" t="s">
        <v>1</v>
      </c>
      <c r="BL368" s="64">
        <f>IFERROR(W368*I368/H368,"0")</f>
        <v>428.92307692307696</v>
      </c>
      <c r="BM368" s="64">
        <f>IFERROR(X368*I368/H368,"0")</f>
        <v>434.928</v>
      </c>
      <c r="BN368" s="64">
        <f>IFERROR(1/J368*(W368/H368),"0")</f>
        <v>0.91575091575091572</v>
      </c>
      <c r="BO368" s="64">
        <f>IFERROR(1/J368*(X368/H368),"0")</f>
        <v>0.92857142857142849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51.282051282051285</v>
      </c>
      <c r="X372" s="372">
        <f>IFERROR(X368/H368,"0")+IFERROR(X369/H369,"0")+IFERROR(X370/H370,"0")+IFERROR(X371/H371,"0")</f>
        <v>52</v>
      </c>
      <c r="Y372" s="372">
        <f>IFERROR(IF(Y368="",0,Y368),"0")+IFERROR(IF(Y369="",0,Y369),"0")+IFERROR(IF(Y370="",0,Y370),"0")+IFERROR(IF(Y371="",0,Y371),"0")</f>
        <v>1.131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400</v>
      </c>
      <c r="X373" s="372">
        <f>IFERROR(SUM(X368:X371),"0")</f>
        <v>405.59999999999997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500</v>
      </c>
      <c r="X457" s="371">
        <f t="shared" si="81"/>
        <v>501.6</v>
      </c>
      <c r="Y457" s="36">
        <f t="shared" si="82"/>
        <v>1.1362000000000001</v>
      </c>
      <c r="Z457" s="56"/>
      <c r="AA457" s="57"/>
      <c r="AE457" s="64"/>
      <c r="BB457" s="312" t="s">
        <v>1</v>
      </c>
      <c r="BL457" s="64">
        <f t="shared" si="83"/>
        <v>534.09090909090912</v>
      </c>
      <c r="BM457" s="64">
        <f t="shared" si="84"/>
        <v>535.79999999999995</v>
      </c>
      <c r="BN457" s="64">
        <f t="shared" si="85"/>
        <v>0.91054778554778548</v>
      </c>
      <c r="BO457" s="64">
        <f t="shared" si="86"/>
        <v>0.91346153846153855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350</v>
      </c>
      <c r="X461" s="371">
        <f t="shared" si="81"/>
        <v>353.76</v>
      </c>
      <c r="Y461" s="36">
        <f t="shared" si="82"/>
        <v>0.80132000000000003</v>
      </c>
      <c r="Z461" s="56"/>
      <c r="AA461" s="57"/>
      <c r="AE461" s="64"/>
      <c r="BB461" s="316" t="s">
        <v>1</v>
      </c>
      <c r="BL461" s="64">
        <f t="shared" si="83"/>
        <v>373.86363636363637</v>
      </c>
      <c r="BM461" s="64">
        <f t="shared" si="84"/>
        <v>377.87999999999994</v>
      </c>
      <c r="BN461" s="64">
        <f t="shared" si="85"/>
        <v>0.63738344988344986</v>
      </c>
      <c r="BO461" s="64">
        <f t="shared" si="86"/>
        <v>0.64423076923076927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160.98484848484847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162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1.9375200000000001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850</v>
      </c>
      <c r="X469" s="372">
        <f>IFERROR(SUM(X456:X467),"0")</f>
        <v>855.36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250</v>
      </c>
      <c r="X471" s="371">
        <f>IFERROR(IF(W471="",0,CEILING((W471/$H471),1)*$H471),"")</f>
        <v>253.44</v>
      </c>
      <c r="Y471" s="36">
        <f>IFERROR(IF(X471=0,"",ROUNDUP(X471/H471,0)*0.01196),"")</f>
        <v>0.57408000000000003</v>
      </c>
      <c r="Z471" s="56"/>
      <c r="AA471" s="57"/>
      <c r="AE471" s="64"/>
      <c r="BB471" s="323" t="s">
        <v>1</v>
      </c>
      <c r="BL471" s="64">
        <f>IFERROR(W471*I471/H471,"0")</f>
        <v>267.04545454545456</v>
      </c>
      <c r="BM471" s="64">
        <f>IFERROR(X471*I471/H471,"0")</f>
        <v>270.71999999999997</v>
      </c>
      <c r="BN471" s="64">
        <f>IFERROR(1/J471*(W471/H471),"0")</f>
        <v>0.45527389277389274</v>
      </c>
      <c r="BO471" s="64">
        <f>IFERROR(1/J471*(X471/H471),"0")</f>
        <v>0.46153846153846156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47.348484848484844</v>
      </c>
      <c r="X473" s="372">
        <f>IFERROR(X471/H471,"0")+IFERROR(X472/H472,"0")</f>
        <v>48</v>
      </c>
      <c r="Y473" s="372">
        <f>IFERROR(IF(Y471="",0,Y471),"0")+IFERROR(IF(Y472="",0,Y472),"0")</f>
        <v>0.57408000000000003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250</v>
      </c>
      <c r="X474" s="372">
        <f>IFERROR(SUM(X471:X472),"0")</f>
        <v>253.44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80</v>
      </c>
      <c r="X476" s="371">
        <f t="shared" ref="X476:X481" si="87">IFERROR(IF(W476="",0,CEILING((W476/$H476),1)*$H476),"")</f>
        <v>84.48</v>
      </c>
      <c r="Y476" s="36">
        <f>IFERROR(IF(X476=0,"",ROUNDUP(X476/H476,0)*0.01196),"")</f>
        <v>0.19136</v>
      </c>
      <c r="Z476" s="56"/>
      <c r="AA476" s="57"/>
      <c r="AE476" s="64"/>
      <c r="BB476" s="325" t="s">
        <v>1</v>
      </c>
      <c r="BL476" s="64">
        <f t="shared" ref="BL476:BL481" si="88">IFERROR(W476*I476/H476,"0")</f>
        <v>85.454545454545453</v>
      </c>
      <c r="BM476" s="64">
        <f t="shared" ref="BM476:BM481" si="89">IFERROR(X476*I476/H476,"0")</f>
        <v>90.24</v>
      </c>
      <c r="BN476" s="64">
        <f t="shared" ref="BN476:BN481" si="90">IFERROR(1/J476*(W476/H476),"0")</f>
        <v>0.14568764568764569</v>
      </c>
      <c r="BO476" s="64">
        <f t="shared" ref="BO476:BO481" si="91">IFERROR(1/J476*(X476/H476),"0")</f>
        <v>0.15384615384615385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100</v>
      </c>
      <c r="X478" s="371">
        <f t="shared" si="87"/>
        <v>100.32000000000001</v>
      </c>
      <c r="Y478" s="36">
        <f>IFERROR(IF(X478=0,"",ROUNDUP(X478/H478,0)*0.01196),"")</f>
        <v>0.22724</v>
      </c>
      <c r="Z478" s="56"/>
      <c r="AA478" s="57"/>
      <c r="AE478" s="64"/>
      <c r="BB478" s="327" t="s">
        <v>1</v>
      </c>
      <c r="BL478" s="64">
        <f t="shared" si="88"/>
        <v>106.81818181818181</v>
      </c>
      <c r="BM478" s="64">
        <f t="shared" si="89"/>
        <v>107.16</v>
      </c>
      <c r="BN478" s="64">
        <f t="shared" si="90"/>
        <v>0.18210955710955709</v>
      </c>
      <c r="BO478" s="64">
        <f t="shared" si="91"/>
        <v>0.18269230769230771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34.090909090909086</v>
      </c>
      <c r="X482" s="372">
        <f>IFERROR(X476/H476,"0")+IFERROR(X477/H477,"0")+IFERROR(X478/H478,"0")+IFERROR(X479/H479,"0")+IFERROR(X480/H480,"0")+IFERROR(X481/H481,"0")</f>
        <v>35</v>
      </c>
      <c r="Y482" s="372">
        <f>IFERROR(IF(Y476="",0,Y476),"0")+IFERROR(IF(Y477="",0,Y477),"0")+IFERROR(IF(Y478="",0,Y478),"0")+IFERROR(IF(Y479="",0,Y479),"0")+IFERROR(IF(Y480="",0,Y480),"0")+IFERROR(IF(Y481="",0,Y481),"0")</f>
        <v>0.41859999999999997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180</v>
      </c>
      <c r="X483" s="372">
        <f>IFERROR(SUM(X476:X481),"0")</f>
        <v>184.8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6101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6163.2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6469.3158029326996</v>
      </c>
      <c r="X538" s="372">
        <f>IFERROR(SUM(BM22:BM534),"0")</f>
        <v>6535.4839999999995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12</v>
      </c>
      <c r="X539" s="38">
        <f>ROUNDUP(SUM(BO22:BO534),0)</f>
        <v>12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6769.3158029326996</v>
      </c>
      <c r="X540" s="372">
        <f>GrossWeightTotalR+PalletQtyTotalR*25</f>
        <v>6835.4839999999995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1035.6912627602283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1045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13.02112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84</v>
      </c>
      <c r="F547" s="46">
        <f>IFERROR(X131*1,"0")+IFERROR(X132*1,"0")+IFERROR(X133*1,"0")+IFERROR(X134*1,"0")+IFERROR(X135*1,"0")</f>
        <v>94.2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1366.1999999999998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54.6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54.6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2865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405.59999999999997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1293.5999999999999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2024-05-17T08:30:22Z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