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4,24\30,04,24 Горина\"/>
    </mc:Choice>
  </mc:AlternateContent>
  <xr:revisionPtr revIDLastSave="0" documentId="13_ncr:1_{0825F193-5747-4792-8420-F0033121AE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27" i="1"/>
  <c r="W526" i="1"/>
  <c r="X525" i="1"/>
  <c r="Y525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Y508" i="1"/>
  <c r="X508" i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Y499" i="1" s="1"/>
  <c r="X494" i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X439" i="1"/>
  <c r="Y439" i="1" s="1"/>
  <c r="Y441" i="1" s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X402" i="1"/>
  <c r="Y402" i="1" s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Y376" i="1"/>
  <c r="X376" i="1"/>
  <c r="O376" i="1"/>
  <c r="X375" i="1"/>
  <c r="Y375" i="1" s="1"/>
  <c r="O375" i="1"/>
  <c r="X374" i="1"/>
  <c r="Y374" i="1" s="1"/>
  <c r="O374" i="1"/>
  <c r="X373" i="1"/>
  <c r="O373" i="1"/>
  <c r="W371" i="1"/>
  <c r="W370" i="1"/>
  <c r="X369" i="1"/>
  <c r="Y369" i="1" s="1"/>
  <c r="O369" i="1"/>
  <c r="X368" i="1"/>
  <c r="Y368" i="1" s="1"/>
  <c r="Y370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X360" i="1"/>
  <c r="Y360" i="1" s="1"/>
  <c r="O360" i="1"/>
  <c r="W357" i="1"/>
  <c r="W356" i="1"/>
  <c r="X355" i="1"/>
  <c r="X357" i="1" s="1"/>
  <c r="O355" i="1"/>
  <c r="W353" i="1"/>
  <c r="W352" i="1"/>
  <c r="X351" i="1"/>
  <c r="Y351" i="1" s="1"/>
  <c r="O351" i="1"/>
  <c r="X350" i="1"/>
  <c r="X352" i="1" s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Y337" i="1"/>
  <c r="X337" i="1"/>
  <c r="O337" i="1"/>
  <c r="X336" i="1"/>
  <c r="Y336" i="1" s="1"/>
  <c r="O336" i="1"/>
  <c r="X335" i="1"/>
  <c r="Y335" i="1" s="1"/>
  <c r="O335" i="1"/>
  <c r="X334" i="1"/>
  <c r="Y334" i="1" s="1"/>
  <c r="O334" i="1"/>
  <c r="X333" i="1"/>
  <c r="Y333" i="1" s="1"/>
  <c r="O333" i="1"/>
  <c r="W329" i="1"/>
  <c r="W328" i="1"/>
  <c r="X327" i="1"/>
  <c r="X329" i="1" s="1"/>
  <c r="O327" i="1"/>
  <c r="W325" i="1"/>
  <c r="W324" i="1"/>
  <c r="X323" i="1"/>
  <c r="X325" i="1" s="1"/>
  <c r="O323" i="1"/>
  <c r="W321" i="1"/>
  <c r="W320" i="1"/>
  <c r="X319" i="1"/>
  <c r="Y319" i="1" s="1"/>
  <c r="O319" i="1"/>
  <c r="X318" i="1"/>
  <c r="Y318" i="1" s="1"/>
  <c r="O318" i="1"/>
  <c r="X317" i="1"/>
  <c r="Y317" i="1" s="1"/>
  <c r="O317" i="1"/>
  <c r="W315" i="1"/>
  <c r="W314" i="1"/>
  <c r="X313" i="1"/>
  <c r="X314" i="1" s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X302" i="1"/>
  <c r="Y302" i="1" s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Y296" i="1"/>
  <c r="X296" i="1"/>
  <c r="O296" i="1"/>
  <c r="W293" i="1"/>
  <c r="W292" i="1"/>
  <c r="X291" i="1"/>
  <c r="Y291" i="1" s="1"/>
  <c r="O291" i="1"/>
  <c r="X290" i="1"/>
  <c r="Y290" i="1" s="1"/>
  <c r="O290" i="1"/>
  <c r="X289" i="1"/>
  <c r="X293" i="1" s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X273" i="1"/>
  <c r="Y273" i="1" s="1"/>
  <c r="O273" i="1"/>
  <c r="X272" i="1"/>
  <c r="Y272" i="1" s="1"/>
  <c r="O272" i="1"/>
  <c r="Y271" i="1"/>
  <c r="X271" i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O266" i="1"/>
  <c r="X265" i="1"/>
  <c r="Y265" i="1" s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O258" i="1"/>
  <c r="W256" i="1"/>
  <c r="W255" i="1"/>
  <c r="X254" i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X247" i="1"/>
  <c r="Y247" i="1" s="1"/>
  <c r="O247" i="1"/>
  <c r="X246" i="1"/>
  <c r="Y246" i="1" s="1"/>
  <c r="O246" i="1"/>
  <c r="Y245" i="1"/>
  <c r="X245" i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W232" i="1"/>
  <c r="W231" i="1"/>
  <c r="X230" i="1"/>
  <c r="Y230" i="1" s="1"/>
  <c r="O230" i="1"/>
  <c r="X229" i="1"/>
  <c r="Y229" i="1" s="1"/>
  <c r="O229" i="1"/>
  <c r="X228" i="1"/>
  <c r="Y228" i="1" s="1"/>
  <c r="O228" i="1"/>
  <c r="X227" i="1"/>
  <c r="Y227" i="1" s="1"/>
  <c r="O227" i="1"/>
  <c r="Y226" i="1"/>
  <c r="X226" i="1"/>
  <c r="O226" i="1"/>
  <c r="X225" i="1"/>
  <c r="O225" i="1"/>
  <c r="W222" i="1"/>
  <c r="W221" i="1"/>
  <c r="X220" i="1"/>
  <c r="Y220" i="1" s="1"/>
  <c r="O220" i="1"/>
  <c r="X219" i="1"/>
  <c r="X221" i="1" s="1"/>
  <c r="O219" i="1"/>
  <c r="W217" i="1"/>
  <c r="W216" i="1"/>
  <c r="X215" i="1"/>
  <c r="Y215" i="1" s="1"/>
  <c r="O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Y202" i="1" s="1"/>
  <c r="O202" i="1"/>
  <c r="W200" i="1"/>
  <c r="W199" i="1"/>
  <c r="X198" i="1"/>
  <c r="Y198" i="1" s="1"/>
  <c r="O198" i="1"/>
  <c r="X197" i="1"/>
  <c r="Y197" i="1" s="1"/>
  <c r="O197" i="1"/>
  <c r="Y196" i="1"/>
  <c r="X196" i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X200" i="1" s="1"/>
  <c r="O182" i="1"/>
  <c r="W180" i="1"/>
  <c r="W179" i="1"/>
  <c r="Y178" i="1"/>
  <c r="X178" i="1"/>
  <c r="O178" i="1"/>
  <c r="X177" i="1"/>
  <c r="Y177" i="1" s="1"/>
  <c r="O177" i="1"/>
  <c r="X176" i="1"/>
  <c r="Y176" i="1" s="1"/>
  <c r="O176" i="1"/>
  <c r="X175" i="1"/>
  <c r="O175" i="1"/>
  <c r="W173" i="1"/>
  <c r="W172" i="1"/>
  <c r="X171" i="1"/>
  <c r="Y171" i="1" s="1"/>
  <c r="O171" i="1"/>
  <c r="X170" i="1"/>
  <c r="Y170" i="1" s="1"/>
  <c r="Y172" i="1" s="1"/>
  <c r="O170" i="1"/>
  <c r="W168" i="1"/>
  <c r="W167" i="1"/>
  <c r="X166" i="1"/>
  <c r="Y166" i="1" s="1"/>
  <c r="O166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O152" i="1"/>
  <c r="W149" i="1"/>
  <c r="W148" i="1"/>
  <c r="X147" i="1"/>
  <c r="Y147" i="1" s="1"/>
  <c r="O147" i="1"/>
  <c r="Y146" i="1"/>
  <c r="X146" i="1"/>
  <c r="O146" i="1"/>
  <c r="X145" i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O135" i="1"/>
  <c r="W132" i="1"/>
  <c r="W131" i="1"/>
  <c r="X130" i="1"/>
  <c r="Y130" i="1" s="1"/>
  <c r="O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Y115" i="1"/>
  <c r="X115" i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X107" i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X92" i="1"/>
  <c r="Y92" i="1" s="1"/>
  <c r="O92" i="1"/>
  <c r="Y91" i="1"/>
  <c r="X91" i="1"/>
  <c r="O91" i="1"/>
  <c r="X90" i="1"/>
  <c r="Y90" i="1" s="1"/>
  <c r="O90" i="1"/>
  <c r="X89" i="1"/>
  <c r="Y89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Y73" i="1"/>
  <c r="X73" i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Y51" i="1" s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Y28" i="1"/>
  <c r="X28" i="1"/>
  <c r="O28" i="1"/>
  <c r="X27" i="1"/>
  <c r="Y27" i="1" s="1"/>
  <c r="O27" i="1"/>
  <c r="X26" i="1"/>
  <c r="Y26" i="1" s="1"/>
  <c r="O26" i="1"/>
  <c r="W24" i="1"/>
  <c r="W23" i="1"/>
  <c r="X22" i="1"/>
  <c r="X23" i="1" s="1"/>
  <c r="O22" i="1"/>
  <c r="H10" i="1"/>
  <c r="F10" i="1"/>
  <c r="J9" i="1"/>
  <c r="F9" i="1"/>
  <c r="A9" i="1"/>
  <c r="A10" i="1" s="1"/>
  <c r="D7" i="1"/>
  <c r="P6" i="1"/>
  <c r="O2" i="1"/>
  <c r="Y313" i="1" l="1"/>
  <c r="Y314" i="1" s="1"/>
  <c r="Y479" i="1"/>
  <c r="Y206" i="1"/>
  <c r="Y323" i="1"/>
  <c r="Y324" i="1" s="1"/>
  <c r="X324" i="1"/>
  <c r="Y327" i="1"/>
  <c r="Y328" i="1" s="1"/>
  <c r="X328" i="1"/>
  <c r="X437" i="1"/>
  <c r="W532" i="1"/>
  <c r="Y22" i="1"/>
  <c r="Y23" i="1" s="1"/>
  <c r="Y33" i="1"/>
  <c r="X38" i="1"/>
  <c r="X37" i="1"/>
  <c r="Y36" i="1"/>
  <c r="Y37" i="1" s="1"/>
  <c r="X42" i="1"/>
  <c r="X41" i="1"/>
  <c r="Y40" i="1"/>
  <c r="Y41" i="1" s="1"/>
  <c r="X46" i="1"/>
  <c r="X45" i="1"/>
  <c r="Y44" i="1"/>
  <c r="Y45" i="1" s="1"/>
  <c r="C538" i="1"/>
  <c r="Y50" i="1"/>
  <c r="Y52" i="1" s="1"/>
  <c r="Y93" i="1"/>
  <c r="Y251" i="1"/>
  <c r="Y341" i="1"/>
  <c r="Y365" i="1"/>
  <c r="X172" i="1"/>
  <c r="Y182" i="1"/>
  <c r="X206" i="1"/>
  <c r="Y219" i="1"/>
  <c r="Y221" i="1" s="1"/>
  <c r="Y289" i="1"/>
  <c r="Y292" i="1" s="1"/>
  <c r="X341" i="1"/>
  <c r="Y355" i="1"/>
  <c r="Y356" i="1" s="1"/>
  <c r="X356" i="1"/>
  <c r="Y380" i="1"/>
  <c r="Y381" i="1" s="1"/>
  <c r="X381" i="1"/>
  <c r="Y429" i="1"/>
  <c r="V538" i="1"/>
  <c r="X513" i="1"/>
  <c r="Y513" i="1"/>
  <c r="Y524" i="1"/>
  <c r="Y526" i="1" s="1"/>
  <c r="X526" i="1"/>
  <c r="W531" i="1"/>
  <c r="Y280" i="1"/>
  <c r="X292" i="1"/>
  <c r="Y304" i="1"/>
  <c r="Y320" i="1"/>
  <c r="X86" i="1"/>
  <c r="X122" i="1"/>
  <c r="X131" i="1"/>
  <c r="Y124" i="1"/>
  <c r="Y131" i="1" s="1"/>
  <c r="X149" i="1"/>
  <c r="H538" i="1"/>
  <c r="X161" i="1"/>
  <c r="Y152" i="1"/>
  <c r="Y161" i="1" s="1"/>
  <c r="X162" i="1"/>
  <c r="I538" i="1"/>
  <c r="X168" i="1"/>
  <c r="Y165" i="1"/>
  <c r="Y167" i="1" s="1"/>
  <c r="X207" i="1"/>
  <c r="J538" i="1"/>
  <c r="X217" i="1"/>
  <c r="Y210" i="1"/>
  <c r="Y216" i="1" s="1"/>
  <c r="X231" i="1"/>
  <c r="W528" i="1"/>
  <c r="X34" i="1"/>
  <c r="X33" i="1"/>
  <c r="X53" i="1"/>
  <c r="D538" i="1"/>
  <c r="X60" i="1"/>
  <c r="Y56" i="1"/>
  <c r="Y60" i="1" s="1"/>
  <c r="X61" i="1"/>
  <c r="E538" i="1"/>
  <c r="X87" i="1"/>
  <c r="Y64" i="1"/>
  <c r="Y86" i="1" s="1"/>
  <c r="X93" i="1"/>
  <c r="X94" i="1"/>
  <c r="X105" i="1"/>
  <c r="Y96" i="1"/>
  <c r="Y104" i="1" s="1"/>
  <c r="X104" i="1"/>
  <c r="X121" i="1"/>
  <c r="Y107" i="1"/>
  <c r="Y121" i="1" s="1"/>
  <c r="X132" i="1"/>
  <c r="F538" i="1"/>
  <c r="X140" i="1"/>
  <c r="Y135" i="1"/>
  <c r="Y140" i="1" s="1"/>
  <c r="X141" i="1"/>
  <c r="X148" i="1"/>
  <c r="Y145" i="1"/>
  <c r="Y148" i="1" s="1"/>
  <c r="G538" i="1"/>
  <c r="X167" i="1"/>
  <c r="X173" i="1"/>
  <c r="X180" i="1"/>
  <c r="Y175" i="1"/>
  <c r="Y179" i="1" s="1"/>
  <c r="X179" i="1"/>
  <c r="Y199" i="1"/>
  <c r="X199" i="1"/>
  <c r="X216" i="1"/>
  <c r="X222" i="1"/>
  <c r="X232" i="1"/>
  <c r="Y225" i="1"/>
  <c r="Y231" i="1" s="1"/>
  <c r="X252" i="1"/>
  <c r="X255" i="1"/>
  <c r="Y254" i="1"/>
  <c r="Y255" i="1" s="1"/>
  <c r="X256" i="1"/>
  <c r="X263" i="1"/>
  <c r="Y258" i="1"/>
  <c r="Y262" i="1" s="1"/>
  <c r="X262" i="1"/>
  <c r="Y266" i="1"/>
  <c r="Y274" i="1" s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Q538" i="1"/>
  <c r="H9" i="1"/>
  <c r="B538" i="1"/>
  <c r="X530" i="1"/>
  <c r="X529" i="1"/>
  <c r="X24" i="1"/>
  <c r="X52" i="1"/>
  <c r="N538" i="1"/>
  <c r="X251" i="1"/>
  <c r="X275" i="1"/>
  <c r="X281" i="1"/>
  <c r="X280" i="1"/>
  <c r="X287" i="1"/>
  <c r="Y283" i="1"/>
  <c r="Y286" i="1" s="1"/>
  <c r="X286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31" i="1" l="1"/>
  <c r="X532" i="1"/>
  <c r="Y533" i="1"/>
  <c r="X528" i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<sst xmlns="http://schemas.openxmlformats.org/spreadsheetml/2006/main" count="2266" uniqueCount="744">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</sst>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11" zoomScaleNormal="100" zoomScaleSheetLayoutView="100" workbookViewId="0">
      <selection activeCell="AA26" sqref="AA26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535" t="s">
        <v>0</v>
      </c>
      <c r="E1" s="405"/>
      <c r="F1" s="405"/>
      <c r="G1" s="12" t="s">
        <v>1</v>
      </c>
      <c r="H1" s="535" t="s">
        <v>2</v>
      </c>
      <c r="I1" s="405"/>
      <c r="J1" s="405"/>
      <c r="K1" s="405"/>
      <c r="L1" s="405"/>
      <c r="M1" s="405"/>
      <c r="N1" s="405"/>
      <c r="O1" s="405"/>
      <c r="P1" s="405"/>
      <c r="Q1" s="404" t="s">
        <v>3</v>
      </c>
      <c r="R1" s="405"/>
      <c r="S1" s="4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96" t="s">
        <v>7</v>
      </c>
      <c r="B5" s="417"/>
      <c r="C5" s="418"/>
      <c r="D5" s="660"/>
      <c r="E5" s="661"/>
      <c r="F5" s="443" t="s">
        <v>8</v>
      </c>
      <c r="G5" s="418"/>
      <c r="H5" s="660"/>
      <c r="I5" s="713"/>
      <c r="J5" s="713"/>
      <c r="K5" s="713"/>
      <c r="L5" s="661"/>
      <c r="M5" s="59"/>
      <c r="O5" s="24" t="s">
        <v>9</v>
      </c>
      <c r="P5" s="409">
        <v>45403</v>
      </c>
      <c r="Q5" s="410"/>
      <c r="S5" s="537" t="s">
        <v>10</v>
      </c>
      <c r="T5" s="532"/>
      <c r="U5" s="539" t="s">
        <v>11</v>
      </c>
      <c r="V5" s="410"/>
      <c r="AA5" s="51"/>
      <c r="AB5" s="51"/>
      <c r="AC5" s="51"/>
    </row>
    <row r="6" spans="1:30" s="362" customFormat="1" ht="24" customHeight="1" x14ac:dyDescent="0.2">
      <c r="A6" s="596" t="s">
        <v>12</v>
      </c>
      <c r="B6" s="417"/>
      <c r="C6" s="418"/>
      <c r="D6" s="496" t="s">
        <v>13</v>
      </c>
      <c r="E6" s="497"/>
      <c r="F6" s="497"/>
      <c r="G6" s="497"/>
      <c r="H6" s="497"/>
      <c r="I6" s="497"/>
      <c r="J6" s="497"/>
      <c r="K6" s="497"/>
      <c r="L6" s="410"/>
      <c r="M6" s="60"/>
      <c r="O6" s="24" t="s">
        <v>14</v>
      </c>
      <c r="P6" s="731" t="str">
        <f>IF(P5=0," ",CHOOSE(WEEKDAY(P5,2),"Понедельник","Вторник","Среда","Четверг","Пятница","Суббота","Воскресенье"))</f>
        <v>Воскресенье</v>
      </c>
      <c r="Q6" s="372"/>
      <c r="S6" s="721" t="s">
        <v>15</v>
      </c>
      <c r="T6" s="532"/>
      <c r="U6" s="488" t="s">
        <v>16</v>
      </c>
      <c r="V6" s="489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55" t="str">
        <f>IFERROR(VLOOKUP(DeliveryAddress,Table,3,0),1)</f>
        <v>5</v>
      </c>
      <c r="E7" s="556"/>
      <c r="F7" s="556"/>
      <c r="G7" s="556"/>
      <c r="H7" s="556"/>
      <c r="I7" s="556"/>
      <c r="J7" s="556"/>
      <c r="K7" s="556"/>
      <c r="L7" s="402"/>
      <c r="M7" s="61"/>
      <c r="O7" s="24"/>
      <c r="P7" s="42"/>
      <c r="Q7" s="42"/>
      <c r="S7" s="376"/>
      <c r="T7" s="532"/>
      <c r="U7" s="490"/>
      <c r="V7" s="491"/>
      <c r="AA7" s="51"/>
      <c r="AB7" s="51"/>
      <c r="AC7" s="51"/>
    </row>
    <row r="8" spans="1:30" s="362" customFormat="1" ht="25.5" customHeight="1" x14ac:dyDescent="0.2">
      <c r="A8" s="400" t="s">
        <v>17</v>
      </c>
      <c r="B8" s="384"/>
      <c r="C8" s="385"/>
      <c r="D8" s="670"/>
      <c r="E8" s="671"/>
      <c r="F8" s="671"/>
      <c r="G8" s="671"/>
      <c r="H8" s="671"/>
      <c r="I8" s="671"/>
      <c r="J8" s="671"/>
      <c r="K8" s="671"/>
      <c r="L8" s="672"/>
      <c r="M8" s="62"/>
      <c r="O8" s="24" t="s">
        <v>18</v>
      </c>
      <c r="P8" s="401">
        <v>0.41666666666666669</v>
      </c>
      <c r="Q8" s="402"/>
      <c r="S8" s="376"/>
      <c r="T8" s="532"/>
      <c r="U8" s="490"/>
      <c r="V8" s="491"/>
      <c r="AA8" s="51"/>
      <c r="AB8" s="51"/>
      <c r="AC8" s="51"/>
    </row>
    <row r="9" spans="1:30" s="362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451"/>
      <c r="E9" s="412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363"/>
      <c r="O9" s="26" t="s">
        <v>19</v>
      </c>
      <c r="P9" s="615"/>
      <c r="Q9" s="399"/>
      <c r="S9" s="376"/>
      <c r="T9" s="532"/>
      <c r="U9" s="492"/>
      <c r="V9" s="493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451"/>
      <c r="E10" s="412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501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543"/>
      <c r="Q10" s="544"/>
      <c r="T10" s="24" t="s">
        <v>21</v>
      </c>
      <c r="U10" s="685" t="s">
        <v>22</v>
      </c>
      <c r="V10" s="489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98"/>
      <c r="Q11" s="410"/>
      <c r="T11" s="24" t="s">
        <v>25</v>
      </c>
      <c r="U11" s="398" t="s">
        <v>26</v>
      </c>
      <c r="V11" s="399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416" t="s">
        <v>27</v>
      </c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8"/>
      <c r="M12" s="63"/>
      <c r="O12" s="24" t="s">
        <v>28</v>
      </c>
      <c r="P12" s="401"/>
      <c r="Q12" s="402"/>
      <c r="R12" s="23"/>
      <c r="T12" s="24"/>
      <c r="U12" s="405"/>
      <c r="V12" s="376"/>
      <c r="AA12" s="51"/>
      <c r="AB12" s="51"/>
      <c r="AC12" s="51"/>
    </row>
    <row r="13" spans="1:30" s="362" customFormat="1" ht="23.25" customHeight="1" x14ac:dyDescent="0.2">
      <c r="A13" s="416" t="s">
        <v>29</v>
      </c>
      <c r="B13" s="417"/>
      <c r="C13" s="417"/>
      <c r="D13" s="417"/>
      <c r="E13" s="417"/>
      <c r="F13" s="417"/>
      <c r="G13" s="417"/>
      <c r="H13" s="417"/>
      <c r="I13" s="417"/>
      <c r="J13" s="417"/>
      <c r="K13" s="417"/>
      <c r="L13" s="418"/>
      <c r="M13" s="63"/>
      <c r="N13" s="26"/>
      <c r="O13" s="26" t="s">
        <v>30</v>
      </c>
      <c r="P13" s="398"/>
      <c r="Q13" s="399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416" t="s">
        <v>31</v>
      </c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8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425" t="s">
        <v>32</v>
      </c>
      <c r="B15" s="417"/>
      <c r="C15" s="417"/>
      <c r="D15" s="417"/>
      <c r="E15" s="417"/>
      <c r="F15" s="417"/>
      <c r="G15" s="417"/>
      <c r="H15" s="417"/>
      <c r="I15" s="417"/>
      <c r="J15" s="417"/>
      <c r="K15" s="417"/>
      <c r="L15" s="418"/>
      <c r="M15" s="64"/>
      <c r="O15" s="621" t="s">
        <v>33</v>
      </c>
      <c r="P15" s="405"/>
      <c r="Q15" s="405"/>
      <c r="R15" s="405"/>
      <c r="S15" s="4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22"/>
      <c r="P16" s="622"/>
      <c r="Q16" s="622"/>
      <c r="R16" s="622"/>
      <c r="S16" s="622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90" t="s">
        <v>34</v>
      </c>
      <c r="B17" s="390" t="s">
        <v>35</v>
      </c>
      <c r="C17" s="604" t="s">
        <v>36</v>
      </c>
      <c r="D17" s="390" t="s">
        <v>37</v>
      </c>
      <c r="E17" s="391"/>
      <c r="F17" s="390" t="s">
        <v>38</v>
      </c>
      <c r="G17" s="390" t="s">
        <v>39</v>
      </c>
      <c r="H17" s="390" t="s">
        <v>40</v>
      </c>
      <c r="I17" s="390" t="s">
        <v>41</v>
      </c>
      <c r="J17" s="390" t="s">
        <v>42</v>
      </c>
      <c r="K17" s="390" t="s">
        <v>43</v>
      </c>
      <c r="L17" s="390" t="s">
        <v>44</v>
      </c>
      <c r="M17" s="390" t="s">
        <v>45</v>
      </c>
      <c r="N17" s="390" t="s">
        <v>46</v>
      </c>
      <c r="O17" s="390" t="s">
        <v>47</v>
      </c>
      <c r="P17" s="691"/>
      <c r="Q17" s="691"/>
      <c r="R17" s="691"/>
      <c r="S17" s="391"/>
      <c r="T17" s="422" t="s">
        <v>48</v>
      </c>
      <c r="U17" s="418"/>
      <c r="V17" s="390" t="s">
        <v>49</v>
      </c>
      <c r="W17" s="390" t="s">
        <v>50</v>
      </c>
      <c r="X17" s="395" t="s">
        <v>51</v>
      </c>
      <c r="Y17" s="390" t="s">
        <v>52</v>
      </c>
      <c r="Z17" s="513" t="s">
        <v>53</v>
      </c>
      <c r="AA17" s="513" t="s">
        <v>54</v>
      </c>
      <c r="AB17" s="513" t="s">
        <v>55</v>
      </c>
      <c r="AC17" s="675"/>
      <c r="AD17" s="676"/>
      <c r="AE17" s="654"/>
      <c r="BB17" s="419" t="s">
        <v>56</v>
      </c>
    </row>
    <row r="18" spans="1:54" ht="14.25" customHeight="1" x14ac:dyDescent="0.2">
      <c r="A18" s="394"/>
      <c r="B18" s="394"/>
      <c r="C18" s="394"/>
      <c r="D18" s="392"/>
      <c r="E18" s="393"/>
      <c r="F18" s="394"/>
      <c r="G18" s="394"/>
      <c r="H18" s="394"/>
      <c r="I18" s="394"/>
      <c r="J18" s="394"/>
      <c r="K18" s="394"/>
      <c r="L18" s="394"/>
      <c r="M18" s="394"/>
      <c r="N18" s="394"/>
      <c r="O18" s="392"/>
      <c r="P18" s="692"/>
      <c r="Q18" s="692"/>
      <c r="R18" s="692"/>
      <c r="S18" s="393"/>
      <c r="T18" s="360" t="s">
        <v>57</v>
      </c>
      <c r="U18" s="360" t="s">
        <v>58</v>
      </c>
      <c r="V18" s="394"/>
      <c r="W18" s="394"/>
      <c r="X18" s="396"/>
      <c r="Y18" s="394"/>
      <c r="Z18" s="514"/>
      <c r="AA18" s="514"/>
      <c r="AB18" s="677"/>
      <c r="AC18" s="678"/>
      <c r="AD18" s="679"/>
      <c r="AE18" s="655"/>
      <c r="BB18" s="376"/>
    </row>
    <row r="19" spans="1:54" ht="27.75" customHeight="1" x14ac:dyDescent="0.2">
      <c r="A19" s="524" t="s">
        <v>59</v>
      </c>
      <c r="B19" s="525"/>
      <c r="C19" s="525"/>
      <c r="D19" s="525"/>
      <c r="E19" s="525"/>
      <c r="F19" s="525"/>
      <c r="G19" s="525"/>
      <c r="H19" s="525"/>
      <c r="I19" s="525"/>
      <c r="J19" s="525"/>
      <c r="K19" s="525"/>
      <c r="L19" s="525"/>
      <c r="M19" s="525"/>
      <c r="N19" s="525"/>
      <c r="O19" s="525"/>
      <c r="P19" s="525"/>
      <c r="Q19" s="525"/>
      <c r="R19" s="525"/>
      <c r="S19" s="525"/>
      <c r="T19" s="525"/>
      <c r="U19" s="525"/>
      <c r="V19" s="525"/>
      <c r="W19" s="525"/>
      <c r="X19" s="525"/>
      <c r="Y19" s="525"/>
      <c r="Z19" s="48"/>
      <c r="AA19" s="48"/>
    </row>
    <row r="20" spans="1:54" ht="16.5" customHeight="1" x14ac:dyDescent="0.25">
      <c r="A20" s="407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82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71">
        <v>4607091389258</v>
      </c>
      <c r="E22" s="372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4"/>
      <c r="Q22" s="374"/>
      <c r="R22" s="374"/>
      <c r="S22" s="372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5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83" t="s">
        <v>66</v>
      </c>
      <c r="P23" s="384"/>
      <c r="Q23" s="384"/>
      <c r="R23" s="384"/>
      <c r="S23" s="384"/>
      <c r="T23" s="384"/>
      <c r="U23" s="385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83" t="s">
        <v>66</v>
      </c>
      <c r="P24" s="384"/>
      <c r="Q24" s="384"/>
      <c r="R24" s="384"/>
      <c r="S24" s="384"/>
      <c r="T24" s="384"/>
      <c r="U24" s="385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82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71">
        <v>4607091383881</v>
      </c>
      <c r="E26" s="372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4"/>
      <c r="Q26" s="374"/>
      <c r="R26" s="374"/>
      <c r="S26" s="372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71">
        <v>4607091388237</v>
      </c>
      <c r="E27" s="372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4"/>
      <c r="Q27" s="374"/>
      <c r="R27" s="374"/>
      <c r="S27" s="372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71">
        <v>4607091383935</v>
      </c>
      <c r="E28" s="372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7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4"/>
      <c r="Q28" s="374"/>
      <c r="R28" s="374"/>
      <c r="S28" s="372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71">
        <v>4607091383935</v>
      </c>
      <c r="E29" s="372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7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4"/>
      <c r="Q29" s="374"/>
      <c r="R29" s="374"/>
      <c r="S29" s="372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71">
        <v>4680115881853</v>
      </c>
      <c r="E30" s="372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7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4"/>
      <c r="Q30" s="374"/>
      <c r="R30" s="374"/>
      <c r="S30" s="372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71">
        <v>4607091383911</v>
      </c>
      <c r="E31" s="372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73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4"/>
      <c r="Q31" s="374"/>
      <c r="R31" s="374"/>
      <c r="S31" s="372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71">
        <v>4607091388244</v>
      </c>
      <c r="E32" s="372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63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4"/>
      <c r="Q32" s="374"/>
      <c r="R32" s="374"/>
      <c r="S32" s="372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5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83" t="s">
        <v>66</v>
      </c>
      <c r="P33" s="384"/>
      <c r="Q33" s="384"/>
      <c r="R33" s="384"/>
      <c r="S33" s="384"/>
      <c r="T33" s="384"/>
      <c r="U33" s="385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83" t="s">
        <v>66</v>
      </c>
      <c r="P34" s="384"/>
      <c r="Q34" s="384"/>
      <c r="R34" s="384"/>
      <c r="S34" s="384"/>
      <c r="T34" s="384"/>
      <c r="U34" s="385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82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71">
        <v>4607091388503</v>
      </c>
      <c r="E36" s="372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7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4"/>
      <c r="Q36" s="374"/>
      <c r="R36" s="374"/>
      <c r="S36" s="372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5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83" t="s">
        <v>66</v>
      </c>
      <c r="P37" s="384"/>
      <c r="Q37" s="384"/>
      <c r="R37" s="384"/>
      <c r="S37" s="384"/>
      <c r="T37" s="384"/>
      <c r="U37" s="385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83" t="s">
        <v>66</v>
      </c>
      <c r="P38" s="384"/>
      <c r="Q38" s="384"/>
      <c r="R38" s="384"/>
      <c r="S38" s="384"/>
      <c r="T38" s="384"/>
      <c r="U38" s="385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82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71">
        <v>4607091388282</v>
      </c>
      <c r="E40" s="372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4"/>
      <c r="Q40" s="374"/>
      <c r="R40" s="374"/>
      <c r="S40" s="372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5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83" t="s">
        <v>66</v>
      </c>
      <c r="P41" s="384"/>
      <c r="Q41" s="384"/>
      <c r="R41" s="384"/>
      <c r="S41" s="384"/>
      <c r="T41" s="384"/>
      <c r="U41" s="385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83" t="s">
        <v>66</v>
      </c>
      <c r="P42" s="384"/>
      <c r="Q42" s="384"/>
      <c r="R42" s="384"/>
      <c r="S42" s="384"/>
      <c r="T42" s="384"/>
      <c r="U42" s="385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82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71">
        <v>4607091389111</v>
      </c>
      <c r="E44" s="372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7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4"/>
      <c r="Q44" s="374"/>
      <c r="R44" s="374"/>
      <c r="S44" s="372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5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83" t="s">
        <v>66</v>
      </c>
      <c r="P45" s="384"/>
      <c r="Q45" s="384"/>
      <c r="R45" s="384"/>
      <c r="S45" s="384"/>
      <c r="T45" s="384"/>
      <c r="U45" s="385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83" t="s">
        <v>66</v>
      </c>
      <c r="P46" s="384"/>
      <c r="Q46" s="384"/>
      <c r="R46" s="384"/>
      <c r="S46" s="384"/>
      <c r="T46" s="384"/>
      <c r="U46" s="385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524" t="s">
        <v>94</v>
      </c>
      <c r="B47" s="525"/>
      <c r="C47" s="525"/>
      <c r="D47" s="525"/>
      <c r="E47" s="525"/>
      <c r="F47" s="525"/>
      <c r="G47" s="525"/>
      <c r="H47" s="525"/>
      <c r="I47" s="525"/>
      <c r="J47" s="525"/>
      <c r="K47" s="525"/>
      <c r="L47" s="525"/>
      <c r="M47" s="525"/>
      <c r="N47" s="525"/>
      <c r="O47" s="525"/>
      <c r="P47" s="525"/>
      <c r="Q47" s="525"/>
      <c r="R47" s="525"/>
      <c r="S47" s="525"/>
      <c r="T47" s="525"/>
      <c r="U47" s="525"/>
      <c r="V47" s="525"/>
      <c r="W47" s="525"/>
      <c r="X47" s="525"/>
      <c r="Y47" s="525"/>
      <c r="Z47" s="48"/>
      <c r="AA47" s="48"/>
    </row>
    <row r="48" spans="1:54" ht="16.5" customHeight="1" x14ac:dyDescent="0.25">
      <c r="A48" s="407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82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71">
        <v>4680115881440</v>
      </c>
      <c r="E50" s="372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7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4"/>
      <c r="Q50" s="374"/>
      <c r="R50" s="374"/>
      <c r="S50" s="372"/>
      <c r="T50" s="34"/>
      <c r="U50" s="34"/>
      <c r="V50" s="35" t="s">
        <v>65</v>
      </c>
      <c r="W50" s="365">
        <v>120</v>
      </c>
      <c r="X50" s="366">
        <f>IFERROR(IF(W50="",0,CEILING((W50/$H50),1)*$H50),"")</f>
        <v>129.60000000000002</v>
      </c>
      <c r="Y50" s="36">
        <f>IFERROR(IF(X50=0,"",ROUNDUP(X50/H50,0)*0.02175),"")</f>
        <v>0.26100000000000001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71">
        <v>4680115881433</v>
      </c>
      <c r="E51" s="372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4"/>
      <c r="Q51" s="374"/>
      <c r="R51" s="374"/>
      <c r="S51" s="372"/>
      <c r="T51" s="34"/>
      <c r="U51" s="34"/>
      <c r="V51" s="35" t="s">
        <v>65</v>
      </c>
      <c r="W51" s="365">
        <v>2.7</v>
      </c>
      <c r="X51" s="366">
        <f>IFERROR(IF(W51="",0,CEILING((W51/$H51),1)*$H51),"")</f>
        <v>2.7</v>
      </c>
      <c r="Y51" s="36">
        <f>IFERROR(IF(X51=0,"",ROUNDUP(X51/H51,0)*0.00753),"")</f>
        <v>7.5300000000000002E-3</v>
      </c>
      <c r="Z51" s="56"/>
      <c r="AA51" s="57"/>
      <c r="AE51" s="58"/>
      <c r="BB51" s="77" t="s">
        <v>1</v>
      </c>
    </row>
    <row r="52" spans="1:54" x14ac:dyDescent="0.2">
      <c r="A52" s="375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83" t="s">
        <v>66</v>
      </c>
      <c r="P52" s="384"/>
      <c r="Q52" s="384"/>
      <c r="R52" s="384"/>
      <c r="S52" s="384"/>
      <c r="T52" s="384"/>
      <c r="U52" s="385"/>
      <c r="V52" s="37" t="s">
        <v>67</v>
      </c>
      <c r="W52" s="367">
        <f>IFERROR(W50/H50,"0")+IFERROR(W51/H51,"0")</f>
        <v>12.111111111111111</v>
      </c>
      <c r="X52" s="367">
        <f>IFERROR(X50/H50,"0")+IFERROR(X51/H51,"0")</f>
        <v>13.000000000000002</v>
      </c>
      <c r="Y52" s="367">
        <f>IFERROR(IF(Y50="",0,Y50),"0")+IFERROR(IF(Y51="",0,Y51),"0")</f>
        <v>0.26852999999999999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83" t="s">
        <v>66</v>
      </c>
      <c r="P53" s="384"/>
      <c r="Q53" s="384"/>
      <c r="R53" s="384"/>
      <c r="S53" s="384"/>
      <c r="T53" s="384"/>
      <c r="U53" s="385"/>
      <c r="V53" s="37" t="s">
        <v>65</v>
      </c>
      <c r="W53" s="367">
        <f>IFERROR(SUM(W50:W51),"0")</f>
        <v>122.7</v>
      </c>
      <c r="X53" s="367">
        <f>IFERROR(SUM(X50:X51),"0")</f>
        <v>132.30000000000001</v>
      </c>
      <c r="Y53" s="37"/>
      <c r="Z53" s="368"/>
      <c r="AA53" s="368"/>
    </row>
    <row r="54" spans="1:54" ht="16.5" customHeight="1" x14ac:dyDescent="0.25">
      <c r="A54" s="407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82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71">
        <v>4680115881426</v>
      </c>
      <c r="E56" s="372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7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4"/>
      <c r="Q56" s="374"/>
      <c r="R56" s="374"/>
      <c r="S56" s="372"/>
      <c r="T56" s="34"/>
      <c r="U56" s="34"/>
      <c r="V56" s="35" t="s">
        <v>65</v>
      </c>
      <c r="W56" s="365">
        <v>250</v>
      </c>
      <c r="X56" s="366">
        <f>IFERROR(IF(W56="",0,CEILING((W56/$H56),1)*$H56),"")</f>
        <v>259.20000000000005</v>
      </c>
      <c r="Y56" s="36">
        <f>IFERROR(IF(X56=0,"",ROUNDUP(X56/H56,0)*0.02175),"")</f>
        <v>0.52200000000000002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71">
        <v>4680115881426</v>
      </c>
      <c r="E57" s="372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7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4"/>
      <c r="Q57" s="374"/>
      <c r="R57" s="374"/>
      <c r="S57" s="372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71">
        <v>4680115881419</v>
      </c>
      <c r="E58" s="372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6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4"/>
      <c r="Q58" s="374"/>
      <c r="R58" s="374"/>
      <c r="S58" s="372"/>
      <c r="T58" s="34"/>
      <c r="U58" s="34"/>
      <c r="V58" s="35" t="s">
        <v>65</v>
      </c>
      <c r="W58" s="365">
        <v>13.5</v>
      </c>
      <c r="X58" s="366">
        <f>IFERROR(IF(W58="",0,CEILING((W58/$H58),1)*$H58),"")</f>
        <v>13.5</v>
      </c>
      <c r="Y58" s="36">
        <f>IFERROR(IF(X58=0,"",ROUNDUP(X58/H58,0)*0.00937),"")</f>
        <v>2.811E-2</v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71">
        <v>4680115881525</v>
      </c>
      <c r="E59" s="372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519" t="s">
        <v>113</v>
      </c>
      <c r="P59" s="374"/>
      <c r="Q59" s="374"/>
      <c r="R59" s="374"/>
      <c r="S59" s="372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5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83" t="s">
        <v>66</v>
      </c>
      <c r="P60" s="384"/>
      <c r="Q60" s="384"/>
      <c r="R60" s="384"/>
      <c r="S60" s="384"/>
      <c r="T60" s="384"/>
      <c r="U60" s="385"/>
      <c r="V60" s="37" t="s">
        <v>67</v>
      </c>
      <c r="W60" s="367">
        <f>IFERROR(W56/H56,"0")+IFERROR(W57/H57,"0")+IFERROR(W58/H58,"0")+IFERROR(W59/H59,"0")</f>
        <v>26.148148148148145</v>
      </c>
      <c r="X60" s="367">
        <f>IFERROR(X56/H56,"0")+IFERROR(X57/H57,"0")+IFERROR(X58/H58,"0")+IFERROR(X59/H59,"0")</f>
        <v>27.000000000000004</v>
      </c>
      <c r="Y60" s="367">
        <f>IFERROR(IF(Y56="",0,Y56),"0")+IFERROR(IF(Y57="",0,Y57),"0")+IFERROR(IF(Y58="",0,Y58),"0")+IFERROR(IF(Y59="",0,Y59),"0")</f>
        <v>0.55010999999999999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83" t="s">
        <v>66</v>
      </c>
      <c r="P61" s="384"/>
      <c r="Q61" s="384"/>
      <c r="R61" s="384"/>
      <c r="S61" s="384"/>
      <c r="T61" s="384"/>
      <c r="U61" s="385"/>
      <c r="V61" s="37" t="s">
        <v>65</v>
      </c>
      <c r="W61" s="367">
        <f>IFERROR(SUM(W56:W59),"0")</f>
        <v>263.5</v>
      </c>
      <c r="X61" s="367">
        <f>IFERROR(SUM(X56:X59),"0")</f>
        <v>272.70000000000005</v>
      </c>
      <c r="Y61" s="37"/>
      <c r="Z61" s="368"/>
      <c r="AA61" s="368"/>
    </row>
    <row r="62" spans="1:54" ht="16.5" customHeight="1" x14ac:dyDescent="0.25">
      <c r="A62" s="407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82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71">
        <v>4607091382945</v>
      </c>
      <c r="E64" s="372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42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4"/>
      <c r="Q64" s="374"/>
      <c r="R64" s="374"/>
      <c r="S64" s="372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71">
        <v>4607091385670</v>
      </c>
      <c r="E65" s="372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7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4"/>
      <c r="Q65" s="374"/>
      <c r="R65" s="374"/>
      <c r="S65" s="372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71">
        <v>4607091385670</v>
      </c>
      <c r="E66" s="372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4"/>
      <c r="Q66" s="374"/>
      <c r="R66" s="374"/>
      <c r="S66" s="372"/>
      <c r="T66" s="34"/>
      <c r="U66" s="34"/>
      <c r="V66" s="35" t="s">
        <v>65</v>
      </c>
      <c r="W66" s="365">
        <v>0</v>
      </c>
      <c r="X66" s="366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71">
        <v>4680115883956</v>
      </c>
      <c r="E67" s="372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51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4"/>
      <c r="Q67" s="374"/>
      <c r="R67" s="374"/>
      <c r="S67" s="372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71">
        <v>4680115881327</v>
      </c>
      <c r="E68" s="372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6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4"/>
      <c r="Q68" s="374"/>
      <c r="R68" s="374"/>
      <c r="S68" s="372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71">
        <v>4680115882133</v>
      </c>
      <c r="E69" s="372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4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4"/>
      <c r="Q69" s="374"/>
      <c r="R69" s="374"/>
      <c r="S69" s="372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71">
        <v>4680115882133</v>
      </c>
      <c r="E70" s="372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4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4"/>
      <c r="Q70" s="374"/>
      <c r="R70" s="374"/>
      <c r="S70" s="372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71">
        <v>4607091382952</v>
      </c>
      <c r="E71" s="372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6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4"/>
      <c r="Q71" s="374"/>
      <c r="R71" s="374"/>
      <c r="S71" s="372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71">
        <v>4607091385687</v>
      </c>
      <c r="E72" s="372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4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4"/>
      <c r="Q72" s="374"/>
      <c r="R72" s="374"/>
      <c r="S72" s="372"/>
      <c r="T72" s="34"/>
      <c r="U72" s="34"/>
      <c r="V72" s="35" t="s">
        <v>65</v>
      </c>
      <c r="W72" s="365">
        <v>0</v>
      </c>
      <c r="X72" s="366">
        <f t="shared" si="2"/>
        <v>0</v>
      </c>
      <c r="Y72" s="36" t="str">
        <f t="shared" ref="Y72:Y79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71">
        <v>4680115882539</v>
      </c>
      <c r="E73" s="372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6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4"/>
      <c r="Q73" s="374"/>
      <c r="R73" s="374"/>
      <c r="S73" s="372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71">
        <v>4607091384604</v>
      </c>
      <c r="E74" s="372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6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4"/>
      <c r="Q74" s="374"/>
      <c r="R74" s="374"/>
      <c r="S74" s="372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71">
        <v>4607091384604</v>
      </c>
      <c r="E75" s="372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7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4"/>
      <c r="Q75" s="374"/>
      <c r="R75" s="374"/>
      <c r="S75" s="372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71">
        <v>4680115880283</v>
      </c>
      <c r="E76" s="372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4"/>
      <c r="Q76" s="374"/>
      <c r="R76" s="374"/>
      <c r="S76" s="372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71">
        <v>4680115883949</v>
      </c>
      <c r="E77" s="372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5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4"/>
      <c r="Q77" s="374"/>
      <c r="R77" s="374"/>
      <c r="S77" s="372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71">
        <v>4680115881518</v>
      </c>
      <c r="E78" s="372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66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4"/>
      <c r="Q78" s="374"/>
      <c r="R78" s="374"/>
      <c r="S78" s="372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71">
        <v>4680115881303</v>
      </c>
      <c r="E79" s="372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6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4"/>
      <c r="Q79" s="374"/>
      <c r="R79" s="374"/>
      <c r="S79" s="372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71">
        <v>4680115882577</v>
      </c>
      <c r="E80" s="372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4"/>
      <c r="Q80" s="374"/>
      <c r="R80" s="374"/>
      <c r="S80" s="372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71">
        <v>4680115882577</v>
      </c>
      <c r="E81" s="372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7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4"/>
      <c r="Q81" s="374"/>
      <c r="R81" s="374"/>
      <c r="S81" s="372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71">
        <v>4680115882720</v>
      </c>
      <c r="E82" s="372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49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4"/>
      <c r="Q82" s="374"/>
      <c r="R82" s="374"/>
      <c r="S82" s="372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71">
        <v>4680115880269</v>
      </c>
      <c r="E83" s="372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4"/>
      <c r="Q83" s="374"/>
      <c r="R83" s="374"/>
      <c r="S83" s="372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71">
        <v>4680115880429</v>
      </c>
      <c r="E84" s="372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7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4"/>
      <c r="Q84" s="374"/>
      <c r="R84" s="374"/>
      <c r="S84" s="372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71">
        <v>4680115881457</v>
      </c>
      <c r="E85" s="372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4"/>
      <c r="Q85" s="374"/>
      <c r="R85" s="374"/>
      <c r="S85" s="372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5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83" t="s">
        <v>66</v>
      </c>
      <c r="P86" s="384"/>
      <c r="Q86" s="384"/>
      <c r="R86" s="384"/>
      <c r="S86" s="384"/>
      <c r="T86" s="384"/>
      <c r="U86" s="385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7"/>
      <c r="O87" s="383" t="s">
        <v>66</v>
      </c>
      <c r="P87" s="384"/>
      <c r="Q87" s="384"/>
      <c r="R87" s="384"/>
      <c r="S87" s="384"/>
      <c r="T87" s="384"/>
      <c r="U87" s="385"/>
      <c r="V87" s="37" t="s">
        <v>65</v>
      </c>
      <c r="W87" s="367">
        <f>IFERROR(SUM(W64:W85),"0")</f>
        <v>0</v>
      </c>
      <c r="X87" s="367">
        <f>IFERROR(SUM(X64:X85),"0")</f>
        <v>0</v>
      </c>
      <c r="Y87" s="37"/>
      <c r="Z87" s="368"/>
      <c r="AA87" s="368"/>
    </row>
    <row r="88" spans="1:54" ht="14.25" customHeight="1" x14ac:dyDescent="0.25">
      <c r="A88" s="382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71">
        <v>4680115881488</v>
      </c>
      <c r="E89" s="372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4"/>
      <c r="Q89" s="374"/>
      <c r="R89" s="374"/>
      <c r="S89" s="372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71">
        <v>4680115882751</v>
      </c>
      <c r="E90" s="372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5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4"/>
      <c r="Q90" s="374"/>
      <c r="R90" s="374"/>
      <c r="S90" s="372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71">
        <v>4680115882775</v>
      </c>
      <c r="E91" s="372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7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4"/>
      <c r="Q91" s="374"/>
      <c r="R91" s="374"/>
      <c r="S91" s="372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71">
        <v>4680115880658</v>
      </c>
      <c r="E92" s="372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7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4"/>
      <c r="Q92" s="374"/>
      <c r="R92" s="374"/>
      <c r="S92" s="372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75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83" t="s">
        <v>66</v>
      </c>
      <c r="P93" s="384"/>
      <c r="Q93" s="384"/>
      <c r="R93" s="384"/>
      <c r="S93" s="384"/>
      <c r="T93" s="384"/>
      <c r="U93" s="385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7"/>
      <c r="O94" s="383" t="s">
        <v>66</v>
      </c>
      <c r="P94" s="384"/>
      <c r="Q94" s="384"/>
      <c r="R94" s="384"/>
      <c r="S94" s="384"/>
      <c r="T94" s="384"/>
      <c r="U94" s="385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82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71">
        <v>4607091387667</v>
      </c>
      <c r="E96" s="372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4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4"/>
      <c r="Q96" s="374"/>
      <c r="R96" s="374"/>
      <c r="S96" s="372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71">
        <v>4607091387636</v>
      </c>
      <c r="E97" s="372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7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4"/>
      <c r="Q97" s="374"/>
      <c r="R97" s="374"/>
      <c r="S97" s="372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71">
        <v>4607091382426</v>
      </c>
      <c r="E98" s="372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5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4"/>
      <c r="Q98" s="374"/>
      <c r="R98" s="374"/>
      <c r="S98" s="372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71">
        <v>4607091386547</v>
      </c>
      <c r="E99" s="372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6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4"/>
      <c r="Q99" s="374"/>
      <c r="R99" s="374"/>
      <c r="S99" s="372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71">
        <v>4607091384734</v>
      </c>
      <c r="E100" s="372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6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4"/>
      <c r="Q100" s="374"/>
      <c r="R100" s="374"/>
      <c r="S100" s="372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71">
        <v>4607091382464</v>
      </c>
      <c r="E101" s="372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4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4"/>
      <c r="Q101" s="374"/>
      <c r="R101" s="374"/>
      <c r="S101" s="372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71">
        <v>4680115883444</v>
      </c>
      <c r="E102" s="372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64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4"/>
      <c r="Q102" s="374"/>
      <c r="R102" s="374"/>
      <c r="S102" s="372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71">
        <v>4680115883444</v>
      </c>
      <c r="E103" s="372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9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4"/>
      <c r="Q103" s="374"/>
      <c r="R103" s="374"/>
      <c r="S103" s="372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x14ac:dyDescent="0.2">
      <c r="A104" s="375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83" t="s">
        <v>66</v>
      </c>
      <c r="P104" s="384"/>
      <c r="Q104" s="384"/>
      <c r="R104" s="384"/>
      <c r="S104" s="384"/>
      <c r="T104" s="384"/>
      <c r="U104" s="385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0</v>
      </c>
      <c r="X104" s="367">
        <f>IFERROR(X96/H96,"0")+IFERROR(X97/H97,"0")+IFERROR(X98/H98,"0")+IFERROR(X99/H99,"0")+IFERROR(X100/H100,"0")+IFERROR(X101/H101,"0")+IFERROR(X102/H102,"0")+IFERROR(X103/H103,"0")</f>
        <v>0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7"/>
      <c r="O105" s="383" t="s">
        <v>66</v>
      </c>
      <c r="P105" s="384"/>
      <c r="Q105" s="384"/>
      <c r="R105" s="384"/>
      <c r="S105" s="384"/>
      <c r="T105" s="384"/>
      <c r="U105" s="385"/>
      <c r="V105" s="37" t="s">
        <v>65</v>
      </c>
      <c r="W105" s="367">
        <f>IFERROR(SUM(W96:W103),"0")</f>
        <v>0</v>
      </c>
      <c r="X105" s="367">
        <f>IFERROR(SUM(X96:X103),"0")</f>
        <v>0</v>
      </c>
      <c r="Y105" s="37"/>
      <c r="Z105" s="368"/>
      <c r="AA105" s="368"/>
    </row>
    <row r="106" spans="1:54" ht="14.25" customHeight="1" x14ac:dyDescent="0.25">
      <c r="A106" s="382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71">
        <v>4680115884915</v>
      </c>
      <c r="E107" s="372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440" t="s">
        <v>182</v>
      </c>
      <c r="P107" s="374"/>
      <c r="Q107" s="374"/>
      <c r="R107" s="374"/>
      <c r="S107" s="372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71">
        <v>4680115884311</v>
      </c>
      <c r="E108" s="372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95" t="s">
        <v>187</v>
      </c>
      <c r="P108" s="374"/>
      <c r="Q108" s="374"/>
      <c r="R108" s="374"/>
      <c r="S108" s="372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71">
        <v>4680115884403</v>
      </c>
      <c r="E109" s="372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4"/>
      <c r="Q109" s="374"/>
      <c r="R109" s="374"/>
      <c r="S109" s="372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71">
        <v>4607091386967</v>
      </c>
      <c r="E110" s="372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38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4"/>
      <c r="Q110" s="374"/>
      <c r="R110" s="374"/>
      <c r="S110" s="372"/>
      <c r="T110" s="34"/>
      <c r="U110" s="34"/>
      <c r="V110" s="35" t="s">
        <v>65</v>
      </c>
      <c r="W110" s="365">
        <v>15</v>
      </c>
      <c r="X110" s="366">
        <f t="shared" si="6"/>
        <v>16.8</v>
      </c>
      <c r="Y110" s="36">
        <f>IFERROR(IF(X110=0,"",ROUNDUP(X110/H110,0)*0.02175),"")</f>
        <v>4.3499999999999997E-2</v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71">
        <v>4607091386967</v>
      </c>
      <c r="E111" s="372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4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4"/>
      <c r="Q111" s="374"/>
      <c r="R111" s="374"/>
      <c r="S111" s="372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71">
        <v>4607091385304</v>
      </c>
      <c r="E112" s="372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4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4"/>
      <c r="Q112" s="374"/>
      <c r="R112" s="374"/>
      <c r="S112" s="372"/>
      <c r="T112" s="34"/>
      <c r="U112" s="34"/>
      <c r="V112" s="35" t="s">
        <v>65</v>
      </c>
      <c r="W112" s="365">
        <v>10</v>
      </c>
      <c r="X112" s="366">
        <f t="shared" si="6"/>
        <v>16.8</v>
      </c>
      <c r="Y112" s="36">
        <f>IFERROR(IF(X112=0,"",ROUNDUP(X112/H112,0)*0.02175),"")</f>
        <v>4.3499999999999997E-2</v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71">
        <v>4607091386264</v>
      </c>
      <c r="E113" s="372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4"/>
      <c r="Q113" s="374"/>
      <c r="R113" s="374"/>
      <c r="S113" s="372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71">
        <v>4680115882584</v>
      </c>
      <c r="E114" s="372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45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4"/>
      <c r="Q114" s="374"/>
      <c r="R114" s="374"/>
      <c r="S114" s="372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71">
        <v>4680115882584</v>
      </c>
      <c r="E115" s="372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4"/>
      <c r="Q115" s="374"/>
      <c r="R115" s="374"/>
      <c r="S115" s="372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71">
        <v>4607091385731</v>
      </c>
      <c r="E116" s="372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4"/>
      <c r="Q116" s="374"/>
      <c r="R116" s="374"/>
      <c r="S116" s="372"/>
      <c r="T116" s="34"/>
      <c r="U116" s="34"/>
      <c r="V116" s="35" t="s">
        <v>65</v>
      </c>
      <c r="W116" s="365">
        <v>0</v>
      </c>
      <c r="X116" s="366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71">
        <v>4680115880214</v>
      </c>
      <c r="E117" s="372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4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4"/>
      <c r="Q117" s="374"/>
      <c r="R117" s="374"/>
      <c r="S117" s="372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71">
        <v>4680115880894</v>
      </c>
      <c r="E118" s="372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6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4"/>
      <c r="Q118" s="374"/>
      <c r="R118" s="374"/>
      <c r="S118" s="372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71">
        <v>4607091385427</v>
      </c>
      <c r="E119" s="372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4"/>
      <c r="Q119" s="374"/>
      <c r="R119" s="374"/>
      <c r="S119" s="372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71">
        <v>4680115882645</v>
      </c>
      <c r="E120" s="372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6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4"/>
      <c r="Q120" s="374"/>
      <c r="R120" s="374"/>
      <c r="S120" s="372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5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7"/>
      <c r="O121" s="383" t="s">
        <v>66</v>
      </c>
      <c r="P121" s="384"/>
      <c r="Q121" s="384"/>
      <c r="R121" s="384"/>
      <c r="S121" s="384"/>
      <c r="T121" s="384"/>
      <c r="U121" s="385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2.9761904761904763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4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8.6999999999999994E-2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7"/>
      <c r="O122" s="383" t="s">
        <v>66</v>
      </c>
      <c r="P122" s="384"/>
      <c r="Q122" s="384"/>
      <c r="R122" s="384"/>
      <c r="S122" s="384"/>
      <c r="T122" s="384"/>
      <c r="U122" s="385"/>
      <c r="V122" s="37" t="s">
        <v>65</v>
      </c>
      <c r="W122" s="367">
        <f>IFERROR(SUM(W107:W120),"0")</f>
        <v>25</v>
      </c>
      <c r="X122" s="367">
        <f>IFERROR(SUM(X107:X120),"0")</f>
        <v>33.6</v>
      </c>
      <c r="Y122" s="37"/>
      <c r="Z122" s="368"/>
      <c r="AA122" s="368"/>
    </row>
    <row r="123" spans="1:54" ht="14.25" customHeight="1" x14ac:dyDescent="0.25">
      <c r="A123" s="382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71">
        <v>4607091383065</v>
      </c>
      <c r="E124" s="372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4"/>
      <c r="Q124" s="374"/>
      <c r="R124" s="374"/>
      <c r="S124" s="372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71">
        <v>4680115881532</v>
      </c>
      <c r="E125" s="372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4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4"/>
      <c r="Q125" s="374"/>
      <c r="R125" s="374"/>
      <c r="S125" s="372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71">
        <v>4680115881532</v>
      </c>
      <c r="E126" s="372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8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4"/>
      <c r="Q126" s="374"/>
      <c r="R126" s="374"/>
      <c r="S126" s="372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71">
        <v>4680115881532</v>
      </c>
      <c r="E127" s="372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4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4"/>
      <c r="Q127" s="374"/>
      <c r="R127" s="374"/>
      <c r="S127" s="372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71">
        <v>4680115882652</v>
      </c>
      <c r="E128" s="372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62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4"/>
      <c r="Q128" s="374"/>
      <c r="R128" s="374"/>
      <c r="S128" s="372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71">
        <v>4680115880238</v>
      </c>
      <c r="E129" s="372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6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4"/>
      <c r="Q129" s="374"/>
      <c r="R129" s="374"/>
      <c r="S129" s="372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71">
        <v>4680115881464</v>
      </c>
      <c r="E130" s="372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4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4"/>
      <c r="Q130" s="374"/>
      <c r="R130" s="374"/>
      <c r="S130" s="372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75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7"/>
      <c r="O131" s="383" t="s">
        <v>66</v>
      </c>
      <c r="P131" s="384"/>
      <c r="Q131" s="384"/>
      <c r="R131" s="384"/>
      <c r="S131" s="384"/>
      <c r="T131" s="384"/>
      <c r="U131" s="385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7"/>
      <c r="O132" s="383" t="s">
        <v>66</v>
      </c>
      <c r="P132" s="384"/>
      <c r="Q132" s="384"/>
      <c r="R132" s="384"/>
      <c r="S132" s="384"/>
      <c r="T132" s="384"/>
      <c r="U132" s="385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customHeight="1" x14ac:dyDescent="0.25">
      <c r="A133" s="407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82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71">
        <v>4607091385168</v>
      </c>
      <c r="E135" s="372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4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4"/>
      <c r="Q135" s="374"/>
      <c r="R135" s="374"/>
      <c r="S135" s="372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71">
        <v>4607091385168</v>
      </c>
      <c r="E136" s="372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7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4"/>
      <c r="Q136" s="374"/>
      <c r="R136" s="374"/>
      <c r="S136" s="372"/>
      <c r="T136" s="34"/>
      <c r="U136" s="34"/>
      <c r="V136" s="35" t="s">
        <v>65</v>
      </c>
      <c r="W136" s="365">
        <v>20</v>
      </c>
      <c r="X136" s="366">
        <f>IFERROR(IF(W136="",0,CEILING((W136/$H136),1)*$H136),"")</f>
        <v>25.200000000000003</v>
      </c>
      <c r="Y136" s="36">
        <f>IFERROR(IF(X136=0,"",ROUNDUP(X136/H136,0)*0.02175),"")</f>
        <v>6.5250000000000002E-2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71">
        <v>4607091383256</v>
      </c>
      <c r="E137" s="372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6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4"/>
      <c r="Q137" s="374"/>
      <c r="R137" s="374"/>
      <c r="S137" s="372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71">
        <v>4607091385748</v>
      </c>
      <c r="E138" s="372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4"/>
      <c r="Q138" s="374"/>
      <c r="R138" s="374"/>
      <c r="S138" s="372"/>
      <c r="T138" s="34"/>
      <c r="U138" s="34"/>
      <c r="V138" s="35" t="s">
        <v>65</v>
      </c>
      <c r="W138" s="365">
        <v>0</v>
      </c>
      <c r="X138" s="36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71">
        <v>4680115884533</v>
      </c>
      <c r="E139" s="372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6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4"/>
      <c r="Q139" s="374"/>
      <c r="R139" s="374"/>
      <c r="S139" s="372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5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7"/>
      <c r="O140" s="383" t="s">
        <v>66</v>
      </c>
      <c r="P140" s="384"/>
      <c r="Q140" s="384"/>
      <c r="R140" s="384"/>
      <c r="S140" s="384"/>
      <c r="T140" s="384"/>
      <c r="U140" s="385"/>
      <c r="V140" s="37" t="s">
        <v>67</v>
      </c>
      <c r="W140" s="367">
        <f>IFERROR(W135/H135,"0")+IFERROR(W136/H136,"0")+IFERROR(W137/H137,"0")+IFERROR(W138/H138,"0")+IFERROR(W139/H139,"0")</f>
        <v>2.3809523809523809</v>
      </c>
      <c r="X140" s="367">
        <f>IFERROR(X135/H135,"0")+IFERROR(X136/H136,"0")+IFERROR(X137/H137,"0")+IFERROR(X138/H138,"0")+IFERROR(X139/H139,"0")</f>
        <v>3</v>
      </c>
      <c r="Y140" s="367">
        <f>IFERROR(IF(Y135="",0,Y135),"0")+IFERROR(IF(Y136="",0,Y136),"0")+IFERROR(IF(Y137="",0,Y137),"0")+IFERROR(IF(Y138="",0,Y138),"0")+IFERROR(IF(Y139="",0,Y139),"0")</f>
        <v>6.5250000000000002E-2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7"/>
      <c r="O141" s="383" t="s">
        <v>66</v>
      </c>
      <c r="P141" s="384"/>
      <c r="Q141" s="384"/>
      <c r="R141" s="384"/>
      <c r="S141" s="384"/>
      <c r="T141" s="384"/>
      <c r="U141" s="385"/>
      <c r="V141" s="37" t="s">
        <v>65</v>
      </c>
      <c r="W141" s="367">
        <f>IFERROR(SUM(W135:W139),"0")</f>
        <v>20</v>
      </c>
      <c r="X141" s="367">
        <f>IFERROR(SUM(X135:X139),"0")</f>
        <v>25.200000000000003</v>
      </c>
      <c r="Y141" s="37"/>
      <c r="Z141" s="368"/>
      <c r="AA141" s="368"/>
    </row>
    <row r="142" spans="1:54" ht="27.75" customHeight="1" x14ac:dyDescent="0.2">
      <c r="A142" s="524" t="s">
        <v>233</v>
      </c>
      <c r="B142" s="525"/>
      <c r="C142" s="525"/>
      <c r="D142" s="525"/>
      <c r="E142" s="525"/>
      <c r="F142" s="525"/>
      <c r="G142" s="525"/>
      <c r="H142" s="525"/>
      <c r="I142" s="525"/>
      <c r="J142" s="525"/>
      <c r="K142" s="525"/>
      <c r="L142" s="525"/>
      <c r="M142" s="525"/>
      <c r="N142" s="525"/>
      <c r="O142" s="525"/>
      <c r="P142" s="525"/>
      <c r="Q142" s="525"/>
      <c r="R142" s="525"/>
      <c r="S142" s="525"/>
      <c r="T142" s="525"/>
      <c r="U142" s="525"/>
      <c r="V142" s="525"/>
      <c r="W142" s="525"/>
      <c r="X142" s="525"/>
      <c r="Y142" s="525"/>
      <c r="Z142" s="48"/>
      <c r="AA142" s="48"/>
    </row>
    <row r="143" spans="1:54" ht="16.5" customHeight="1" x14ac:dyDescent="0.25">
      <c r="A143" s="407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82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71">
        <v>4607091383423</v>
      </c>
      <c r="E145" s="372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4"/>
      <c r="Q145" s="374"/>
      <c r="R145" s="374"/>
      <c r="S145" s="372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71">
        <v>4607091381405</v>
      </c>
      <c r="E146" s="372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3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4"/>
      <c r="Q146" s="374"/>
      <c r="R146" s="374"/>
      <c r="S146" s="372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71">
        <v>4607091386516</v>
      </c>
      <c r="E147" s="372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4"/>
      <c r="Q147" s="374"/>
      <c r="R147" s="374"/>
      <c r="S147" s="372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75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7"/>
      <c r="O148" s="383" t="s">
        <v>66</v>
      </c>
      <c r="P148" s="384"/>
      <c r="Q148" s="384"/>
      <c r="R148" s="384"/>
      <c r="S148" s="384"/>
      <c r="T148" s="384"/>
      <c r="U148" s="385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7"/>
      <c r="O149" s="383" t="s">
        <v>66</v>
      </c>
      <c r="P149" s="384"/>
      <c r="Q149" s="384"/>
      <c r="R149" s="384"/>
      <c r="S149" s="384"/>
      <c r="T149" s="384"/>
      <c r="U149" s="385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407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82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71">
        <v>4680115880993</v>
      </c>
      <c r="E152" s="372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4"/>
      <c r="Q152" s="374"/>
      <c r="R152" s="374"/>
      <c r="S152" s="372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71">
        <v>4680115881761</v>
      </c>
      <c r="E153" s="372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5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4"/>
      <c r="Q153" s="374"/>
      <c r="R153" s="374"/>
      <c r="S153" s="372"/>
      <c r="T153" s="34"/>
      <c r="U153" s="34"/>
      <c r="V153" s="35" t="s">
        <v>65</v>
      </c>
      <c r="W153" s="365">
        <v>10</v>
      </c>
      <c r="X153" s="366">
        <f t="shared" si="8"/>
        <v>12.600000000000001</v>
      </c>
      <c r="Y153" s="36">
        <f>IFERROR(IF(X153=0,"",ROUNDUP(X153/H153,0)*0.00753),"")</f>
        <v>2.2589999999999999E-2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71">
        <v>4680115881563</v>
      </c>
      <c r="E154" s="372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7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4"/>
      <c r="Q154" s="374"/>
      <c r="R154" s="374"/>
      <c r="S154" s="372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71">
        <v>4680115880986</v>
      </c>
      <c r="E155" s="372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6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4"/>
      <c r="Q155" s="374"/>
      <c r="R155" s="374"/>
      <c r="S155" s="372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71">
        <v>4680115880207</v>
      </c>
      <c r="E156" s="372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4"/>
      <c r="Q156" s="374"/>
      <c r="R156" s="374"/>
      <c r="S156" s="372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71">
        <v>4680115881785</v>
      </c>
      <c r="E157" s="372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6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4"/>
      <c r="Q157" s="374"/>
      <c r="R157" s="374"/>
      <c r="S157" s="372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71">
        <v>4680115881679</v>
      </c>
      <c r="E158" s="372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5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4"/>
      <c r="Q158" s="374"/>
      <c r="R158" s="374"/>
      <c r="S158" s="372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71">
        <v>4680115880191</v>
      </c>
      <c r="E159" s="372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5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4"/>
      <c r="Q159" s="374"/>
      <c r="R159" s="374"/>
      <c r="S159" s="372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71">
        <v>4680115883963</v>
      </c>
      <c r="E160" s="372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4"/>
      <c r="Q160" s="374"/>
      <c r="R160" s="374"/>
      <c r="S160" s="372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5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7"/>
      <c r="O161" s="383" t="s">
        <v>66</v>
      </c>
      <c r="P161" s="384"/>
      <c r="Q161" s="384"/>
      <c r="R161" s="384"/>
      <c r="S161" s="384"/>
      <c r="T161" s="384"/>
      <c r="U161" s="385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2.3809523809523809</v>
      </c>
      <c r="X161" s="367">
        <f>IFERROR(X152/H152,"0")+IFERROR(X153/H153,"0")+IFERROR(X154/H154,"0")+IFERROR(X155/H155,"0")+IFERROR(X156/H156,"0")+IFERROR(X157/H157,"0")+IFERROR(X158/H158,"0")+IFERROR(X159/H159,"0")+IFERROR(X160/H160,"0")</f>
        <v>3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2.2589999999999999E-2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7"/>
      <c r="O162" s="383" t="s">
        <v>66</v>
      </c>
      <c r="P162" s="384"/>
      <c r="Q162" s="384"/>
      <c r="R162" s="384"/>
      <c r="S162" s="384"/>
      <c r="T162" s="384"/>
      <c r="U162" s="385"/>
      <c r="V162" s="37" t="s">
        <v>65</v>
      </c>
      <c r="W162" s="367">
        <f>IFERROR(SUM(W152:W160),"0")</f>
        <v>10</v>
      </c>
      <c r="X162" s="367">
        <f>IFERROR(SUM(X152:X160),"0")</f>
        <v>12.600000000000001</v>
      </c>
      <c r="Y162" s="37"/>
      <c r="Z162" s="368"/>
      <c r="AA162" s="368"/>
    </row>
    <row r="163" spans="1:54" ht="16.5" customHeight="1" x14ac:dyDescent="0.25">
      <c r="A163" s="407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82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71">
        <v>4680115881402</v>
      </c>
      <c r="E165" s="372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5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4"/>
      <c r="Q165" s="374"/>
      <c r="R165" s="374"/>
      <c r="S165" s="372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71">
        <v>4680115881396</v>
      </c>
      <c r="E166" s="372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6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4"/>
      <c r="Q166" s="374"/>
      <c r="R166" s="374"/>
      <c r="S166" s="372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75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7"/>
      <c r="O167" s="383" t="s">
        <v>66</v>
      </c>
      <c r="P167" s="384"/>
      <c r="Q167" s="384"/>
      <c r="R167" s="384"/>
      <c r="S167" s="384"/>
      <c r="T167" s="384"/>
      <c r="U167" s="385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7"/>
      <c r="O168" s="383" t="s">
        <v>66</v>
      </c>
      <c r="P168" s="384"/>
      <c r="Q168" s="384"/>
      <c r="R168" s="384"/>
      <c r="S168" s="384"/>
      <c r="T168" s="384"/>
      <c r="U168" s="385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82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71">
        <v>4680115882935</v>
      </c>
      <c r="E170" s="372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6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4"/>
      <c r="Q170" s="374"/>
      <c r="R170" s="374"/>
      <c r="S170" s="372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71">
        <v>4680115880764</v>
      </c>
      <c r="E171" s="372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4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4"/>
      <c r="Q171" s="374"/>
      <c r="R171" s="374"/>
      <c r="S171" s="372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75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7"/>
      <c r="O172" s="383" t="s">
        <v>66</v>
      </c>
      <c r="P172" s="384"/>
      <c r="Q172" s="384"/>
      <c r="R172" s="384"/>
      <c r="S172" s="384"/>
      <c r="T172" s="384"/>
      <c r="U172" s="385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7"/>
      <c r="O173" s="383" t="s">
        <v>66</v>
      </c>
      <c r="P173" s="384"/>
      <c r="Q173" s="384"/>
      <c r="R173" s="384"/>
      <c r="S173" s="384"/>
      <c r="T173" s="384"/>
      <c r="U173" s="385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82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71">
        <v>4680115882683</v>
      </c>
      <c r="E175" s="372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4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4"/>
      <c r="Q175" s="374"/>
      <c r="R175" s="374"/>
      <c r="S175" s="372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71">
        <v>4680115882690</v>
      </c>
      <c r="E176" s="372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4"/>
      <c r="Q176" s="374"/>
      <c r="R176" s="374"/>
      <c r="S176" s="372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71">
        <v>4680115882669</v>
      </c>
      <c r="E177" s="372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4"/>
      <c r="Q177" s="374"/>
      <c r="R177" s="374"/>
      <c r="S177" s="372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71">
        <v>4680115882676</v>
      </c>
      <c r="E178" s="372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4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4"/>
      <c r="Q178" s="374"/>
      <c r="R178" s="374"/>
      <c r="S178" s="372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x14ac:dyDescent="0.2">
      <c r="A179" s="375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7"/>
      <c r="O179" s="383" t="s">
        <v>66</v>
      </c>
      <c r="P179" s="384"/>
      <c r="Q179" s="384"/>
      <c r="R179" s="384"/>
      <c r="S179" s="384"/>
      <c r="T179" s="384"/>
      <c r="U179" s="385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7"/>
      <c r="O180" s="383" t="s">
        <v>66</v>
      </c>
      <c r="P180" s="384"/>
      <c r="Q180" s="384"/>
      <c r="R180" s="384"/>
      <c r="S180" s="384"/>
      <c r="T180" s="384"/>
      <c r="U180" s="385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customHeight="1" x14ac:dyDescent="0.25">
      <c r="A181" s="382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71">
        <v>4680115881556</v>
      </c>
      <c r="E182" s="372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4"/>
      <c r="Q182" s="374"/>
      <c r="R182" s="374"/>
      <c r="S182" s="372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71">
        <v>4680115880573</v>
      </c>
      <c r="E183" s="372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46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4"/>
      <c r="Q183" s="374"/>
      <c r="R183" s="374"/>
      <c r="S183" s="372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71">
        <v>4680115881594</v>
      </c>
      <c r="E184" s="372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4"/>
      <c r="Q184" s="374"/>
      <c r="R184" s="374"/>
      <c r="S184" s="372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71">
        <v>4680115881587</v>
      </c>
      <c r="E185" s="372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43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4"/>
      <c r="Q185" s="374"/>
      <c r="R185" s="374"/>
      <c r="S185" s="372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71">
        <v>4680115880962</v>
      </c>
      <c r="E186" s="372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4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4"/>
      <c r="Q186" s="374"/>
      <c r="R186" s="374"/>
      <c r="S186" s="372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71">
        <v>4680115881617</v>
      </c>
      <c r="E187" s="372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4"/>
      <c r="Q187" s="374"/>
      <c r="R187" s="374"/>
      <c r="S187" s="372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71">
        <v>4680115881228</v>
      </c>
      <c r="E188" s="372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8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4"/>
      <c r="Q188" s="374"/>
      <c r="R188" s="374"/>
      <c r="S188" s="372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71">
        <v>4680115881037</v>
      </c>
      <c r="E189" s="372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4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4"/>
      <c r="Q189" s="374"/>
      <c r="R189" s="374"/>
      <c r="S189" s="372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71">
        <v>4680115881211</v>
      </c>
      <c r="E190" s="372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4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4"/>
      <c r="Q190" s="374"/>
      <c r="R190" s="374"/>
      <c r="S190" s="372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71">
        <v>4680115881020</v>
      </c>
      <c r="E191" s="372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7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4"/>
      <c r="Q191" s="374"/>
      <c r="R191" s="374"/>
      <c r="S191" s="372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71">
        <v>4680115882195</v>
      </c>
      <c r="E192" s="372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4"/>
      <c r="Q192" s="374"/>
      <c r="R192" s="374"/>
      <c r="S192" s="372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71">
        <v>4680115882607</v>
      </c>
      <c r="E193" s="372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4"/>
      <c r="Q193" s="374"/>
      <c r="R193" s="374"/>
      <c r="S193" s="372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71">
        <v>4680115880092</v>
      </c>
      <c r="E194" s="372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61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4"/>
      <c r="Q194" s="374"/>
      <c r="R194" s="374"/>
      <c r="S194" s="372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71">
        <v>4680115880221</v>
      </c>
      <c r="E195" s="372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7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4"/>
      <c r="Q195" s="374"/>
      <c r="R195" s="374"/>
      <c r="S195" s="372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71">
        <v>4680115882942</v>
      </c>
      <c r="E196" s="372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4"/>
      <c r="Q196" s="374"/>
      <c r="R196" s="374"/>
      <c r="S196" s="372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71">
        <v>4680115880504</v>
      </c>
      <c r="E197" s="372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6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4"/>
      <c r="Q197" s="374"/>
      <c r="R197" s="374"/>
      <c r="S197" s="372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71">
        <v>4680115882164</v>
      </c>
      <c r="E198" s="372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4"/>
      <c r="Q198" s="374"/>
      <c r="R198" s="374"/>
      <c r="S198" s="372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75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7"/>
      <c r="O199" s="383" t="s">
        <v>66</v>
      </c>
      <c r="P199" s="384"/>
      <c r="Q199" s="384"/>
      <c r="R199" s="384"/>
      <c r="S199" s="384"/>
      <c r="T199" s="384"/>
      <c r="U199" s="385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7"/>
      <c r="O200" s="383" t="s">
        <v>66</v>
      </c>
      <c r="P200" s="384"/>
      <c r="Q200" s="384"/>
      <c r="R200" s="384"/>
      <c r="S200" s="384"/>
      <c r="T200" s="384"/>
      <c r="U200" s="385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customHeight="1" x14ac:dyDescent="0.25">
      <c r="A201" s="382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71">
        <v>4680115882874</v>
      </c>
      <c r="E202" s="372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7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4"/>
      <c r="Q202" s="374"/>
      <c r="R202" s="374"/>
      <c r="S202" s="372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71">
        <v>4680115884434</v>
      </c>
      <c r="E203" s="372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5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4"/>
      <c r="Q203" s="374"/>
      <c r="R203" s="374"/>
      <c r="S203" s="372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71">
        <v>4680115880801</v>
      </c>
      <c r="E204" s="372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5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4"/>
      <c r="Q204" s="374"/>
      <c r="R204" s="374"/>
      <c r="S204" s="372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71">
        <v>4680115880818</v>
      </c>
      <c r="E205" s="372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4"/>
      <c r="Q205" s="374"/>
      <c r="R205" s="374"/>
      <c r="S205" s="372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x14ac:dyDescent="0.2">
      <c r="A206" s="375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7"/>
      <c r="O206" s="383" t="s">
        <v>66</v>
      </c>
      <c r="P206" s="384"/>
      <c r="Q206" s="384"/>
      <c r="R206" s="384"/>
      <c r="S206" s="384"/>
      <c r="T206" s="384"/>
      <c r="U206" s="385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7"/>
      <c r="O207" s="383" t="s">
        <v>66</v>
      </c>
      <c r="P207" s="384"/>
      <c r="Q207" s="384"/>
      <c r="R207" s="384"/>
      <c r="S207" s="384"/>
      <c r="T207" s="384"/>
      <c r="U207" s="385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customHeight="1" x14ac:dyDescent="0.25">
      <c r="A208" s="407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82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71">
        <v>4680115884274</v>
      </c>
      <c r="E210" s="372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4"/>
      <c r="Q210" s="374"/>
      <c r="R210" s="374"/>
      <c r="S210" s="372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71">
        <v>4680115884298</v>
      </c>
      <c r="E211" s="372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4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4"/>
      <c r="Q211" s="374"/>
      <c r="R211" s="374"/>
      <c r="S211" s="372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71">
        <v>4680115884250</v>
      </c>
      <c r="E212" s="372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5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4"/>
      <c r="Q212" s="374"/>
      <c r="R212" s="374"/>
      <c r="S212" s="372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71">
        <v>4680115884281</v>
      </c>
      <c r="E213" s="372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4"/>
      <c r="Q213" s="374"/>
      <c r="R213" s="374"/>
      <c r="S213" s="372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71">
        <v>4680115884199</v>
      </c>
      <c r="E214" s="372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5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4"/>
      <c r="Q214" s="374"/>
      <c r="R214" s="374"/>
      <c r="S214" s="372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71">
        <v>4680115884267</v>
      </c>
      <c r="E215" s="372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7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4"/>
      <c r="Q215" s="374"/>
      <c r="R215" s="374"/>
      <c r="S215" s="372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75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7"/>
      <c r="O216" s="383" t="s">
        <v>66</v>
      </c>
      <c r="P216" s="384"/>
      <c r="Q216" s="384"/>
      <c r="R216" s="384"/>
      <c r="S216" s="384"/>
      <c r="T216" s="384"/>
      <c r="U216" s="385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7"/>
      <c r="O217" s="383" t="s">
        <v>66</v>
      </c>
      <c r="P217" s="384"/>
      <c r="Q217" s="384"/>
      <c r="R217" s="384"/>
      <c r="S217" s="384"/>
      <c r="T217" s="384"/>
      <c r="U217" s="385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customHeight="1" x14ac:dyDescent="0.25">
      <c r="A218" s="382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71">
        <v>4607091389845</v>
      </c>
      <c r="E219" s="372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6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4"/>
      <c r="Q219" s="374"/>
      <c r="R219" s="374"/>
      <c r="S219" s="372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71">
        <v>4680115882881</v>
      </c>
      <c r="E220" s="372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7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4"/>
      <c r="Q220" s="374"/>
      <c r="R220" s="374"/>
      <c r="S220" s="372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75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7"/>
      <c r="O221" s="383" t="s">
        <v>66</v>
      </c>
      <c r="P221" s="384"/>
      <c r="Q221" s="384"/>
      <c r="R221" s="384"/>
      <c r="S221" s="384"/>
      <c r="T221" s="384"/>
      <c r="U221" s="385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7"/>
      <c r="O222" s="383" t="s">
        <v>66</v>
      </c>
      <c r="P222" s="384"/>
      <c r="Q222" s="384"/>
      <c r="R222" s="384"/>
      <c r="S222" s="384"/>
      <c r="T222" s="384"/>
      <c r="U222" s="385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customHeight="1" x14ac:dyDescent="0.25">
      <c r="A223" s="407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82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71">
        <v>4680115884137</v>
      </c>
      <c r="E225" s="372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5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4"/>
      <c r="Q225" s="374"/>
      <c r="R225" s="374"/>
      <c r="S225" s="372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71">
        <v>4680115884236</v>
      </c>
      <c r="E226" s="372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4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4"/>
      <c r="Q226" s="374"/>
      <c r="R226" s="374"/>
      <c r="S226" s="372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71">
        <v>4680115884175</v>
      </c>
      <c r="E227" s="372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5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4"/>
      <c r="Q227" s="374"/>
      <c r="R227" s="374"/>
      <c r="S227" s="372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71">
        <v>4680115884144</v>
      </c>
      <c r="E228" s="372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4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4"/>
      <c r="Q228" s="374"/>
      <c r="R228" s="374"/>
      <c r="S228" s="372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71">
        <v>4680115884182</v>
      </c>
      <c r="E229" s="372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6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4"/>
      <c r="Q229" s="374"/>
      <c r="R229" s="374"/>
      <c r="S229" s="372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71">
        <v>4680115884205</v>
      </c>
      <c r="E230" s="372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4"/>
      <c r="Q230" s="374"/>
      <c r="R230" s="374"/>
      <c r="S230" s="372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75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7"/>
      <c r="O231" s="383" t="s">
        <v>66</v>
      </c>
      <c r="P231" s="384"/>
      <c r="Q231" s="384"/>
      <c r="R231" s="384"/>
      <c r="S231" s="384"/>
      <c r="T231" s="384"/>
      <c r="U231" s="385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7"/>
      <c r="O232" s="383" t="s">
        <v>66</v>
      </c>
      <c r="P232" s="384"/>
      <c r="Q232" s="384"/>
      <c r="R232" s="384"/>
      <c r="S232" s="384"/>
      <c r="T232" s="384"/>
      <c r="U232" s="385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customHeight="1" x14ac:dyDescent="0.25">
      <c r="A233" s="407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82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71">
        <v>4607091387445</v>
      </c>
      <c r="E235" s="372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4"/>
      <c r="Q235" s="374"/>
      <c r="R235" s="374"/>
      <c r="S235" s="372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71">
        <v>4607091386004</v>
      </c>
      <c r="E236" s="372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6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4"/>
      <c r="Q236" s="374"/>
      <c r="R236" s="374"/>
      <c r="S236" s="372"/>
      <c r="T236" s="34"/>
      <c r="U236" s="34"/>
      <c r="V236" s="35" t="s">
        <v>65</v>
      </c>
      <c r="W236" s="365">
        <v>250</v>
      </c>
      <c r="X236" s="366">
        <f t="shared" si="13"/>
        <v>259.20000000000005</v>
      </c>
      <c r="Y236" s="36">
        <f>IFERROR(IF(X236=0,"",ROUNDUP(X236/H236,0)*0.02175),"")</f>
        <v>0.52200000000000002</v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71">
        <v>4607091386004</v>
      </c>
      <c r="E237" s="372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6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4"/>
      <c r="Q237" s="374"/>
      <c r="R237" s="374"/>
      <c r="S237" s="372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71">
        <v>4607091386073</v>
      </c>
      <c r="E238" s="372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4"/>
      <c r="Q238" s="374"/>
      <c r="R238" s="374"/>
      <c r="S238" s="372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71">
        <v>4607091387322</v>
      </c>
      <c r="E239" s="372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6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4"/>
      <c r="Q239" s="374"/>
      <c r="R239" s="374"/>
      <c r="S239" s="372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71">
        <v>4607091387322</v>
      </c>
      <c r="E240" s="372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4"/>
      <c r="Q240" s="374"/>
      <c r="R240" s="374"/>
      <c r="S240" s="372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71">
        <v>4607091387377</v>
      </c>
      <c r="E241" s="372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4"/>
      <c r="Q241" s="374"/>
      <c r="R241" s="374"/>
      <c r="S241" s="372"/>
      <c r="T241" s="34"/>
      <c r="U241" s="34"/>
      <c r="V241" s="35" t="s">
        <v>65</v>
      </c>
      <c r="W241" s="365">
        <v>20</v>
      </c>
      <c r="X241" s="366">
        <f t="shared" si="13"/>
        <v>21.6</v>
      </c>
      <c r="Y241" s="36">
        <f>IFERROR(IF(X241=0,"",ROUNDUP(X241/H241,0)*0.02175),"")</f>
        <v>4.3499999999999997E-2</v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71">
        <v>4607091387353</v>
      </c>
      <c r="E242" s="372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6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4"/>
      <c r="Q242" s="374"/>
      <c r="R242" s="374"/>
      <c r="S242" s="372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71">
        <v>4607091386011</v>
      </c>
      <c r="E243" s="372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4"/>
      <c r="Q243" s="374"/>
      <c r="R243" s="374"/>
      <c r="S243" s="372"/>
      <c r="T243" s="34"/>
      <c r="U243" s="34"/>
      <c r="V243" s="35" t="s">
        <v>65</v>
      </c>
      <c r="W243" s="365">
        <v>10</v>
      </c>
      <c r="X243" s="366">
        <f t="shared" si="13"/>
        <v>10</v>
      </c>
      <c r="Y243" s="36">
        <f t="shared" ref="Y243:Y248" si="14">IFERROR(IF(X243=0,"",ROUNDUP(X243/H243,0)*0.00937),"")</f>
        <v>1.874E-2</v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71">
        <v>4607091387308</v>
      </c>
      <c r="E244" s="372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4"/>
      <c r="Q244" s="374"/>
      <c r="R244" s="374"/>
      <c r="S244" s="372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71">
        <v>4607091387339</v>
      </c>
      <c r="E245" s="372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4"/>
      <c r="Q245" s="374"/>
      <c r="R245" s="374"/>
      <c r="S245" s="372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71">
        <v>4680115882638</v>
      </c>
      <c r="E246" s="372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4"/>
      <c r="Q246" s="374"/>
      <c r="R246" s="374"/>
      <c r="S246" s="372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71">
        <v>4680115881938</v>
      </c>
      <c r="E247" s="372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4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4"/>
      <c r="Q247" s="374"/>
      <c r="R247" s="374"/>
      <c r="S247" s="372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71">
        <v>4607091387346</v>
      </c>
      <c r="E248" s="372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48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4"/>
      <c r="Q248" s="374"/>
      <c r="R248" s="374"/>
      <c r="S248" s="372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71">
        <v>4680115880375</v>
      </c>
      <c r="E249" s="372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43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4"/>
      <c r="Q249" s="374"/>
      <c r="R249" s="374"/>
      <c r="S249" s="372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71">
        <v>4607091389807</v>
      </c>
      <c r="E250" s="372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4"/>
      <c r="Q250" s="374"/>
      <c r="R250" s="374"/>
      <c r="S250" s="372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75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7"/>
      <c r="O251" s="383" t="s">
        <v>66</v>
      </c>
      <c r="P251" s="384"/>
      <c r="Q251" s="384"/>
      <c r="R251" s="384"/>
      <c r="S251" s="384"/>
      <c r="T251" s="384"/>
      <c r="U251" s="385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26.999999999999996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28.000000000000004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0.58423999999999998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83" t="s">
        <v>66</v>
      </c>
      <c r="P252" s="384"/>
      <c r="Q252" s="384"/>
      <c r="R252" s="384"/>
      <c r="S252" s="384"/>
      <c r="T252" s="384"/>
      <c r="U252" s="385"/>
      <c r="V252" s="37" t="s">
        <v>65</v>
      </c>
      <c r="W252" s="367">
        <f>IFERROR(SUM(W235:W250),"0")</f>
        <v>280</v>
      </c>
      <c r="X252" s="367">
        <f>IFERROR(SUM(X235:X250),"0")</f>
        <v>290.80000000000007</v>
      </c>
      <c r="Y252" s="37"/>
      <c r="Z252" s="368"/>
      <c r="AA252" s="368"/>
    </row>
    <row r="253" spans="1:54" ht="14.25" customHeight="1" x14ac:dyDescent="0.25">
      <c r="A253" s="382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71">
        <v>4680115881914</v>
      </c>
      <c r="E254" s="372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4"/>
      <c r="Q254" s="374"/>
      <c r="R254" s="374"/>
      <c r="S254" s="372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75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7"/>
      <c r="O255" s="383" t="s">
        <v>66</v>
      </c>
      <c r="P255" s="384"/>
      <c r="Q255" s="384"/>
      <c r="R255" s="384"/>
      <c r="S255" s="384"/>
      <c r="T255" s="384"/>
      <c r="U255" s="385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7"/>
      <c r="O256" s="383" t="s">
        <v>66</v>
      </c>
      <c r="P256" s="384"/>
      <c r="Q256" s="384"/>
      <c r="R256" s="384"/>
      <c r="S256" s="384"/>
      <c r="T256" s="384"/>
      <c r="U256" s="385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82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71">
        <v>4607091387193</v>
      </c>
      <c r="E258" s="372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4"/>
      <c r="Q258" s="374"/>
      <c r="R258" s="374"/>
      <c r="S258" s="372"/>
      <c r="T258" s="34"/>
      <c r="U258" s="34"/>
      <c r="V258" s="35" t="s">
        <v>65</v>
      </c>
      <c r="W258" s="365">
        <v>80</v>
      </c>
      <c r="X258" s="366">
        <f>IFERROR(IF(W258="",0,CEILING((W258/$H258),1)*$H258),"")</f>
        <v>84</v>
      </c>
      <c r="Y258" s="36">
        <f>IFERROR(IF(X258=0,"",ROUNDUP(X258/H258,0)*0.00753),"")</f>
        <v>0.15060000000000001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71">
        <v>4607091387230</v>
      </c>
      <c r="E259" s="372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6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4"/>
      <c r="Q259" s="374"/>
      <c r="R259" s="374"/>
      <c r="S259" s="372"/>
      <c r="T259" s="34"/>
      <c r="U259" s="34"/>
      <c r="V259" s="35" t="s">
        <v>65</v>
      </c>
      <c r="W259" s="365">
        <v>60</v>
      </c>
      <c r="X259" s="366">
        <f>IFERROR(IF(W259="",0,CEILING((W259/$H259),1)*$H259),"")</f>
        <v>63</v>
      </c>
      <c r="Y259" s="36">
        <f>IFERROR(IF(X259=0,"",ROUNDUP(X259/H259,0)*0.00753),"")</f>
        <v>0.11295000000000001</v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71">
        <v>4607091387285</v>
      </c>
      <c r="E260" s="372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4"/>
      <c r="Q260" s="374"/>
      <c r="R260" s="374"/>
      <c r="S260" s="372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71">
        <v>4680115880481</v>
      </c>
      <c r="E261" s="372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4"/>
      <c r="Q261" s="374"/>
      <c r="R261" s="374"/>
      <c r="S261" s="372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75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7"/>
      <c r="O262" s="383" t="s">
        <v>66</v>
      </c>
      <c r="P262" s="384"/>
      <c r="Q262" s="384"/>
      <c r="R262" s="384"/>
      <c r="S262" s="384"/>
      <c r="T262" s="384"/>
      <c r="U262" s="385"/>
      <c r="V262" s="37" t="s">
        <v>67</v>
      </c>
      <c r="W262" s="367">
        <f>IFERROR(W258/H258,"0")+IFERROR(W259/H259,"0")+IFERROR(W260/H260,"0")+IFERROR(W261/H261,"0")</f>
        <v>33.333333333333329</v>
      </c>
      <c r="X262" s="367">
        <f>IFERROR(X258/H258,"0")+IFERROR(X259/H259,"0")+IFERROR(X260/H260,"0")+IFERROR(X261/H261,"0")</f>
        <v>35</v>
      </c>
      <c r="Y262" s="367">
        <f>IFERROR(IF(Y258="",0,Y258),"0")+IFERROR(IF(Y259="",0,Y259),"0")+IFERROR(IF(Y260="",0,Y260),"0")+IFERROR(IF(Y261="",0,Y261),"0")</f>
        <v>0.26355000000000001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7"/>
      <c r="O263" s="383" t="s">
        <v>66</v>
      </c>
      <c r="P263" s="384"/>
      <c r="Q263" s="384"/>
      <c r="R263" s="384"/>
      <c r="S263" s="384"/>
      <c r="T263" s="384"/>
      <c r="U263" s="385"/>
      <c r="V263" s="37" t="s">
        <v>65</v>
      </c>
      <c r="W263" s="367">
        <f>IFERROR(SUM(W258:W261),"0")</f>
        <v>140</v>
      </c>
      <c r="X263" s="367">
        <f>IFERROR(SUM(X258:X261),"0")</f>
        <v>147</v>
      </c>
      <c r="Y263" s="37"/>
      <c r="Z263" s="368"/>
      <c r="AA263" s="368"/>
    </row>
    <row r="264" spans="1:54" ht="14.25" customHeight="1" x14ac:dyDescent="0.25">
      <c r="A264" s="382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71">
        <v>4607091387766</v>
      </c>
      <c r="E265" s="372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7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4"/>
      <c r="Q265" s="374"/>
      <c r="R265" s="374"/>
      <c r="S265" s="372"/>
      <c r="T265" s="34"/>
      <c r="U265" s="34"/>
      <c r="V265" s="35" t="s">
        <v>65</v>
      </c>
      <c r="W265" s="365">
        <v>300</v>
      </c>
      <c r="X265" s="366">
        <f t="shared" ref="X265:X273" si="15">IFERROR(IF(W265="",0,CEILING((W265/$H265),1)*$H265),"")</f>
        <v>304.2</v>
      </c>
      <c r="Y265" s="36">
        <f>IFERROR(IF(X265=0,"",ROUNDUP(X265/H265,0)*0.02175),"")</f>
        <v>0.84824999999999995</v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71">
        <v>4607091387957</v>
      </c>
      <c r="E266" s="372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6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4"/>
      <c r="Q266" s="374"/>
      <c r="R266" s="374"/>
      <c r="S266" s="372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71">
        <v>4607091387964</v>
      </c>
      <c r="E267" s="372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4"/>
      <c r="Q267" s="374"/>
      <c r="R267" s="374"/>
      <c r="S267" s="372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71">
        <v>4680115884618</v>
      </c>
      <c r="E268" s="372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6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4"/>
      <c r="Q268" s="374"/>
      <c r="R268" s="374"/>
      <c r="S268" s="372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71">
        <v>4607091381672</v>
      </c>
      <c r="E269" s="372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4"/>
      <c r="Q269" s="374"/>
      <c r="R269" s="374"/>
      <c r="S269" s="372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71">
        <v>4607091387537</v>
      </c>
      <c r="E270" s="372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7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4"/>
      <c r="Q270" s="374"/>
      <c r="R270" s="374"/>
      <c r="S270" s="372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71">
        <v>4607091387513</v>
      </c>
      <c r="E271" s="372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4"/>
      <c r="Q271" s="374"/>
      <c r="R271" s="374"/>
      <c r="S271" s="372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71">
        <v>4680115880511</v>
      </c>
      <c r="E272" s="372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46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4"/>
      <c r="Q272" s="374"/>
      <c r="R272" s="374"/>
      <c r="S272" s="372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71">
        <v>4680115880412</v>
      </c>
      <c r="E273" s="372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7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4"/>
      <c r="Q273" s="374"/>
      <c r="R273" s="374"/>
      <c r="S273" s="372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5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7"/>
      <c r="O274" s="383" t="s">
        <v>66</v>
      </c>
      <c r="P274" s="384"/>
      <c r="Q274" s="384"/>
      <c r="R274" s="384"/>
      <c r="S274" s="384"/>
      <c r="T274" s="384"/>
      <c r="U274" s="385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38.46153846153846</v>
      </c>
      <c r="X274" s="367">
        <f>IFERROR(X265/H265,"0")+IFERROR(X266/H266,"0")+IFERROR(X267/H267,"0")+IFERROR(X268/H268,"0")+IFERROR(X269/H269,"0")+IFERROR(X270/H270,"0")+IFERROR(X271/H271,"0")+IFERROR(X272/H272,"0")+IFERROR(X273/H273,"0")</f>
        <v>39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0.84824999999999995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7"/>
      <c r="O275" s="383" t="s">
        <v>66</v>
      </c>
      <c r="P275" s="384"/>
      <c r="Q275" s="384"/>
      <c r="R275" s="384"/>
      <c r="S275" s="384"/>
      <c r="T275" s="384"/>
      <c r="U275" s="385"/>
      <c r="V275" s="37" t="s">
        <v>65</v>
      </c>
      <c r="W275" s="367">
        <f>IFERROR(SUM(W265:W273),"0")</f>
        <v>300</v>
      </c>
      <c r="X275" s="367">
        <f>IFERROR(SUM(X265:X273),"0")</f>
        <v>304.2</v>
      </c>
      <c r="Y275" s="37"/>
      <c r="Z275" s="368"/>
      <c r="AA275" s="368"/>
    </row>
    <row r="276" spans="1:54" ht="14.25" customHeight="1" x14ac:dyDescent="0.25">
      <c r="A276" s="382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71">
        <v>4607091380880</v>
      </c>
      <c r="E277" s="372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3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4"/>
      <c r="Q277" s="374"/>
      <c r="R277" s="374"/>
      <c r="S277" s="372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71">
        <v>4607091384482</v>
      </c>
      <c r="E278" s="372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4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4"/>
      <c r="Q278" s="374"/>
      <c r="R278" s="374"/>
      <c r="S278" s="372"/>
      <c r="T278" s="34"/>
      <c r="U278" s="34"/>
      <c r="V278" s="35" t="s">
        <v>65</v>
      </c>
      <c r="W278" s="365">
        <v>90</v>
      </c>
      <c r="X278" s="366">
        <f>IFERROR(IF(W278="",0,CEILING((W278/$H278),1)*$H278),"")</f>
        <v>93.6</v>
      </c>
      <c r="Y278" s="36">
        <f>IFERROR(IF(X278=0,"",ROUNDUP(X278/H278,0)*0.02175),"")</f>
        <v>0.26100000000000001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71">
        <v>4607091380897</v>
      </c>
      <c r="E279" s="372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4"/>
      <c r="Q279" s="374"/>
      <c r="R279" s="374"/>
      <c r="S279" s="372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75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7"/>
      <c r="O280" s="383" t="s">
        <v>66</v>
      </c>
      <c r="P280" s="384"/>
      <c r="Q280" s="384"/>
      <c r="R280" s="384"/>
      <c r="S280" s="384"/>
      <c r="T280" s="384"/>
      <c r="U280" s="385"/>
      <c r="V280" s="37" t="s">
        <v>67</v>
      </c>
      <c r="W280" s="367">
        <f>IFERROR(W277/H277,"0")+IFERROR(W278/H278,"0")+IFERROR(W279/H279,"0")</f>
        <v>11.538461538461538</v>
      </c>
      <c r="X280" s="367">
        <f>IFERROR(X277/H277,"0")+IFERROR(X278/H278,"0")+IFERROR(X279/H279,"0")</f>
        <v>12</v>
      </c>
      <c r="Y280" s="367">
        <f>IFERROR(IF(Y277="",0,Y277),"0")+IFERROR(IF(Y278="",0,Y278),"0")+IFERROR(IF(Y279="",0,Y279),"0")</f>
        <v>0.26100000000000001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7"/>
      <c r="O281" s="383" t="s">
        <v>66</v>
      </c>
      <c r="P281" s="384"/>
      <c r="Q281" s="384"/>
      <c r="R281" s="384"/>
      <c r="S281" s="384"/>
      <c r="T281" s="384"/>
      <c r="U281" s="385"/>
      <c r="V281" s="37" t="s">
        <v>65</v>
      </c>
      <c r="W281" s="367">
        <f>IFERROR(SUM(W277:W279),"0")</f>
        <v>90</v>
      </c>
      <c r="X281" s="367">
        <f>IFERROR(SUM(X277:X279),"0")</f>
        <v>93.6</v>
      </c>
      <c r="Y281" s="37"/>
      <c r="Z281" s="368"/>
      <c r="AA281" s="368"/>
    </row>
    <row r="282" spans="1:54" ht="14.25" customHeight="1" x14ac:dyDescent="0.25">
      <c r="A282" s="382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71">
        <v>4607091388374</v>
      </c>
      <c r="E283" s="372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499" t="s">
        <v>416</v>
      </c>
      <c r="P283" s="374"/>
      <c r="Q283" s="374"/>
      <c r="R283" s="374"/>
      <c r="S283" s="372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71">
        <v>4607091388381</v>
      </c>
      <c r="E284" s="372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690" t="s">
        <v>419</v>
      </c>
      <c r="P284" s="374"/>
      <c r="Q284" s="374"/>
      <c r="R284" s="374"/>
      <c r="S284" s="372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71">
        <v>4607091388404</v>
      </c>
      <c r="E285" s="372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5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4"/>
      <c r="Q285" s="374"/>
      <c r="R285" s="374"/>
      <c r="S285" s="372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x14ac:dyDescent="0.2">
      <c r="A286" s="375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7"/>
      <c r="O286" s="383" t="s">
        <v>66</v>
      </c>
      <c r="P286" s="384"/>
      <c r="Q286" s="384"/>
      <c r="R286" s="384"/>
      <c r="S286" s="384"/>
      <c r="T286" s="384"/>
      <c r="U286" s="385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7"/>
      <c r="O287" s="383" t="s">
        <v>66</v>
      </c>
      <c r="P287" s="384"/>
      <c r="Q287" s="384"/>
      <c r="R287" s="384"/>
      <c r="S287" s="384"/>
      <c r="T287" s="384"/>
      <c r="U287" s="385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customHeight="1" x14ac:dyDescent="0.25">
      <c r="A288" s="382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71">
        <v>4680115881808</v>
      </c>
      <c r="E289" s="372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4"/>
      <c r="Q289" s="374"/>
      <c r="R289" s="374"/>
      <c r="S289" s="372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71">
        <v>4680115881822</v>
      </c>
      <c r="E290" s="372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4"/>
      <c r="Q290" s="374"/>
      <c r="R290" s="374"/>
      <c r="S290" s="372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71">
        <v>4680115880016</v>
      </c>
      <c r="E291" s="372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7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4"/>
      <c r="Q291" s="374"/>
      <c r="R291" s="374"/>
      <c r="S291" s="372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75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7"/>
      <c r="O292" s="383" t="s">
        <v>66</v>
      </c>
      <c r="P292" s="384"/>
      <c r="Q292" s="384"/>
      <c r="R292" s="384"/>
      <c r="S292" s="384"/>
      <c r="T292" s="384"/>
      <c r="U292" s="385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7"/>
      <c r="O293" s="383" t="s">
        <v>66</v>
      </c>
      <c r="P293" s="384"/>
      <c r="Q293" s="384"/>
      <c r="R293" s="384"/>
      <c r="S293" s="384"/>
      <c r="T293" s="384"/>
      <c r="U293" s="385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407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82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71">
        <v>4607091387421</v>
      </c>
      <c r="E296" s="372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7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4"/>
      <c r="Q296" s="374"/>
      <c r="R296" s="374"/>
      <c r="S296" s="372"/>
      <c r="T296" s="34"/>
      <c r="U296" s="34"/>
      <c r="V296" s="35" t="s">
        <v>65</v>
      </c>
      <c r="W296" s="365">
        <v>10</v>
      </c>
      <c r="X296" s="366">
        <f t="shared" ref="X296:X303" si="16">IFERROR(IF(W296="",0,CEILING((W296/$H296),1)*$H296),"")</f>
        <v>10.8</v>
      </c>
      <c r="Y296" s="36">
        <f>IFERROR(IF(X296=0,"",ROUNDUP(X296/H296,0)*0.02175),"")</f>
        <v>2.1749999999999999E-2</v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71">
        <v>4607091387421</v>
      </c>
      <c r="E297" s="372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46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4"/>
      <c r="Q297" s="374"/>
      <c r="R297" s="374"/>
      <c r="S297" s="372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71">
        <v>4607091387452</v>
      </c>
      <c r="E298" s="372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50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4"/>
      <c r="Q298" s="374"/>
      <c r="R298" s="374"/>
      <c r="S298" s="372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71">
        <v>4607091387452</v>
      </c>
      <c r="E299" s="372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4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4"/>
      <c r="Q299" s="374"/>
      <c r="R299" s="374"/>
      <c r="S299" s="372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71">
        <v>4607091387452</v>
      </c>
      <c r="E300" s="372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4"/>
      <c r="Q300" s="374"/>
      <c r="R300" s="374"/>
      <c r="S300" s="372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71">
        <v>4607091385984</v>
      </c>
      <c r="E301" s="372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48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4"/>
      <c r="Q301" s="374"/>
      <c r="R301" s="374"/>
      <c r="S301" s="372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71">
        <v>4607091387438</v>
      </c>
      <c r="E302" s="372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4"/>
      <c r="Q302" s="374"/>
      <c r="R302" s="374"/>
      <c r="S302" s="372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71">
        <v>4607091387469</v>
      </c>
      <c r="E303" s="372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5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4"/>
      <c r="Q303" s="374"/>
      <c r="R303" s="374"/>
      <c r="S303" s="372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75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7"/>
      <c r="O304" s="383" t="s">
        <v>66</v>
      </c>
      <c r="P304" s="384"/>
      <c r="Q304" s="384"/>
      <c r="R304" s="384"/>
      <c r="S304" s="384"/>
      <c r="T304" s="384"/>
      <c r="U304" s="385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0.92592592592592582</v>
      </c>
      <c r="X304" s="367">
        <f>IFERROR(X296/H296,"0")+IFERROR(X297/H297,"0")+IFERROR(X298/H298,"0")+IFERROR(X299/H299,"0")+IFERROR(X300/H300,"0")+IFERROR(X301/H301,"0")+IFERROR(X302/H302,"0")+IFERROR(X303/H303,"0")</f>
        <v>1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2.1749999999999999E-2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7"/>
      <c r="O305" s="383" t="s">
        <v>66</v>
      </c>
      <c r="P305" s="384"/>
      <c r="Q305" s="384"/>
      <c r="R305" s="384"/>
      <c r="S305" s="384"/>
      <c r="T305" s="384"/>
      <c r="U305" s="385"/>
      <c r="V305" s="37" t="s">
        <v>65</v>
      </c>
      <c r="W305" s="367">
        <f>IFERROR(SUM(W296:W303),"0")</f>
        <v>10</v>
      </c>
      <c r="X305" s="367">
        <f>IFERROR(SUM(X296:X303),"0")</f>
        <v>10.8</v>
      </c>
      <c r="Y305" s="37"/>
      <c r="Z305" s="368"/>
      <c r="AA305" s="368"/>
    </row>
    <row r="306" spans="1:54" ht="14.25" customHeight="1" x14ac:dyDescent="0.25">
      <c r="A306" s="382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71">
        <v>4607091387292</v>
      </c>
      <c r="E307" s="372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6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4"/>
      <c r="Q307" s="374"/>
      <c r="R307" s="374"/>
      <c r="S307" s="372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71">
        <v>4607091387315</v>
      </c>
      <c r="E308" s="372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6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4"/>
      <c r="Q308" s="374"/>
      <c r="R308" s="374"/>
      <c r="S308" s="372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75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7"/>
      <c r="O309" s="383" t="s">
        <v>66</v>
      </c>
      <c r="P309" s="384"/>
      <c r="Q309" s="384"/>
      <c r="R309" s="384"/>
      <c r="S309" s="384"/>
      <c r="T309" s="384"/>
      <c r="U309" s="385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7"/>
      <c r="O310" s="383" t="s">
        <v>66</v>
      </c>
      <c r="P310" s="384"/>
      <c r="Q310" s="384"/>
      <c r="R310" s="384"/>
      <c r="S310" s="384"/>
      <c r="T310" s="384"/>
      <c r="U310" s="385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407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82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71">
        <v>4607091383836</v>
      </c>
      <c r="E313" s="372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4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4"/>
      <c r="Q313" s="374"/>
      <c r="R313" s="374"/>
      <c r="S313" s="372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x14ac:dyDescent="0.2">
      <c r="A314" s="375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7"/>
      <c r="O314" s="383" t="s">
        <v>66</v>
      </c>
      <c r="P314" s="384"/>
      <c r="Q314" s="384"/>
      <c r="R314" s="384"/>
      <c r="S314" s="384"/>
      <c r="T314" s="384"/>
      <c r="U314" s="385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7"/>
      <c r="O315" s="383" t="s">
        <v>66</v>
      </c>
      <c r="P315" s="384"/>
      <c r="Q315" s="384"/>
      <c r="R315" s="384"/>
      <c r="S315" s="384"/>
      <c r="T315" s="384"/>
      <c r="U315" s="385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customHeight="1" x14ac:dyDescent="0.25">
      <c r="A316" s="382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71">
        <v>4607091387919</v>
      </c>
      <c r="E317" s="372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4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4"/>
      <c r="Q317" s="374"/>
      <c r="R317" s="374"/>
      <c r="S317" s="372"/>
      <c r="T317" s="34"/>
      <c r="U317" s="34"/>
      <c r="V317" s="35" t="s">
        <v>65</v>
      </c>
      <c r="W317" s="365">
        <v>30</v>
      </c>
      <c r="X317" s="366">
        <f>IFERROR(IF(W317="",0,CEILING((W317/$H317),1)*$H317),"")</f>
        <v>32.4</v>
      </c>
      <c r="Y317" s="36">
        <f>IFERROR(IF(X317=0,"",ROUNDUP(X317/H317,0)*0.02175),"")</f>
        <v>8.6999999999999994E-2</v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71">
        <v>4680115883604</v>
      </c>
      <c r="E318" s="372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6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4"/>
      <c r="Q318" s="374"/>
      <c r="R318" s="374"/>
      <c r="S318" s="372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71">
        <v>4680115883567</v>
      </c>
      <c r="E319" s="372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4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4"/>
      <c r="Q319" s="374"/>
      <c r="R319" s="374"/>
      <c r="S319" s="372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75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7"/>
      <c r="O320" s="383" t="s">
        <v>66</v>
      </c>
      <c r="P320" s="384"/>
      <c r="Q320" s="384"/>
      <c r="R320" s="384"/>
      <c r="S320" s="384"/>
      <c r="T320" s="384"/>
      <c r="U320" s="385"/>
      <c r="V320" s="37" t="s">
        <v>67</v>
      </c>
      <c r="W320" s="367">
        <f>IFERROR(W317/H317,"0")+IFERROR(W318/H318,"0")+IFERROR(W319/H319,"0")</f>
        <v>3.7037037037037037</v>
      </c>
      <c r="X320" s="367">
        <f>IFERROR(X317/H317,"0")+IFERROR(X318/H318,"0")+IFERROR(X319/H319,"0")</f>
        <v>4</v>
      </c>
      <c r="Y320" s="367">
        <f>IFERROR(IF(Y317="",0,Y317),"0")+IFERROR(IF(Y318="",0,Y318),"0")+IFERROR(IF(Y319="",0,Y319),"0")</f>
        <v>8.6999999999999994E-2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83" t="s">
        <v>66</v>
      </c>
      <c r="P321" s="384"/>
      <c r="Q321" s="384"/>
      <c r="R321" s="384"/>
      <c r="S321" s="384"/>
      <c r="T321" s="384"/>
      <c r="U321" s="385"/>
      <c r="V321" s="37" t="s">
        <v>65</v>
      </c>
      <c r="W321" s="367">
        <f>IFERROR(SUM(W317:W319),"0")</f>
        <v>30</v>
      </c>
      <c r="X321" s="367">
        <f>IFERROR(SUM(X317:X319),"0")</f>
        <v>32.4</v>
      </c>
      <c r="Y321" s="37"/>
      <c r="Z321" s="368"/>
      <c r="AA321" s="368"/>
    </row>
    <row r="322" spans="1:54" ht="14.25" customHeight="1" x14ac:dyDescent="0.25">
      <c r="A322" s="382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71">
        <v>4607091388831</v>
      </c>
      <c r="E323" s="372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66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4"/>
      <c r="Q323" s="374"/>
      <c r="R323" s="374"/>
      <c r="S323" s="372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x14ac:dyDescent="0.2">
      <c r="A324" s="375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7"/>
      <c r="O324" s="383" t="s">
        <v>66</v>
      </c>
      <c r="P324" s="384"/>
      <c r="Q324" s="384"/>
      <c r="R324" s="384"/>
      <c r="S324" s="384"/>
      <c r="T324" s="384"/>
      <c r="U324" s="385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83" t="s">
        <v>66</v>
      </c>
      <c r="P325" s="384"/>
      <c r="Q325" s="384"/>
      <c r="R325" s="384"/>
      <c r="S325" s="384"/>
      <c r="T325" s="384"/>
      <c r="U325" s="385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customHeight="1" x14ac:dyDescent="0.25">
      <c r="A326" s="382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71">
        <v>4607091383102</v>
      </c>
      <c r="E327" s="372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4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4"/>
      <c r="Q327" s="374"/>
      <c r="R327" s="374"/>
      <c r="S327" s="372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x14ac:dyDescent="0.2">
      <c r="A328" s="375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7"/>
      <c r="O328" s="383" t="s">
        <v>66</v>
      </c>
      <c r="P328" s="384"/>
      <c r="Q328" s="384"/>
      <c r="R328" s="384"/>
      <c r="S328" s="384"/>
      <c r="T328" s="384"/>
      <c r="U328" s="385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7"/>
      <c r="O329" s="383" t="s">
        <v>66</v>
      </c>
      <c r="P329" s="384"/>
      <c r="Q329" s="384"/>
      <c r="R329" s="384"/>
      <c r="S329" s="384"/>
      <c r="T329" s="384"/>
      <c r="U329" s="385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customHeight="1" x14ac:dyDescent="0.2">
      <c r="A330" s="524" t="s">
        <v>462</v>
      </c>
      <c r="B330" s="525"/>
      <c r="C330" s="525"/>
      <c r="D330" s="525"/>
      <c r="E330" s="525"/>
      <c r="F330" s="525"/>
      <c r="G330" s="525"/>
      <c r="H330" s="525"/>
      <c r="I330" s="525"/>
      <c r="J330" s="525"/>
      <c r="K330" s="525"/>
      <c r="L330" s="525"/>
      <c r="M330" s="525"/>
      <c r="N330" s="525"/>
      <c r="O330" s="525"/>
      <c r="P330" s="525"/>
      <c r="Q330" s="525"/>
      <c r="R330" s="525"/>
      <c r="S330" s="525"/>
      <c r="T330" s="525"/>
      <c r="U330" s="525"/>
      <c r="V330" s="525"/>
      <c r="W330" s="525"/>
      <c r="X330" s="525"/>
      <c r="Y330" s="525"/>
      <c r="Z330" s="48"/>
      <c r="AA330" s="48"/>
    </row>
    <row r="331" spans="1:54" ht="16.5" customHeight="1" x14ac:dyDescent="0.25">
      <c r="A331" s="407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82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71">
        <v>4607091383997</v>
      </c>
      <c r="E333" s="372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4"/>
      <c r="Q333" s="374"/>
      <c r="R333" s="374"/>
      <c r="S333" s="372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71">
        <v>4607091383997</v>
      </c>
      <c r="E334" s="372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7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4"/>
      <c r="Q334" s="374"/>
      <c r="R334" s="374"/>
      <c r="S334" s="372"/>
      <c r="T334" s="34"/>
      <c r="U334" s="34"/>
      <c r="V334" s="35" t="s">
        <v>65</v>
      </c>
      <c r="W334" s="365">
        <v>200</v>
      </c>
      <c r="X334" s="366">
        <f t="shared" si="17"/>
        <v>210</v>
      </c>
      <c r="Y334" s="36">
        <f>IFERROR(IF(X334=0,"",ROUNDUP(X334/H334,0)*0.02175),"")</f>
        <v>0.30449999999999999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71">
        <v>4607091384130</v>
      </c>
      <c r="E335" s="372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4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4"/>
      <c r="Q335" s="374"/>
      <c r="R335" s="374"/>
      <c r="S335" s="372"/>
      <c r="T335" s="34"/>
      <c r="U335" s="34"/>
      <c r="V335" s="35" t="s">
        <v>65</v>
      </c>
      <c r="W335" s="365">
        <v>0</v>
      </c>
      <c r="X335" s="366">
        <f t="shared" si="17"/>
        <v>0</v>
      </c>
      <c r="Y335" s="36" t="str">
        <f>IFERROR(IF(X335=0,"",ROUNDUP(X335/H335,0)*0.02175),"")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71">
        <v>4607091384130</v>
      </c>
      <c r="E336" s="372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4"/>
      <c r="Q336" s="374"/>
      <c r="R336" s="374"/>
      <c r="S336" s="372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71">
        <v>4607091384147</v>
      </c>
      <c r="E337" s="372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70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4"/>
      <c r="Q337" s="374"/>
      <c r="R337" s="374"/>
      <c r="S337" s="372"/>
      <c r="T337" s="34"/>
      <c r="U337" s="34"/>
      <c r="V337" s="35" t="s">
        <v>65</v>
      </c>
      <c r="W337" s="365">
        <v>60</v>
      </c>
      <c r="X337" s="366">
        <f t="shared" si="17"/>
        <v>60</v>
      </c>
      <c r="Y337" s="36">
        <f>IFERROR(IF(X337=0,"",ROUNDUP(X337/H337,0)*0.02175),"")</f>
        <v>8.6999999999999994E-2</v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71">
        <v>4607091384147</v>
      </c>
      <c r="E338" s="372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40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4"/>
      <c r="Q338" s="374"/>
      <c r="R338" s="374"/>
      <c r="S338" s="372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71">
        <v>4607091384154</v>
      </c>
      <c r="E339" s="372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6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4"/>
      <c r="Q339" s="374"/>
      <c r="R339" s="374"/>
      <c r="S339" s="372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71">
        <v>4607091384161</v>
      </c>
      <c r="E340" s="372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4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4"/>
      <c r="Q340" s="374"/>
      <c r="R340" s="374"/>
      <c r="S340" s="372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5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7"/>
      <c r="O341" s="383" t="s">
        <v>66</v>
      </c>
      <c r="P341" s="384"/>
      <c r="Q341" s="384"/>
      <c r="R341" s="384"/>
      <c r="S341" s="384"/>
      <c r="T341" s="384"/>
      <c r="U341" s="385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17.333333333333336</v>
      </c>
      <c r="X341" s="367">
        <f>IFERROR(X333/H333,"0")+IFERROR(X334/H334,"0")+IFERROR(X335/H335,"0")+IFERROR(X336/H336,"0")+IFERROR(X337/H337,"0")+IFERROR(X338/H338,"0")+IFERROR(X339/H339,"0")+IFERROR(X340/H340,"0")</f>
        <v>18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0.39149999999999996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7"/>
      <c r="O342" s="383" t="s">
        <v>66</v>
      </c>
      <c r="P342" s="384"/>
      <c r="Q342" s="384"/>
      <c r="R342" s="384"/>
      <c r="S342" s="384"/>
      <c r="T342" s="384"/>
      <c r="U342" s="385"/>
      <c r="V342" s="37" t="s">
        <v>65</v>
      </c>
      <c r="W342" s="367">
        <f>IFERROR(SUM(W333:W340),"0")</f>
        <v>260</v>
      </c>
      <c r="X342" s="367">
        <f>IFERROR(SUM(X333:X340),"0")</f>
        <v>270</v>
      </c>
      <c r="Y342" s="37"/>
      <c r="Z342" s="368"/>
      <c r="AA342" s="368"/>
    </row>
    <row r="343" spans="1:54" ht="14.25" customHeight="1" x14ac:dyDescent="0.25">
      <c r="A343" s="382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71">
        <v>4607091383980</v>
      </c>
      <c r="E344" s="372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3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4"/>
      <c r="Q344" s="374"/>
      <c r="R344" s="374"/>
      <c r="S344" s="372"/>
      <c r="T344" s="34"/>
      <c r="U344" s="34"/>
      <c r="V344" s="35" t="s">
        <v>65</v>
      </c>
      <c r="W344" s="365">
        <v>120</v>
      </c>
      <c r="X344" s="366">
        <f>IFERROR(IF(W344="",0,CEILING((W344/$H344),1)*$H344),"")</f>
        <v>120</v>
      </c>
      <c r="Y344" s="36">
        <f>IFERROR(IF(X344=0,"",ROUNDUP(X344/H344,0)*0.02175),"")</f>
        <v>0.17399999999999999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71">
        <v>4680115883314</v>
      </c>
      <c r="E345" s="372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57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4"/>
      <c r="Q345" s="374"/>
      <c r="R345" s="374"/>
      <c r="S345" s="372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71">
        <v>4607091384178</v>
      </c>
      <c r="E346" s="372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5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4"/>
      <c r="Q346" s="374"/>
      <c r="R346" s="374"/>
      <c r="S346" s="372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75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7"/>
      <c r="O347" s="383" t="s">
        <v>66</v>
      </c>
      <c r="P347" s="384"/>
      <c r="Q347" s="384"/>
      <c r="R347" s="384"/>
      <c r="S347" s="384"/>
      <c r="T347" s="384"/>
      <c r="U347" s="385"/>
      <c r="V347" s="37" t="s">
        <v>67</v>
      </c>
      <c r="W347" s="367">
        <f>IFERROR(W344/H344,"0")+IFERROR(W345/H345,"0")+IFERROR(W346/H346,"0")</f>
        <v>8</v>
      </c>
      <c r="X347" s="367">
        <f>IFERROR(X344/H344,"0")+IFERROR(X345/H345,"0")+IFERROR(X346/H346,"0")</f>
        <v>8</v>
      </c>
      <c r="Y347" s="367">
        <f>IFERROR(IF(Y344="",0,Y344),"0")+IFERROR(IF(Y345="",0,Y345),"0")+IFERROR(IF(Y346="",0,Y346),"0")</f>
        <v>0.17399999999999999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7"/>
      <c r="O348" s="383" t="s">
        <v>66</v>
      </c>
      <c r="P348" s="384"/>
      <c r="Q348" s="384"/>
      <c r="R348" s="384"/>
      <c r="S348" s="384"/>
      <c r="T348" s="384"/>
      <c r="U348" s="385"/>
      <c r="V348" s="37" t="s">
        <v>65</v>
      </c>
      <c r="W348" s="367">
        <f>IFERROR(SUM(W344:W346),"0")</f>
        <v>120</v>
      </c>
      <c r="X348" s="367">
        <f>IFERROR(SUM(X344:X346),"0")</f>
        <v>120</v>
      </c>
      <c r="Y348" s="37"/>
      <c r="Z348" s="368"/>
      <c r="AA348" s="368"/>
    </row>
    <row r="349" spans="1:54" ht="14.25" customHeight="1" x14ac:dyDescent="0.25">
      <c r="A349" s="382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71">
        <v>4607091383928</v>
      </c>
      <c r="E350" s="372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69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4"/>
      <c r="Q350" s="374"/>
      <c r="R350" s="374"/>
      <c r="S350" s="372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71">
        <v>4607091384260</v>
      </c>
      <c r="E351" s="372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5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4"/>
      <c r="Q351" s="374"/>
      <c r="R351" s="374"/>
      <c r="S351" s="372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75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7"/>
      <c r="O352" s="383" t="s">
        <v>66</v>
      </c>
      <c r="P352" s="384"/>
      <c r="Q352" s="384"/>
      <c r="R352" s="384"/>
      <c r="S352" s="384"/>
      <c r="T352" s="384"/>
      <c r="U352" s="385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83" t="s">
        <v>66</v>
      </c>
      <c r="P353" s="384"/>
      <c r="Q353" s="384"/>
      <c r="R353" s="384"/>
      <c r="S353" s="384"/>
      <c r="T353" s="384"/>
      <c r="U353" s="385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82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71">
        <v>4607091384673</v>
      </c>
      <c r="E355" s="372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6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4"/>
      <c r="Q355" s="374"/>
      <c r="R355" s="374"/>
      <c r="S355" s="372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x14ac:dyDescent="0.2">
      <c r="A356" s="375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7"/>
      <c r="O356" s="383" t="s">
        <v>66</v>
      </c>
      <c r="P356" s="384"/>
      <c r="Q356" s="384"/>
      <c r="R356" s="384"/>
      <c r="S356" s="384"/>
      <c r="T356" s="384"/>
      <c r="U356" s="385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7"/>
      <c r="O357" s="383" t="s">
        <v>66</v>
      </c>
      <c r="P357" s="384"/>
      <c r="Q357" s="384"/>
      <c r="R357" s="384"/>
      <c r="S357" s="384"/>
      <c r="T357" s="384"/>
      <c r="U357" s="385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customHeight="1" x14ac:dyDescent="0.25">
      <c r="A358" s="407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82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71">
        <v>4607091384185</v>
      </c>
      <c r="E360" s="372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4"/>
      <c r="Q360" s="374"/>
      <c r="R360" s="374"/>
      <c r="S360" s="372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71">
        <v>4607091384192</v>
      </c>
      <c r="E361" s="372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4"/>
      <c r="Q361" s="374"/>
      <c r="R361" s="374"/>
      <c r="S361" s="372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71">
        <v>4680115881907</v>
      </c>
      <c r="E362" s="372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7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4"/>
      <c r="Q362" s="374"/>
      <c r="R362" s="374"/>
      <c r="S362" s="372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71">
        <v>4680115883925</v>
      </c>
      <c r="E363" s="372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68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4"/>
      <c r="Q363" s="374"/>
      <c r="R363" s="374"/>
      <c r="S363" s="372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71">
        <v>4607091384680</v>
      </c>
      <c r="E364" s="372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73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4"/>
      <c r="Q364" s="374"/>
      <c r="R364" s="374"/>
      <c r="S364" s="372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75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7"/>
      <c r="O365" s="383" t="s">
        <v>66</v>
      </c>
      <c r="P365" s="384"/>
      <c r="Q365" s="384"/>
      <c r="R365" s="384"/>
      <c r="S365" s="384"/>
      <c r="T365" s="384"/>
      <c r="U365" s="385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7"/>
      <c r="O366" s="383" t="s">
        <v>66</v>
      </c>
      <c r="P366" s="384"/>
      <c r="Q366" s="384"/>
      <c r="R366" s="384"/>
      <c r="S366" s="384"/>
      <c r="T366" s="384"/>
      <c r="U366" s="385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customHeight="1" x14ac:dyDescent="0.25">
      <c r="A367" s="382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71">
        <v>4607091384802</v>
      </c>
      <c r="E368" s="372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4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4"/>
      <c r="Q368" s="374"/>
      <c r="R368" s="374"/>
      <c r="S368" s="372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71">
        <v>4607091384826</v>
      </c>
      <c r="E369" s="372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4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4"/>
      <c r="Q369" s="374"/>
      <c r="R369" s="374"/>
      <c r="S369" s="372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75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7"/>
      <c r="O370" s="383" t="s">
        <v>66</v>
      </c>
      <c r="P370" s="384"/>
      <c r="Q370" s="384"/>
      <c r="R370" s="384"/>
      <c r="S370" s="384"/>
      <c r="T370" s="384"/>
      <c r="U370" s="385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7"/>
      <c r="O371" s="383" t="s">
        <v>66</v>
      </c>
      <c r="P371" s="384"/>
      <c r="Q371" s="384"/>
      <c r="R371" s="384"/>
      <c r="S371" s="384"/>
      <c r="T371" s="384"/>
      <c r="U371" s="385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customHeight="1" x14ac:dyDescent="0.25">
      <c r="A372" s="382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71">
        <v>4607091384246</v>
      </c>
      <c r="E373" s="372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4"/>
      <c r="Q373" s="374"/>
      <c r="R373" s="374"/>
      <c r="S373" s="372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71">
        <v>4680115881976</v>
      </c>
      <c r="E374" s="372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4"/>
      <c r="Q374" s="374"/>
      <c r="R374" s="374"/>
      <c r="S374" s="372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71">
        <v>4607091384253</v>
      </c>
      <c r="E375" s="372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5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4"/>
      <c r="Q375" s="374"/>
      <c r="R375" s="374"/>
      <c r="S375" s="372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71">
        <v>4680115881969</v>
      </c>
      <c r="E376" s="372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6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4"/>
      <c r="Q376" s="374"/>
      <c r="R376" s="374"/>
      <c r="S376" s="372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75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7"/>
      <c r="O377" s="383" t="s">
        <v>66</v>
      </c>
      <c r="P377" s="384"/>
      <c r="Q377" s="384"/>
      <c r="R377" s="384"/>
      <c r="S377" s="384"/>
      <c r="T377" s="384"/>
      <c r="U377" s="385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83" t="s">
        <v>66</v>
      </c>
      <c r="P378" s="384"/>
      <c r="Q378" s="384"/>
      <c r="R378" s="384"/>
      <c r="S378" s="384"/>
      <c r="T378" s="384"/>
      <c r="U378" s="385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customHeight="1" x14ac:dyDescent="0.25">
      <c r="A379" s="382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71">
        <v>4607091389357</v>
      </c>
      <c r="E380" s="372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52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4"/>
      <c r="Q380" s="374"/>
      <c r="R380" s="374"/>
      <c r="S380" s="372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75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7"/>
      <c r="O381" s="383" t="s">
        <v>66</v>
      </c>
      <c r="P381" s="384"/>
      <c r="Q381" s="384"/>
      <c r="R381" s="384"/>
      <c r="S381" s="384"/>
      <c r="T381" s="384"/>
      <c r="U381" s="385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7"/>
      <c r="O382" s="383" t="s">
        <v>66</v>
      </c>
      <c r="P382" s="384"/>
      <c r="Q382" s="384"/>
      <c r="R382" s="384"/>
      <c r="S382" s="384"/>
      <c r="T382" s="384"/>
      <c r="U382" s="385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524" t="s">
        <v>514</v>
      </c>
      <c r="B383" s="525"/>
      <c r="C383" s="525"/>
      <c r="D383" s="525"/>
      <c r="E383" s="525"/>
      <c r="F383" s="525"/>
      <c r="G383" s="525"/>
      <c r="H383" s="525"/>
      <c r="I383" s="525"/>
      <c r="J383" s="525"/>
      <c r="K383" s="525"/>
      <c r="L383" s="525"/>
      <c r="M383" s="525"/>
      <c r="N383" s="525"/>
      <c r="O383" s="525"/>
      <c r="P383" s="525"/>
      <c r="Q383" s="525"/>
      <c r="R383" s="525"/>
      <c r="S383" s="525"/>
      <c r="T383" s="525"/>
      <c r="U383" s="525"/>
      <c r="V383" s="525"/>
      <c r="W383" s="525"/>
      <c r="X383" s="525"/>
      <c r="Y383" s="525"/>
      <c r="Z383" s="48"/>
      <c r="AA383" s="48"/>
    </row>
    <row r="384" spans="1:54" ht="16.5" customHeight="1" x14ac:dyDescent="0.25">
      <c r="A384" s="407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82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71">
        <v>4607091389708</v>
      </c>
      <c r="E386" s="372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4"/>
      <c r="Q386" s="374"/>
      <c r="R386" s="374"/>
      <c r="S386" s="372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71">
        <v>4607091389692</v>
      </c>
      <c r="E387" s="372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6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4"/>
      <c r="Q387" s="374"/>
      <c r="R387" s="374"/>
      <c r="S387" s="372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x14ac:dyDescent="0.2">
      <c r="A388" s="375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7"/>
      <c r="O388" s="383" t="s">
        <v>66</v>
      </c>
      <c r="P388" s="384"/>
      <c r="Q388" s="384"/>
      <c r="R388" s="384"/>
      <c r="S388" s="384"/>
      <c r="T388" s="384"/>
      <c r="U388" s="385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7"/>
      <c r="O389" s="383" t="s">
        <v>66</v>
      </c>
      <c r="P389" s="384"/>
      <c r="Q389" s="384"/>
      <c r="R389" s="384"/>
      <c r="S389" s="384"/>
      <c r="T389" s="384"/>
      <c r="U389" s="385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customHeight="1" x14ac:dyDescent="0.25">
      <c r="A390" s="382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71">
        <v>4607091389753</v>
      </c>
      <c r="E391" s="372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7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4"/>
      <c r="Q391" s="374"/>
      <c r="R391" s="374"/>
      <c r="S391" s="372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71">
        <v>4607091389760</v>
      </c>
      <c r="E392" s="372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4"/>
      <c r="Q392" s="374"/>
      <c r="R392" s="374"/>
      <c r="S392" s="372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71">
        <v>4607091389746</v>
      </c>
      <c r="E393" s="372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6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4"/>
      <c r="Q393" s="374"/>
      <c r="R393" s="374"/>
      <c r="S393" s="372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71">
        <v>4680115882928</v>
      </c>
      <c r="E394" s="372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4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4"/>
      <c r="Q394" s="374"/>
      <c r="R394" s="374"/>
      <c r="S394" s="372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71">
        <v>4680115883147</v>
      </c>
      <c r="E395" s="372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4"/>
      <c r="Q395" s="374"/>
      <c r="R395" s="374"/>
      <c r="S395" s="372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71">
        <v>4607091384338</v>
      </c>
      <c r="E396" s="372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5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4"/>
      <c r="Q396" s="374"/>
      <c r="R396" s="374"/>
      <c r="S396" s="372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71">
        <v>4680115883154</v>
      </c>
      <c r="E397" s="372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4"/>
      <c r="Q397" s="374"/>
      <c r="R397" s="374"/>
      <c r="S397" s="372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71">
        <v>4607091389524</v>
      </c>
      <c r="E398" s="372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4"/>
      <c r="Q398" s="374"/>
      <c r="R398" s="374"/>
      <c r="S398" s="372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71">
        <v>4680115883161</v>
      </c>
      <c r="E399" s="372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4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4"/>
      <c r="Q399" s="374"/>
      <c r="R399" s="374"/>
      <c r="S399" s="372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71">
        <v>4607091384345</v>
      </c>
      <c r="E400" s="372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6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4"/>
      <c r="Q400" s="374"/>
      <c r="R400" s="374"/>
      <c r="S400" s="372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71">
        <v>4680115883178</v>
      </c>
      <c r="E401" s="372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6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4"/>
      <c r="Q401" s="374"/>
      <c r="R401" s="374"/>
      <c r="S401" s="372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71">
        <v>4607091389531</v>
      </c>
      <c r="E402" s="372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4"/>
      <c r="Q402" s="374"/>
      <c r="R402" s="374"/>
      <c r="S402" s="372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71">
        <v>4680115883185</v>
      </c>
      <c r="E403" s="372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6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4"/>
      <c r="Q403" s="374"/>
      <c r="R403" s="374"/>
      <c r="S403" s="372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5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7"/>
      <c r="O404" s="383" t="s">
        <v>66</v>
      </c>
      <c r="P404" s="384"/>
      <c r="Q404" s="384"/>
      <c r="R404" s="384"/>
      <c r="S404" s="384"/>
      <c r="T404" s="384"/>
      <c r="U404" s="385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7"/>
      <c r="O405" s="383" t="s">
        <v>66</v>
      </c>
      <c r="P405" s="384"/>
      <c r="Q405" s="384"/>
      <c r="R405" s="384"/>
      <c r="S405" s="384"/>
      <c r="T405" s="384"/>
      <c r="U405" s="385"/>
      <c r="V405" s="37" t="s">
        <v>65</v>
      </c>
      <c r="W405" s="367">
        <f>IFERROR(SUM(W391:W403),"0")</f>
        <v>0</v>
      </c>
      <c r="X405" s="367">
        <f>IFERROR(SUM(X391:X403),"0")</f>
        <v>0</v>
      </c>
      <c r="Y405" s="37"/>
      <c r="Z405" s="368"/>
      <c r="AA405" s="368"/>
    </row>
    <row r="406" spans="1:54" ht="14.25" customHeight="1" x14ac:dyDescent="0.25">
      <c r="A406" s="382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71">
        <v>4607091389685</v>
      </c>
      <c r="E407" s="372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4"/>
      <c r="Q407" s="374"/>
      <c r="R407" s="374"/>
      <c r="S407" s="372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71">
        <v>4607091389654</v>
      </c>
      <c r="E408" s="372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6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4"/>
      <c r="Q408" s="374"/>
      <c r="R408" s="374"/>
      <c r="S408" s="372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71">
        <v>4607091384352</v>
      </c>
      <c r="E409" s="372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4"/>
      <c r="Q409" s="374"/>
      <c r="R409" s="374"/>
      <c r="S409" s="372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75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7"/>
      <c r="O410" s="383" t="s">
        <v>66</v>
      </c>
      <c r="P410" s="384"/>
      <c r="Q410" s="384"/>
      <c r="R410" s="384"/>
      <c r="S410" s="384"/>
      <c r="T410" s="384"/>
      <c r="U410" s="385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83" t="s">
        <v>66</v>
      </c>
      <c r="P411" s="384"/>
      <c r="Q411" s="384"/>
      <c r="R411" s="384"/>
      <c r="S411" s="384"/>
      <c r="T411" s="384"/>
      <c r="U411" s="385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82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71">
        <v>4680115881648</v>
      </c>
      <c r="E413" s="372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6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4"/>
      <c r="Q413" s="374"/>
      <c r="R413" s="374"/>
      <c r="S413" s="372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75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7"/>
      <c r="O414" s="383" t="s">
        <v>66</v>
      </c>
      <c r="P414" s="384"/>
      <c r="Q414" s="384"/>
      <c r="R414" s="384"/>
      <c r="S414" s="384"/>
      <c r="T414" s="384"/>
      <c r="U414" s="385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7"/>
      <c r="O415" s="383" t="s">
        <v>66</v>
      </c>
      <c r="P415" s="384"/>
      <c r="Q415" s="384"/>
      <c r="R415" s="384"/>
      <c r="S415" s="384"/>
      <c r="T415" s="384"/>
      <c r="U415" s="385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82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71">
        <v>4680115884335</v>
      </c>
      <c r="E417" s="372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4"/>
      <c r="Q417" s="374"/>
      <c r="R417" s="374"/>
      <c r="S417" s="372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71">
        <v>4680115884342</v>
      </c>
      <c r="E418" s="372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42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4"/>
      <c r="Q418" s="374"/>
      <c r="R418" s="374"/>
      <c r="S418" s="372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71">
        <v>4680115884113</v>
      </c>
      <c r="E419" s="372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4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4"/>
      <c r="Q419" s="374"/>
      <c r="R419" s="374"/>
      <c r="S419" s="372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75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7"/>
      <c r="O420" s="383" t="s">
        <v>66</v>
      </c>
      <c r="P420" s="384"/>
      <c r="Q420" s="384"/>
      <c r="R420" s="384"/>
      <c r="S420" s="384"/>
      <c r="T420" s="384"/>
      <c r="U420" s="385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7"/>
      <c r="O421" s="383" t="s">
        <v>66</v>
      </c>
      <c r="P421" s="384"/>
      <c r="Q421" s="384"/>
      <c r="R421" s="384"/>
      <c r="S421" s="384"/>
      <c r="T421" s="384"/>
      <c r="U421" s="385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customHeight="1" x14ac:dyDescent="0.25">
      <c r="A422" s="407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82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71">
        <v>4607091389388</v>
      </c>
      <c r="E424" s="372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4"/>
      <c r="Q424" s="374"/>
      <c r="R424" s="374"/>
      <c r="S424" s="372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71">
        <v>4607091389364</v>
      </c>
      <c r="E425" s="372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5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4"/>
      <c r="Q425" s="374"/>
      <c r="R425" s="374"/>
      <c r="S425" s="372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75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7"/>
      <c r="O426" s="383" t="s">
        <v>66</v>
      </c>
      <c r="P426" s="384"/>
      <c r="Q426" s="384"/>
      <c r="R426" s="384"/>
      <c r="S426" s="384"/>
      <c r="T426" s="384"/>
      <c r="U426" s="385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7"/>
      <c r="O427" s="383" t="s">
        <v>66</v>
      </c>
      <c r="P427" s="384"/>
      <c r="Q427" s="384"/>
      <c r="R427" s="384"/>
      <c r="S427" s="384"/>
      <c r="T427" s="384"/>
      <c r="U427" s="385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82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71">
        <v>4607091389739</v>
      </c>
      <c r="E429" s="372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4"/>
      <c r="Q429" s="374"/>
      <c r="R429" s="374"/>
      <c r="S429" s="372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71">
        <v>4680115883048</v>
      </c>
      <c r="E430" s="372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4"/>
      <c r="Q430" s="374"/>
      <c r="R430" s="374"/>
      <c r="S430" s="372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71">
        <v>4607091389425</v>
      </c>
      <c r="E431" s="372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7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4"/>
      <c r="Q431" s="374"/>
      <c r="R431" s="374"/>
      <c r="S431" s="372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71">
        <v>4680115882911</v>
      </c>
      <c r="E432" s="372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7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4"/>
      <c r="Q432" s="374"/>
      <c r="R432" s="374"/>
      <c r="S432" s="372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71">
        <v>4680115880771</v>
      </c>
      <c r="E433" s="372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4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4"/>
      <c r="Q433" s="374"/>
      <c r="R433" s="374"/>
      <c r="S433" s="372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71">
        <v>4607091389500</v>
      </c>
      <c r="E434" s="372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7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4"/>
      <c r="Q434" s="374"/>
      <c r="R434" s="374"/>
      <c r="S434" s="372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71">
        <v>4680115881983</v>
      </c>
      <c r="E435" s="372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4"/>
      <c r="Q435" s="374"/>
      <c r="R435" s="374"/>
      <c r="S435" s="372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5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7"/>
      <c r="O436" s="383" t="s">
        <v>66</v>
      </c>
      <c r="P436" s="384"/>
      <c r="Q436" s="384"/>
      <c r="R436" s="384"/>
      <c r="S436" s="384"/>
      <c r="T436" s="384"/>
      <c r="U436" s="385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7"/>
      <c r="O437" s="383" t="s">
        <v>66</v>
      </c>
      <c r="P437" s="384"/>
      <c r="Q437" s="384"/>
      <c r="R437" s="384"/>
      <c r="S437" s="384"/>
      <c r="T437" s="384"/>
      <c r="U437" s="385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customHeight="1" x14ac:dyDescent="0.25">
      <c r="A438" s="382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71">
        <v>4680115884359</v>
      </c>
      <c r="E439" s="372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7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4"/>
      <c r="Q439" s="374"/>
      <c r="R439" s="374"/>
      <c r="S439" s="372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71">
        <v>4680115884571</v>
      </c>
      <c r="E440" s="372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5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4"/>
      <c r="Q440" s="374"/>
      <c r="R440" s="374"/>
      <c r="S440" s="372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75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7"/>
      <c r="O441" s="383" t="s">
        <v>66</v>
      </c>
      <c r="P441" s="384"/>
      <c r="Q441" s="384"/>
      <c r="R441" s="384"/>
      <c r="S441" s="384"/>
      <c r="T441" s="384"/>
      <c r="U441" s="385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83" t="s">
        <v>66</v>
      </c>
      <c r="P442" s="384"/>
      <c r="Q442" s="384"/>
      <c r="R442" s="384"/>
      <c r="S442" s="384"/>
      <c r="T442" s="384"/>
      <c r="U442" s="385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82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71">
        <v>4680115884090</v>
      </c>
      <c r="E444" s="372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7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4"/>
      <c r="Q444" s="374"/>
      <c r="R444" s="374"/>
      <c r="S444" s="372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75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7"/>
      <c r="O445" s="383" t="s">
        <v>66</v>
      </c>
      <c r="P445" s="384"/>
      <c r="Q445" s="384"/>
      <c r="R445" s="384"/>
      <c r="S445" s="384"/>
      <c r="T445" s="384"/>
      <c r="U445" s="385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83" t="s">
        <v>66</v>
      </c>
      <c r="P446" s="384"/>
      <c r="Q446" s="384"/>
      <c r="R446" s="384"/>
      <c r="S446" s="384"/>
      <c r="T446" s="384"/>
      <c r="U446" s="385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82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71">
        <v>4680115884564</v>
      </c>
      <c r="E448" s="372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50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4"/>
      <c r="Q448" s="374"/>
      <c r="R448" s="374"/>
      <c r="S448" s="372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x14ac:dyDescent="0.2">
      <c r="A449" s="375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7"/>
      <c r="O449" s="383" t="s">
        <v>66</v>
      </c>
      <c r="P449" s="384"/>
      <c r="Q449" s="384"/>
      <c r="R449" s="384"/>
      <c r="S449" s="384"/>
      <c r="T449" s="384"/>
      <c r="U449" s="385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7"/>
      <c r="O450" s="383" t="s">
        <v>66</v>
      </c>
      <c r="P450" s="384"/>
      <c r="Q450" s="384"/>
      <c r="R450" s="384"/>
      <c r="S450" s="384"/>
      <c r="T450" s="384"/>
      <c r="U450" s="385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customHeight="1" x14ac:dyDescent="0.2">
      <c r="A451" s="524" t="s">
        <v>590</v>
      </c>
      <c r="B451" s="525"/>
      <c r="C451" s="525"/>
      <c r="D451" s="525"/>
      <c r="E451" s="525"/>
      <c r="F451" s="525"/>
      <c r="G451" s="525"/>
      <c r="H451" s="525"/>
      <c r="I451" s="525"/>
      <c r="J451" s="525"/>
      <c r="K451" s="525"/>
      <c r="L451" s="525"/>
      <c r="M451" s="525"/>
      <c r="N451" s="525"/>
      <c r="O451" s="525"/>
      <c r="P451" s="525"/>
      <c r="Q451" s="525"/>
      <c r="R451" s="525"/>
      <c r="S451" s="525"/>
      <c r="T451" s="525"/>
      <c r="U451" s="525"/>
      <c r="V451" s="525"/>
      <c r="W451" s="525"/>
      <c r="X451" s="525"/>
      <c r="Y451" s="525"/>
      <c r="Z451" s="48"/>
      <c r="AA451" s="48"/>
    </row>
    <row r="452" spans="1:54" ht="16.5" customHeight="1" x14ac:dyDescent="0.25">
      <c r="A452" s="407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82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71">
        <v>4607091389067</v>
      </c>
      <c r="E454" s="372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7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4"/>
      <c r="Q454" s="374"/>
      <c r="R454" s="374"/>
      <c r="S454" s="372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71">
        <v>4607091383522</v>
      </c>
      <c r="E455" s="372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6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4"/>
      <c r="Q455" s="374"/>
      <c r="R455" s="374"/>
      <c r="S455" s="372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71">
        <v>4607091384437</v>
      </c>
      <c r="E456" s="372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4"/>
      <c r="Q456" s="374"/>
      <c r="R456" s="374"/>
      <c r="S456" s="372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71">
        <v>4680115884502</v>
      </c>
      <c r="E457" s="372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6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4"/>
      <c r="Q457" s="374"/>
      <c r="R457" s="374"/>
      <c r="S457" s="372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71">
        <v>4607091389104</v>
      </c>
      <c r="E458" s="372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6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4"/>
      <c r="Q458" s="374"/>
      <c r="R458" s="374"/>
      <c r="S458" s="372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71">
        <v>4680115884519</v>
      </c>
      <c r="E459" s="372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5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4"/>
      <c r="Q459" s="374"/>
      <c r="R459" s="374"/>
      <c r="S459" s="372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71">
        <v>4680115880603</v>
      </c>
      <c r="E460" s="372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4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4"/>
      <c r="Q460" s="374"/>
      <c r="R460" s="374"/>
      <c r="S460" s="372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71">
        <v>4607091389999</v>
      </c>
      <c r="E461" s="372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0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4"/>
      <c r="Q461" s="374"/>
      <c r="R461" s="374"/>
      <c r="S461" s="372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71">
        <v>4680115882782</v>
      </c>
      <c r="E462" s="372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4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4"/>
      <c r="Q462" s="374"/>
      <c r="R462" s="374"/>
      <c r="S462" s="372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71">
        <v>4607091389098</v>
      </c>
      <c r="E463" s="372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6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4"/>
      <c r="Q463" s="374"/>
      <c r="R463" s="374"/>
      <c r="S463" s="372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71">
        <v>4607091389982</v>
      </c>
      <c r="E464" s="372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4"/>
      <c r="Q464" s="374"/>
      <c r="R464" s="374"/>
      <c r="S464" s="372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75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7"/>
      <c r="O465" s="383" t="s">
        <v>66</v>
      </c>
      <c r="P465" s="384"/>
      <c r="Q465" s="384"/>
      <c r="R465" s="384"/>
      <c r="S465" s="384"/>
      <c r="T465" s="384"/>
      <c r="U465" s="385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7"/>
      <c r="O466" s="383" t="s">
        <v>66</v>
      </c>
      <c r="P466" s="384"/>
      <c r="Q466" s="384"/>
      <c r="R466" s="384"/>
      <c r="S466" s="384"/>
      <c r="T466" s="384"/>
      <c r="U466" s="385"/>
      <c r="V466" s="37" t="s">
        <v>65</v>
      </c>
      <c r="W466" s="367">
        <f>IFERROR(SUM(W454:W464),"0")</f>
        <v>0</v>
      </c>
      <c r="X466" s="367">
        <f>IFERROR(SUM(X454:X464),"0")</f>
        <v>0</v>
      </c>
      <c r="Y466" s="37"/>
      <c r="Z466" s="368"/>
      <c r="AA466" s="368"/>
    </row>
    <row r="467" spans="1:54" ht="14.25" customHeight="1" x14ac:dyDescent="0.25">
      <c r="A467" s="382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71">
        <v>4607091388930</v>
      </c>
      <c r="E468" s="372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6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4"/>
      <c r="Q468" s="374"/>
      <c r="R468" s="374"/>
      <c r="S468" s="372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71">
        <v>4680115880054</v>
      </c>
      <c r="E469" s="372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4"/>
      <c r="Q469" s="374"/>
      <c r="R469" s="374"/>
      <c r="S469" s="372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5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7"/>
      <c r="O470" s="383" t="s">
        <v>66</v>
      </c>
      <c r="P470" s="384"/>
      <c r="Q470" s="384"/>
      <c r="R470" s="384"/>
      <c r="S470" s="384"/>
      <c r="T470" s="384"/>
      <c r="U470" s="385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7"/>
      <c r="O471" s="383" t="s">
        <v>66</v>
      </c>
      <c r="P471" s="384"/>
      <c r="Q471" s="384"/>
      <c r="R471" s="384"/>
      <c r="S471" s="384"/>
      <c r="T471" s="384"/>
      <c r="U471" s="385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customHeight="1" x14ac:dyDescent="0.25">
      <c r="A472" s="382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71">
        <v>4680115883116</v>
      </c>
      <c r="E473" s="372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4"/>
      <c r="Q473" s="374"/>
      <c r="R473" s="374"/>
      <c r="S473" s="372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71">
        <v>4680115883093</v>
      </c>
      <c r="E474" s="372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4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4"/>
      <c r="Q474" s="374"/>
      <c r="R474" s="374"/>
      <c r="S474" s="372"/>
      <c r="T474" s="34"/>
      <c r="U474" s="34"/>
      <c r="V474" s="35" t="s">
        <v>65</v>
      </c>
      <c r="W474" s="365">
        <v>5</v>
      </c>
      <c r="X474" s="366">
        <f t="shared" si="23"/>
        <v>5.28</v>
      </c>
      <c r="Y474" s="36">
        <f>IFERROR(IF(X474=0,"",ROUNDUP(X474/H474,0)*0.01196),"")</f>
        <v>1.196E-2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71">
        <v>4680115883109</v>
      </c>
      <c r="E475" s="372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4"/>
      <c r="Q475" s="374"/>
      <c r="R475" s="374"/>
      <c r="S475" s="372"/>
      <c r="T475" s="34"/>
      <c r="U475" s="34"/>
      <c r="V475" s="35" t="s">
        <v>65</v>
      </c>
      <c r="W475" s="365">
        <v>10</v>
      </c>
      <c r="X475" s="366">
        <f t="shared" si="23"/>
        <v>10.56</v>
      </c>
      <c r="Y475" s="36">
        <f>IFERROR(IF(X475=0,"",ROUNDUP(X475/H475,0)*0.01196),"")</f>
        <v>2.392E-2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71">
        <v>4680115882072</v>
      </c>
      <c r="E476" s="372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62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4"/>
      <c r="Q476" s="374"/>
      <c r="R476" s="374"/>
      <c r="S476" s="372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71">
        <v>4680115882102</v>
      </c>
      <c r="E477" s="372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4"/>
      <c r="Q477" s="374"/>
      <c r="R477" s="374"/>
      <c r="S477" s="372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71">
        <v>4680115882096</v>
      </c>
      <c r="E478" s="372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6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4"/>
      <c r="Q478" s="374"/>
      <c r="R478" s="374"/>
      <c r="S478" s="372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75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7"/>
      <c r="O479" s="383" t="s">
        <v>66</v>
      </c>
      <c r="P479" s="384"/>
      <c r="Q479" s="384"/>
      <c r="R479" s="384"/>
      <c r="S479" s="384"/>
      <c r="T479" s="384"/>
      <c r="U479" s="385"/>
      <c r="V479" s="37" t="s">
        <v>67</v>
      </c>
      <c r="W479" s="367">
        <f>IFERROR(W473/H473,"0")+IFERROR(W474/H474,"0")+IFERROR(W475/H475,"0")+IFERROR(W476/H476,"0")+IFERROR(W477/H477,"0")+IFERROR(W478/H478,"0")</f>
        <v>2.8409090909090908</v>
      </c>
      <c r="X479" s="367">
        <f>IFERROR(X473/H473,"0")+IFERROR(X474/H474,"0")+IFERROR(X475/H475,"0")+IFERROR(X476/H476,"0")+IFERROR(X477/H477,"0")+IFERROR(X478/H478,"0")</f>
        <v>3</v>
      </c>
      <c r="Y479" s="367">
        <f>IFERROR(IF(Y473="",0,Y473),"0")+IFERROR(IF(Y474="",0,Y474),"0")+IFERROR(IF(Y475="",0,Y475),"0")+IFERROR(IF(Y476="",0,Y476),"0")+IFERROR(IF(Y477="",0,Y477),"0")+IFERROR(IF(Y478="",0,Y478),"0")</f>
        <v>3.5880000000000002E-2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7"/>
      <c r="O480" s="383" t="s">
        <v>66</v>
      </c>
      <c r="P480" s="384"/>
      <c r="Q480" s="384"/>
      <c r="R480" s="384"/>
      <c r="S480" s="384"/>
      <c r="T480" s="384"/>
      <c r="U480" s="385"/>
      <c r="V480" s="37" t="s">
        <v>65</v>
      </c>
      <c r="W480" s="367">
        <f>IFERROR(SUM(W473:W478),"0")</f>
        <v>15</v>
      </c>
      <c r="X480" s="367">
        <f>IFERROR(SUM(X473:X478),"0")</f>
        <v>15.84</v>
      </c>
      <c r="Y480" s="37"/>
      <c r="Z480" s="368"/>
      <c r="AA480" s="368"/>
    </row>
    <row r="481" spans="1:54" ht="14.25" customHeight="1" x14ac:dyDescent="0.25">
      <c r="A481" s="382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71">
        <v>4607091383409</v>
      </c>
      <c r="E482" s="372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7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4"/>
      <c r="Q482" s="374"/>
      <c r="R482" s="374"/>
      <c r="S482" s="372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71">
        <v>4607091383416</v>
      </c>
      <c r="E483" s="372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4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4"/>
      <c r="Q483" s="374"/>
      <c r="R483" s="374"/>
      <c r="S483" s="372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71">
        <v>4680115883536</v>
      </c>
      <c r="E484" s="372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4"/>
      <c r="Q484" s="374"/>
      <c r="R484" s="374"/>
      <c r="S484" s="372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75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7"/>
      <c r="O485" s="383" t="s">
        <v>66</v>
      </c>
      <c r="P485" s="384"/>
      <c r="Q485" s="384"/>
      <c r="R485" s="384"/>
      <c r="S485" s="384"/>
      <c r="T485" s="384"/>
      <c r="U485" s="385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83" t="s">
        <v>66</v>
      </c>
      <c r="P486" s="384"/>
      <c r="Q486" s="384"/>
      <c r="R486" s="384"/>
      <c r="S486" s="384"/>
      <c r="T486" s="384"/>
      <c r="U486" s="385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82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71">
        <v>4680115885035</v>
      </c>
      <c r="E488" s="372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4"/>
      <c r="Q488" s="374"/>
      <c r="R488" s="374"/>
      <c r="S488" s="372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75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7"/>
      <c r="O489" s="383" t="s">
        <v>66</v>
      </c>
      <c r="P489" s="384"/>
      <c r="Q489" s="384"/>
      <c r="R489" s="384"/>
      <c r="S489" s="384"/>
      <c r="T489" s="384"/>
      <c r="U489" s="385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7"/>
      <c r="O490" s="383" t="s">
        <v>66</v>
      </c>
      <c r="P490" s="384"/>
      <c r="Q490" s="384"/>
      <c r="R490" s="384"/>
      <c r="S490" s="384"/>
      <c r="T490" s="384"/>
      <c r="U490" s="385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524" t="s">
        <v>637</v>
      </c>
      <c r="B491" s="525"/>
      <c r="C491" s="525"/>
      <c r="D491" s="525"/>
      <c r="E491" s="525"/>
      <c r="F491" s="525"/>
      <c r="G491" s="525"/>
      <c r="H491" s="525"/>
      <c r="I491" s="525"/>
      <c r="J491" s="525"/>
      <c r="K491" s="525"/>
      <c r="L491" s="525"/>
      <c r="M491" s="525"/>
      <c r="N491" s="525"/>
      <c r="O491" s="525"/>
      <c r="P491" s="525"/>
      <c r="Q491" s="525"/>
      <c r="R491" s="525"/>
      <c r="S491" s="525"/>
      <c r="T491" s="525"/>
      <c r="U491" s="525"/>
      <c r="V491" s="525"/>
      <c r="W491" s="525"/>
      <c r="X491" s="525"/>
      <c r="Y491" s="525"/>
      <c r="Z491" s="48"/>
      <c r="AA491" s="48"/>
    </row>
    <row r="492" spans="1:54" ht="16.5" customHeight="1" x14ac:dyDescent="0.25">
      <c r="A492" s="407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82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71">
        <v>4640242181011</v>
      </c>
      <c r="E494" s="372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89" t="s">
        <v>641</v>
      </c>
      <c r="P494" s="374"/>
      <c r="Q494" s="374"/>
      <c r="R494" s="374"/>
      <c r="S494" s="372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71">
        <v>4640242180441</v>
      </c>
      <c r="E495" s="372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64" t="s">
        <v>644</v>
      </c>
      <c r="P495" s="374"/>
      <c r="Q495" s="374"/>
      <c r="R495" s="374"/>
      <c r="S495" s="372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71">
        <v>4640242180564</v>
      </c>
      <c r="E496" s="372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53" t="s">
        <v>647</v>
      </c>
      <c r="P496" s="374"/>
      <c r="Q496" s="374"/>
      <c r="R496" s="374"/>
      <c r="S496" s="372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71">
        <v>4640242180922</v>
      </c>
      <c r="E497" s="372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742" t="s">
        <v>650</v>
      </c>
      <c r="P497" s="374"/>
      <c r="Q497" s="374"/>
      <c r="R497" s="374"/>
      <c r="S497" s="372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71">
        <v>4640242180038</v>
      </c>
      <c r="E498" s="372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415" t="s">
        <v>653</v>
      </c>
      <c r="P498" s="374"/>
      <c r="Q498" s="374"/>
      <c r="R498" s="374"/>
      <c r="S498" s="372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75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7"/>
      <c r="O499" s="383" t="s">
        <v>66</v>
      </c>
      <c r="P499" s="384"/>
      <c r="Q499" s="384"/>
      <c r="R499" s="384"/>
      <c r="S499" s="384"/>
      <c r="T499" s="384"/>
      <c r="U499" s="385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7"/>
      <c r="O500" s="383" t="s">
        <v>66</v>
      </c>
      <c r="P500" s="384"/>
      <c r="Q500" s="384"/>
      <c r="R500" s="384"/>
      <c r="S500" s="384"/>
      <c r="T500" s="384"/>
      <c r="U500" s="385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customHeight="1" x14ac:dyDescent="0.25">
      <c r="A501" s="382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71">
        <v>4640242180526</v>
      </c>
      <c r="E502" s="372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702" t="s">
        <v>656</v>
      </c>
      <c r="P502" s="374"/>
      <c r="Q502" s="374"/>
      <c r="R502" s="374"/>
      <c r="S502" s="372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71">
        <v>4640242180519</v>
      </c>
      <c r="E503" s="372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69" t="s">
        <v>659</v>
      </c>
      <c r="P503" s="374"/>
      <c r="Q503" s="374"/>
      <c r="R503" s="374"/>
      <c r="S503" s="372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71">
        <v>4640242180090</v>
      </c>
      <c r="E504" s="372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373" t="s">
        <v>662</v>
      </c>
      <c r="P504" s="374"/>
      <c r="Q504" s="374"/>
      <c r="R504" s="374"/>
      <c r="S504" s="372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75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7"/>
      <c r="O505" s="383" t="s">
        <v>66</v>
      </c>
      <c r="P505" s="384"/>
      <c r="Q505" s="384"/>
      <c r="R505" s="384"/>
      <c r="S505" s="384"/>
      <c r="T505" s="384"/>
      <c r="U505" s="385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7"/>
      <c r="O506" s="383" t="s">
        <v>66</v>
      </c>
      <c r="P506" s="384"/>
      <c r="Q506" s="384"/>
      <c r="R506" s="384"/>
      <c r="S506" s="384"/>
      <c r="T506" s="384"/>
      <c r="U506" s="385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82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71">
        <v>4640242180816</v>
      </c>
      <c r="E508" s="372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701" t="s">
        <v>665</v>
      </c>
      <c r="P508" s="374"/>
      <c r="Q508" s="374"/>
      <c r="R508" s="374"/>
      <c r="S508" s="372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71">
        <v>4680115880856</v>
      </c>
      <c r="E509" s="372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39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4"/>
      <c r="Q509" s="374"/>
      <c r="R509" s="374"/>
      <c r="S509" s="372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71">
        <v>4640242180595</v>
      </c>
      <c r="E510" s="372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527" t="s">
        <v>670</v>
      </c>
      <c r="P510" s="374"/>
      <c r="Q510" s="374"/>
      <c r="R510" s="374"/>
      <c r="S510" s="372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71">
        <v>4640242180908</v>
      </c>
      <c r="E511" s="372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378" t="s">
        <v>673</v>
      </c>
      <c r="P511" s="374"/>
      <c r="Q511" s="374"/>
      <c r="R511" s="374"/>
      <c r="S511" s="372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71">
        <v>4640242180489</v>
      </c>
      <c r="E512" s="372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511" t="s">
        <v>676</v>
      </c>
      <c r="P512" s="374"/>
      <c r="Q512" s="374"/>
      <c r="R512" s="374"/>
      <c r="S512" s="372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75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7"/>
      <c r="O513" s="383" t="s">
        <v>66</v>
      </c>
      <c r="P513" s="384"/>
      <c r="Q513" s="384"/>
      <c r="R513" s="384"/>
      <c r="S513" s="384"/>
      <c r="T513" s="384"/>
      <c r="U513" s="385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7"/>
      <c r="O514" s="383" t="s">
        <v>66</v>
      </c>
      <c r="P514" s="384"/>
      <c r="Q514" s="384"/>
      <c r="R514" s="384"/>
      <c r="S514" s="384"/>
      <c r="T514" s="384"/>
      <c r="U514" s="385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customHeight="1" x14ac:dyDescent="0.25">
      <c r="A515" s="382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71">
        <v>4680115880870</v>
      </c>
      <c r="E516" s="372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518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4"/>
      <c r="Q516" s="374"/>
      <c r="R516" s="374"/>
      <c r="S516" s="372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71">
        <v>4640242180540</v>
      </c>
      <c r="E517" s="372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614" t="s">
        <v>681</v>
      </c>
      <c r="P517" s="374"/>
      <c r="Q517" s="374"/>
      <c r="R517" s="374"/>
      <c r="S517" s="372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71">
        <v>4640242181233</v>
      </c>
      <c r="E518" s="372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717" t="s">
        <v>684</v>
      </c>
      <c r="P518" s="374"/>
      <c r="Q518" s="374"/>
      <c r="R518" s="374"/>
      <c r="S518" s="372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71">
        <v>4640242180557</v>
      </c>
      <c r="E519" s="372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605" t="s">
        <v>687</v>
      </c>
      <c r="P519" s="374"/>
      <c r="Q519" s="374"/>
      <c r="R519" s="374"/>
      <c r="S519" s="372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71">
        <v>4640242181226</v>
      </c>
      <c r="E520" s="372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704" t="s">
        <v>690</v>
      </c>
      <c r="P520" s="374"/>
      <c r="Q520" s="374"/>
      <c r="R520" s="374"/>
      <c r="S520" s="372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75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7"/>
      <c r="O521" s="383" t="s">
        <v>66</v>
      </c>
      <c r="P521" s="384"/>
      <c r="Q521" s="384"/>
      <c r="R521" s="384"/>
      <c r="S521" s="384"/>
      <c r="T521" s="384"/>
      <c r="U521" s="385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7"/>
      <c r="O522" s="383" t="s">
        <v>66</v>
      </c>
      <c r="P522" s="384"/>
      <c r="Q522" s="384"/>
      <c r="R522" s="384"/>
      <c r="S522" s="384"/>
      <c r="T522" s="384"/>
      <c r="U522" s="385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customHeight="1" x14ac:dyDescent="0.25">
      <c r="A523" s="382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71">
        <v>4640242180120</v>
      </c>
      <c r="E524" s="372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521" t="s">
        <v>693</v>
      </c>
      <c r="P524" s="374"/>
      <c r="Q524" s="374"/>
      <c r="R524" s="374"/>
      <c r="S524" s="372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71">
        <v>4640242180137</v>
      </c>
      <c r="E525" s="372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481" t="s">
        <v>696</v>
      </c>
      <c r="P525" s="374"/>
      <c r="Q525" s="374"/>
      <c r="R525" s="374"/>
      <c r="S525" s="372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75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7"/>
      <c r="O526" s="383" t="s">
        <v>66</v>
      </c>
      <c r="P526" s="384"/>
      <c r="Q526" s="384"/>
      <c r="R526" s="384"/>
      <c r="S526" s="384"/>
      <c r="T526" s="384"/>
      <c r="U526" s="385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7"/>
      <c r="O527" s="383" t="s">
        <v>66</v>
      </c>
      <c r="P527" s="384"/>
      <c r="Q527" s="384"/>
      <c r="R527" s="384"/>
      <c r="S527" s="384"/>
      <c r="T527" s="384"/>
      <c r="U527" s="385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531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532"/>
      <c r="O528" s="476" t="s">
        <v>697</v>
      </c>
      <c r="P528" s="417"/>
      <c r="Q528" s="417"/>
      <c r="R528" s="417"/>
      <c r="S528" s="417"/>
      <c r="T528" s="417"/>
      <c r="U528" s="418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1686.2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1761.04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532"/>
      <c r="O529" s="476" t="s">
        <v>698</v>
      </c>
      <c r="P529" s="417"/>
      <c r="Q529" s="417"/>
      <c r="R529" s="417"/>
      <c r="S529" s="417"/>
      <c r="T529" s="417"/>
      <c r="U529" s="418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1771.9625929625929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1850.7760000000001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532"/>
      <c r="O530" s="476" t="s">
        <v>699</v>
      </c>
      <c r="P530" s="417"/>
      <c r="Q530" s="417"/>
      <c r="R530" s="417"/>
      <c r="S530" s="417"/>
      <c r="T530" s="417"/>
      <c r="U530" s="418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4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532"/>
      <c r="O531" s="476" t="s">
        <v>701</v>
      </c>
      <c r="P531" s="417"/>
      <c r="Q531" s="417"/>
      <c r="R531" s="417"/>
      <c r="S531" s="417"/>
      <c r="T531" s="417"/>
      <c r="U531" s="418"/>
      <c r="V531" s="37" t="s">
        <v>65</v>
      </c>
      <c r="W531" s="367">
        <f>GrossWeightTotal+PalletQtyTotal*25</f>
        <v>1846.9625929625929</v>
      </c>
      <c r="X531" s="367">
        <f>GrossWeightTotalR+PalletQtyTotalR*25</f>
        <v>1950.7760000000001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532"/>
      <c r="O532" s="476" t="s">
        <v>702</v>
      </c>
      <c r="P532" s="417"/>
      <c r="Q532" s="417"/>
      <c r="R532" s="417"/>
      <c r="S532" s="417"/>
      <c r="T532" s="417"/>
      <c r="U532" s="418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189.13455988455988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198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532"/>
      <c r="O533" s="476" t="s">
        <v>703</v>
      </c>
      <c r="P533" s="417"/>
      <c r="Q533" s="417"/>
      <c r="R533" s="417"/>
      <c r="S533" s="417"/>
      <c r="T533" s="417"/>
      <c r="U533" s="418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3.6606500000000004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69" t="s">
        <v>94</v>
      </c>
      <c r="D535" s="386"/>
      <c r="E535" s="386"/>
      <c r="F535" s="387"/>
      <c r="G535" s="369" t="s">
        <v>233</v>
      </c>
      <c r="H535" s="386"/>
      <c r="I535" s="386"/>
      <c r="J535" s="386"/>
      <c r="K535" s="386"/>
      <c r="L535" s="386"/>
      <c r="M535" s="386"/>
      <c r="N535" s="386"/>
      <c r="O535" s="386"/>
      <c r="P535" s="387"/>
      <c r="Q535" s="369" t="s">
        <v>462</v>
      </c>
      <c r="R535" s="387"/>
      <c r="S535" s="369" t="s">
        <v>514</v>
      </c>
      <c r="T535" s="387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87" t="s">
        <v>706</v>
      </c>
      <c r="B536" s="369" t="s">
        <v>59</v>
      </c>
      <c r="C536" s="369" t="s">
        <v>95</v>
      </c>
      <c r="D536" s="369" t="s">
        <v>103</v>
      </c>
      <c r="E536" s="369" t="s">
        <v>94</v>
      </c>
      <c r="F536" s="369" t="s">
        <v>223</v>
      </c>
      <c r="G536" s="369" t="s">
        <v>234</v>
      </c>
      <c r="H536" s="369" t="s">
        <v>241</v>
      </c>
      <c r="I536" s="369" t="s">
        <v>260</v>
      </c>
      <c r="J536" s="369" t="s">
        <v>319</v>
      </c>
      <c r="K536" s="357"/>
      <c r="L536" s="369" t="s">
        <v>349</v>
      </c>
      <c r="M536" s="357"/>
      <c r="N536" s="369" t="s">
        <v>349</v>
      </c>
      <c r="O536" s="369" t="s">
        <v>431</v>
      </c>
      <c r="P536" s="369" t="s">
        <v>449</v>
      </c>
      <c r="Q536" s="369" t="s">
        <v>463</v>
      </c>
      <c r="R536" s="369" t="s">
        <v>489</v>
      </c>
      <c r="S536" s="369" t="s">
        <v>515</v>
      </c>
      <c r="T536" s="369" t="s">
        <v>562</v>
      </c>
      <c r="U536" s="369" t="s">
        <v>590</v>
      </c>
      <c r="V536" s="369" t="s">
        <v>638</v>
      </c>
      <c r="AA536" s="52"/>
      <c r="AD536" s="357"/>
    </row>
    <row r="537" spans="1:30" ht="13.5" customHeight="1" thickBot="1" x14ac:dyDescent="0.25">
      <c r="A537" s="588"/>
      <c r="B537" s="370"/>
      <c r="C537" s="370"/>
      <c r="D537" s="370"/>
      <c r="E537" s="370"/>
      <c r="F537" s="370"/>
      <c r="G537" s="370"/>
      <c r="H537" s="370"/>
      <c r="I537" s="370"/>
      <c r="J537" s="370"/>
      <c r="K537" s="357"/>
      <c r="L537" s="370"/>
      <c r="M537" s="357"/>
      <c r="N537" s="370"/>
      <c r="O537" s="370"/>
      <c r="P537" s="370"/>
      <c r="Q537" s="370"/>
      <c r="R537" s="370"/>
      <c r="S537" s="370"/>
      <c r="T537" s="370"/>
      <c r="U537" s="370"/>
      <c r="V537" s="370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132.30000000000001</v>
      </c>
      <c r="D538" s="46">
        <f>IFERROR(X56*1,"0")+IFERROR(X57*1,"0")+IFERROR(X58*1,"0")+IFERROR(X59*1,"0")</f>
        <v>272.70000000000005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33.6</v>
      </c>
      <c r="F538" s="46">
        <f>IFERROR(X135*1,"0")+IFERROR(X136*1,"0")+IFERROR(X137*1,"0")+IFERROR(X138*1,"0")+IFERROR(X139*1,"0")</f>
        <v>25.200000000000003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12.600000000000001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835.6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835.6</v>
      </c>
      <c r="O538" s="46">
        <f>IFERROR(X296*1,"0")+IFERROR(X297*1,"0")+IFERROR(X298*1,"0")+IFERROR(X299*1,"0")+IFERROR(X300*1,"0")+IFERROR(X301*1,"0")+IFERROR(X302*1,"0")+IFERROR(X303*1,"0")+IFERROR(X307*1,"0")+IFERROR(X308*1,"0")</f>
        <v>10.8</v>
      </c>
      <c r="P538" s="46">
        <f>IFERROR(X313*1,"0")+IFERROR(X317*1,"0")+IFERROR(X318*1,"0")+IFERROR(X319*1,"0")+IFERROR(X323*1,"0")+IFERROR(X327*1,"0")</f>
        <v>32.4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390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15.84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O80:S80"/>
    <mergeCell ref="D473:E473"/>
    <mergeCell ref="D187:E187"/>
    <mergeCell ref="O270:S270"/>
    <mergeCell ref="O497:S497"/>
    <mergeCell ref="A35:Y35"/>
    <mergeCell ref="O136:S136"/>
    <mergeCell ref="A62:Y62"/>
    <mergeCell ref="O36:S36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D75:E75"/>
    <mergeCell ref="O357:U357"/>
    <mergeCell ref="O158:S158"/>
    <mergeCell ref="O351:S351"/>
    <mergeCell ref="O360:S360"/>
    <mergeCell ref="O74:S74"/>
    <mergeCell ref="O139:S139"/>
    <mergeCell ref="O261:S261"/>
    <mergeCell ref="A358:Y358"/>
    <mergeCell ref="O40:S40"/>
    <mergeCell ref="D137:E137"/>
    <mergeCell ref="O275:U275"/>
    <mergeCell ref="O424:S424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O398:S398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2024-05-06T07:48:02Z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