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BF95397-867A-4A0C-9366-DF125EF8A0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6" i="1" s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Y291" i="1" s="1"/>
  <c r="X271" i="1"/>
  <c r="X292" i="1" s="1"/>
  <c r="W269" i="1"/>
  <c r="W268" i="1"/>
  <c r="Y267" i="1"/>
  <c r="X267" i="1"/>
  <c r="O267" i="1"/>
  <c r="Y266" i="1"/>
  <c r="X266" i="1"/>
  <c r="Y265" i="1"/>
  <c r="X265" i="1"/>
  <c r="X268" i="1" s="1"/>
  <c r="O265" i="1"/>
  <c r="Y264" i="1"/>
  <c r="Y268" i="1" s="1"/>
  <c r="X264" i="1"/>
  <c r="X269" i="1" s="1"/>
  <c r="W262" i="1"/>
  <c r="Y261" i="1"/>
  <c r="W261" i="1"/>
  <c r="Y260" i="1"/>
  <c r="X260" i="1"/>
  <c r="Y259" i="1"/>
  <c r="X259" i="1"/>
  <c r="X261" i="1" s="1"/>
  <c r="W257" i="1"/>
  <c r="X256" i="1"/>
  <c r="W256" i="1"/>
  <c r="Y255" i="1"/>
  <c r="Y256" i="1" s="1"/>
  <c r="X255" i="1"/>
  <c r="X257" i="1" s="1"/>
  <c r="W252" i="1"/>
  <c r="Y251" i="1"/>
  <c r="W251" i="1"/>
  <c r="Y250" i="1"/>
  <c r="X250" i="1"/>
  <c r="Y249" i="1"/>
  <c r="X249" i="1"/>
  <c r="Y248" i="1"/>
  <c r="X248" i="1"/>
  <c r="X251" i="1" s="1"/>
  <c r="W244" i="1"/>
  <c r="X243" i="1"/>
  <c r="W243" i="1"/>
  <c r="Y242" i="1"/>
  <c r="Y243" i="1" s="1"/>
  <c r="X242" i="1"/>
  <c r="X244" i="1" s="1"/>
  <c r="O242" i="1"/>
  <c r="W239" i="1"/>
  <c r="X238" i="1"/>
  <c r="W238" i="1"/>
  <c r="Y237" i="1"/>
  <c r="Y238" i="1" s="1"/>
  <c r="X237" i="1"/>
  <c r="X239" i="1" s="1"/>
  <c r="O237" i="1"/>
  <c r="W233" i="1"/>
  <c r="X232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Y226" i="1" s="1"/>
  <c r="X224" i="1"/>
  <c r="X227" i="1" s="1"/>
  <c r="O224" i="1"/>
  <c r="W221" i="1"/>
  <c r="Y220" i="1"/>
  <c r="W220" i="1"/>
  <c r="Y219" i="1"/>
  <c r="X219" i="1"/>
  <c r="X220" i="1" s="1"/>
  <c r="O219" i="1"/>
  <c r="W216" i="1"/>
  <c r="W215" i="1"/>
  <c r="Y214" i="1"/>
  <c r="X214" i="1"/>
  <c r="O214" i="1"/>
  <c r="Y213" i="1"/>
  <c r="X213" i="1"/>
  <c r="O213" i="1"/>
  <c r="Y212" i="1"/>
  <c r="X212" i="1"/>
  <c r="X216" i="1" s="1"/>
  <c r="O212" i="1"/>
  <c r="Y211" i="1"/>
  <c r="Y215" i="1" s="1"/>
  <c r="X211" i="1"/>
  <c r="X215" i="1" s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Y207" i="1" s="1"/>
  <c r="X201" i="1"/>
  <c r="X208" i="1" s="1"/>
  <c r="O201" i="1"/>
  <c r="W198" i="1"/>
  <c r="W197" i="1"/>
  <c r="Y196" i="1"/>
  <c r="X196" i="1"/>
  <c r="O196" i="1"/>
  <c r="Y195" i="1"/>
  <c r="Y197" i="1" s="1"/>
  <c r="X195" i="1"/>
  <c r="O195" i="1"/>
  <c r="Y194" i="1"/>
  <c r="X194" i="1"/>
  <c r="X197" i="1" s="1"/>
  <c r="O194" i="1"/>
  <c r="X191" i="1"/>
  <c r="W191" i="1"/>
  <c r="Y190" i="1"/>
  <c r="W190" i="1"/>
  <c r="Y189" i="1"/>
  <c r="X189" i="1"/>
  <c r="O189" i="1"/>
  <c r="Y188" i="1"/>
  <c r="X188" i="1"/>
  <c r="X190" i="1" s="1"/>
  <c r="O188" i="1"/>
  <c r="W184" i="1"/>
  <c r="X183" i="1"/>
  <c r="W183" i="1"/>
  <c r="Y182" i="1"/>
  <c r="Y183" i="1" s="1"/>
  <c r="X182" i="1"/>
  <c r="X184" i="1" s="1"/>
  <c r="O182" i="1"/>
  <c r="W179" i="1"/>
  <c r="X178" i="1"/>
  <c r="W178" i="1"/>
  <c r="Y177" i="1"/>
  <c r="Y178" i="1" s="1"/>
  <c r="X177" i="1"/>
  <c r="X179" i="1" s="1"/>
  <c r="O177" i="1"/>
  <c r="W174" i="1"/>
  <c r="X173" i="1"/>
  <c r="W173" i="1"/>
  <c r="Y172" i="1"/>
  <c r="Y173" i="1" s="1"/>
  <c r="X172" i="1"/>
  <c r="X174" i="1" s="1"/>
  <c r="O172" i="1"/>
  <c r="W169" i="1"/>
  <c r="X168" i="1"/>
  <c r="W168" i="1"/>
  <c r="Y167" i="1"/>
  <c r="X167" i="1"/>
  <c r="Y166" i="1"/>
  <c r="Y168" i="1" s="1"/>
  <c r="X166" i="1"/>
  <c r="X169" i="1" s="1"/>
  <c r="W162" i="1"/>
  <c r="W161" i="1"/>
  <c r="Y160" i="1"/>
  <c r="X160" i="1"/>
  <c r="X162" i="1" s="1"/>
  <c r="O160" i="1"/>
  <c r="Y159" i="1"/>
  <c r="Y161" i="1" s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X157" i="1" s="1"/>
  <c r="W149" i="1"/>
  <c r="X148" i="1"/>
  <c r="W148" i="1"/>
  <c r="Y147" i="1"/>
  <c r="Y148" i="1" s="1"/>
  <c r="X147" i="1"/>
  <c r="X149" i="1" s="1"/>
  <c r="O147" i="1"/>
  <c r="W144" i="1"/>
  <c r="X143" i="1"/>
  <c r="W143" i="1"/>
  <c r="Y142" i="1"/>
  <c r="Y143" i="1" s="1"/>
  <c r="X142" i="1"/>
  <c r="X144" i="1" s="1"/>
  <c r="X138" i="1"/>
  <c r="W138" i="1"/>
  <c r="Y137" i="1"/>
  <c r="W137" i="1"/>
  <c r="Y136" i="1"/>
  <c r="X136" i="1"/>
  <c r="X137" i="1" s="1"/>
  <c r="O136" i="1"/>
  <c r="W133" i="1"/>
  <c r="W132" i="1"/>
  <c r="Y131" i="1"/>
  <c r="X131" i="1"/>
  <c r="X133" i="1" s="1"/>
  <c r="O131" i="1"/>
  <c r="Y130" i="1"/>
  <c r="Y132" i="1" s="1"/>
  <c r="X130" i="1"/>
  <c r="O130" i="1"/>
  <c r="W127" i="1"/>
  <c r="X126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X122" i="1" s="1"/>
  <c r="O117" i="1"/>
  <c r="X114" i="1"/>
  <c r="W114" i="1"/>
  <c r="Y113" i="1"/>
  <c r="W113" i="1"/>
  <c r="Y112" i="1"/>
  <c r="X112" i="1"/>
  <c r="X113" i="1" s="1"/>
  <c r="O112" i="1"/>
  <c r="W109" i="1"/>
  <c r="W108" i="1"/>
  <c r="Y107" i="1"/>
  <c r="X107" i="1"/>
  <c r="X109" i="1" s="1"/>
  <c r="O107" i="1"/>
  <c r="Y106" i="1"/>
  <c r="Y108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O97" i="1"/>
  <c r="W94" i="1"/>
  <c r="W93" i="1"/>
  <c r="Y92" i="1"/>
  <c r="X92" i="1"/>
  <c r="O92" i="1"/>
  <c r="Y91" i="1"/>
  <c r="X91" i="1"/>
  <c r="X93" i="1" s="1"/>
  <c r="O91" i="1"/>
  <c r="Y90" i="1"/>
  <c r="Y93" i="1" s="1"/>
  <c r="X90" i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X80" i="1"/>
  <c r="X87" i="1" s="1"/>
  <c r="O80" i="1"/>
  <c r="X77" i="1"/>
  <c r="W77" i="1"/>
  <c r="Y76" i="1"/>
  <c r="W76" i="1"/>
  <c r="Y75" i="1"/>
  <c r="X75" i="1"/>
  <c r="O75" i="1"/>
  <c r="Y74" i="1"/>
  <c r="X74" i="1"/>
  <c r="X76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86" i="1"/>
  <c r="X121" i="1"/>
  <c r="X156" i="1"/>
  <c r="H9" i="1"/>
  <c r="X295" i="1"/>
  <c r="X294" i="1"/>
  <c r="X296" i="1" s="1"/>
  <c r="X23" i="1"/>
  <c r="W297" i="1"/>
  <c r="Y32" i="1"/>
  <c r="Y298" i="1" s="1"/>
  <c r="W293" i="1"/>
  <c r="X41" i="1"/>
  <c r="Y49" i="1"/>
  <c r="X59" i="1"/>
  <c r="X65" i="1"/>
  <c r="Y86" i="1"/>
  <c r="X94" i="1"/>
  <c r="X293" i="1" s="1"/>
  <c r="X103" i="1"/>
  <c r="X108" i="1"/>
  <c r="Y121" i="1"/>
  <c r="X132" i="1"/>
  <c r="Y156" i="1"/>
  <c r="X161" i="1"/>
  <c r="X198" i="1"/>
  <c r="X207" i="1"/>
  <c r="X221" i="1"/>
  <c r="X226" i="1"/>
  <c r="X252" i="1"/>
  <c r="X262" i="1"/>
  <c r="X291" i="1"/>
  <c r="A306" i="1" l="1"/>
  <c r="X297" i="1"/>
  <c r="C306" i="1" s="1"/>
  <c r="B306" i="1" l="1"/>
</calcChain>
</file>

<file path=xl/sharedStrings.xml><?xml version="1.0" encoding="utf-8"?>
<sst xmlns="http://schemas.openxmlformats.org/spreadsheetml/2006/main" count="1117" uniqueCount="430">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</sst>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6"/>
  <sheetViews>
    <sheetView showGridLines="0" tabSelected="1" topLeftCell="A281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39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6" t="s">
        <v>9</v>
      </c>
      <c r="G5" s="250"/>
      <c r="H5" s="228"/>
      <c r="I5" s="229"/>
      <c r="J5" s="229"/>
      <c r="K5" s="229"/>
      <c r="L5" s="230"/>
      <c r="M5" s="62"/>
      <c r="O5" s="24" t="s">
        <v>10</v>
      </c>
      <c r="P5" s="392">
        <v>45420</v>
      </c>
      <c r="Q5" s="301"/>
      <c r="S5" s="333" t="s">
        <v>11</v>
      </c>
      <c r="T5" s="236"/>
      <c r="U5" s="334" t="s">
        <v>12</v>
      </c>
      <c r="V5" s="301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67" t="s">
        <v>14</v>
      </c>
      <c r="E6" s="368"/>
      <c r="F6" s="368"/>
      <c r="G6" s="368"/>
      <c r="H6" s="368"/>
      <c r="I6" s="368"/>
      <c r="J6" s="368"/>
      <c r="K6" s="368"/>
      <c r="L6" s="301"/>
      <c r="M6" s="63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Среда</v>
      </c>
      <c r="Q6" s="197"/>
      <c r="S6" s="235" t="s">
        <v>16</v>
      </c>
      <c r="T6" s="236"/>
      <c r="U6" s="360" t="s">
        <v>17</v>
      </c>
      <c r="V6" s="247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7" t="str">
        <f>IFERROR(VLOOKUP(DeliveryAddress,Table,3,0),1)</f>
        <v>3</v>
      </c>
      <c r="E7" s="328"/>
      <c r="F7" s="328"/>
      <c r="G7" s="328"/>
      <c r="H7" s="328"/>
      <c r="I7" s="328"/>
      <c r="J7" s="328"/>
      <c r="K7" s="328"/>
      <c r="L7" s="316"/>
      <c r="M7" s="64"/>
      <c r="O7" s="24"/>
      <c r="P7" s="42"/>
      <c r="Q7" s="42"/>
      <c r="S7" s="200"/>
      <c r="T7" s="236"/>
      <c r="U7" s="361"/>
      <c r="V7" s="362"/>
      <c r="AA7" s="51"/>
      <c r="AB7" s="51"/>
      <c r="AC7" s="51"/>
    </row>
    <row r="8" spans="1:30" s="188" customFormat="1" ht="25.5" customHeight="1" x14ac:dyDescent="0.2">
      <c r="A8" s="395" t="s">
        <v>18</v>
      </c>
      <c r="B8" s="222"/>
      <c r="C8" s="223"/>
      <c r="D8" s="276"/>
      <c r="E8" s="277"/>
      <c r="F8" s="277"/>
      <c r="G8" s="277"/>
      <c r="H8" s="277"/>
      <c r="I8" s="277"/>
      <c r="J8" s="277"/>
      <c r="K8" s="277"/>
      <c r="L8" s="278"/>
      <c r="M8" s="65"/>
      <c r="O8" s="24" t="s">
        <v>19</v>
      </c>
      <c r="P8" s="315">
        <v>0.375</v>
      </c>
      <c r="Q8" s="316"/>
      <c r="S8" s="200"/>
      <c r="T8" s="236"/>
      <c r="U8" s="361"/>
      <c r="V8" s="362"/>
      <c r="AA8" s="51"/>
      <c r="AB8" s="51"/>
      <c r="AC8" s="51"/>
    </row>
    <row r="9" spans="1:30" s="188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6"/>
      <c r="E9" s="206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5" t="str">
        <f>IF(AND($A$9="Тип доверенности/получателя при получении в адресе перегруза:",$D$9="Разовая доверенность"),"Введите ФИО","")</f>
        <v/>
      </c>
      <c r="I9" s="206"/>
      <c r="J9" s="2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6"/>
      <c r="L9" s="206"/>
      <c r="M9" s="189"/>
      <c r="O9" s="26" t="s">
        <v>20</v>
      </c>
      <c r="P9" s="297"/>
      <c r="Q9" s="298"/>
      <c r="S9" s="200"/>
      <c r="T9" s="236"/>
      <c r="U9" s="363"/>
      <c r="V9" s="364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6"/>
      <c r="E10" s="206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55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37"/>
      <c r="Q10" s="338"/>
      <c r="T10" s="24" t="s">
        <v>22</v>
      </c>
      <c r="U10" s="246" t="s">
        <v>23</v>
      </c>
      <c r="V10" s="247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0"/>
      <c r="Q11" s="301"/>
      <c r="T11" s="24" t="s">
        <v>26</v>
      </c>
      <c r="U11" s="332" t="s">
        <v>27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74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315"/>
      <c r="Q12" s="316"/>
      <c r="R12" s="23"/>
      <c r="T12" s="24"/>
      <c r="U12" s="283"/>
      <c r="V12" s="200"/>
      <c r="AA12" s="51"/>
      <c r="AB12" s="51"/>
      <c r="AC12" s="51"/>
    </row>
    <row r="13" spans="1:30" s="188" customFormat="1" ht="23.25" customHeight="1" x14ac:dyDescent="0.2">
      <c r="A13" s="374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332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74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90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2" t="s">
        <v>34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305" t="s">
        <v>37</v>
      </c>
      <c r="D17" s="233" t="s">
        <v>38</v>
      </c>
      <c r="E17" s="254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53"/>
      <c r="Q17" s="253"/>
      <c r="R17" s="253"/>
      <c r="S17" s="254"/>
      <c r="T17" s="389" t="s">
        <v>49</v>
      </c>
      <c r="U17" s="250"/>
      <c r="V17" s="233" t="s">
        <v>50</v>
      </c>
      <c r="W17" s="233" t="s">
        <v>51</v>
      </c>
      <c r="X17" s="399" t="s">
        <v>52</v>
      </c>
      <c r="Y17" s="233" t="s">
        <v>53</v>
      </c>
      <c r="Z17" s="262" t="s">
        <v>54</v>
      </c>
      <c r="AA17" s="262" t="s">
        <v>55</v>
      </c>
      <c r="AB17" s="262" t="s">
        <v>56</v>
      </c>
      <c r="AC17" s="263"/>
      <c r="AD17" s="264"/>
      <c r="AE17" s="271"/>
      <c r="BB17" s="387" t="s">
        <v>57</v>
      </c>
    </row>
    <row r="18" spans="1:54" ht="14.25" customHeight="1" x14ac:dyDescent="0.2">
      <c r="A18" s="234"/>
      <c r="B18" s="234"/>
      <c r="C18" s="234"/>
      <c r="D18" s="255"/>
      <c r="E18" s="257"/>
      <c r="F18" s="234"/>
      <c r="G18" s="234"/>
      <c r="H18" s="234"/>
      <c r="I18" s="234"/>
      <c r="J18" s="234"/>
      <c r="K18" s="234"/>
      <c r="L18" s="234"/>
      <c r="M18" s="234"/>
      <c r="N18" s="234"/>
      <c r="O18" s="255"/>
      <c r="P18" s="256"/>
      <c r="Q18" s="256"/>
      <c r="R18" s="256"/>
      <c r="S18" s="257"/>
      <c r="T18" s="186" t="s">
        <v>58</v>
      </c>
      <c r="U18" s="186" t="s">
        <v>59</v>
      </c>
      <c r="V18" s="234"/>
      <c r="W18" s="234"/>
      <c r="X18" s="400"/>
      <c r="Y18" s="234"/>
      <c r="Z18" s="345"/>
      <c r="AA18" s="345"/>
      <c r="AB18" s="265"/>
      <c r="AC18" s="266"/>
      <c r="AD18" s="267"/>
      <c r="AE18" s="272"/>
      <c r="BB18" s="200"/>
    </row>
    <row r="19" spans="1:54" ht="27.75" customHeight="1" x14ac:dyDescent="0.2">
      <c r="A19" s="279" t="s">
        <v>60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48"/>
      <c r="AA19" s="48"/>
    </row>
    <row r="20" spans="1:54" ht="16.5" customHeight="1" x14ac:dyDescent="0.25">
      <c r="A20" s="208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6"/>
      <c r="O23" s="221" t="s">
        <v>67</v>
      </c>
      <c r="P23" s="222"/>
      <c r="Q23" s="222"/>
      <c r="R23" s="222"/>
      <c r="S23" s="222"/>
      <c r="T23" s="222"/>
      <c r="U23" s="223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6"/>
      <c r="O24" s="221" t="s">
        <v>67</v>
      </c>
      <c r="P24" s="222"/>
      <c r="Q24" s="222"/>
      <c r="R24" s="222"/>
      <c r="S24" s="222"/>
      <c r="T24" s="222"/>
      <c r="U24" s="223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customHeight="1" x14ac:dyDescent="0.2">
      <c r="A25" s="279" t="s">
        <v>69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48"/>
      <c r="AA25" s="48"/>
    </row>
    <row r="26" spans="1:54" ht="16.5" customHeight="1" x14ac:dyDescent="0.25">
      <c r="A26" s="208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190</v>
      </c>
      <c r="X28" s="192">
        <f>IFERROR(IF(W28="","",W28),"")</f>
        <v>190</v>
      </c>
      <c r="Y28" s="36">
        <f>IFERROR(IF(W28="","",W28*0.00936),"")</f>
        <v>1.7784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93</v>
      </c>
      <c r="X30" s="192">
        <f>IFERROR(IF(W30="","",W30),"")</f>
        <v>93</v>
      </c>
      <c r="Y30" s="36">
        <f>IFERROR(IF(W30="","",W30*0.00936),"")</f>
        <v>0.87048000000000003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6"/>
      <c r="O32" s="221" t="s">
        <v>67</v>
      </c>
      <c r="P32" s="222"/>
      <c r="Q32" s="222"/>
      <c r="R32" s="222"/>
      <c r="S32" s="222"/>
      <c r="T32" s="222"/>
      <c r="U32" s="223"/>
      <c r="V32" s="37" t="s">
        <v>66</v>
      </c>
      <c r="W32" s="193">
        <f>IFERROR(SUM(W28:W31),"0")</f>
        <v>283</v>
      </c>
      <c r="X32" s="193">
        <f>IFERROR(SUM(X28:X31),"0")</f>
        <v>283</v>
      </c>
      <c r="Y32" s="193">
        <f>IFERROR(IF(Y28="",0,Y28),"0")+IFERROR(IF(Y29="",0,Y29),"0")+IFERROR(IF(Y30="",0,Y30),"0")+IFERROR(IF(Y31="",0,Y31),"0")</f>
        <v>2.6488800000000001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6"/>
      <c r="O33" s="221" t="s">
        <v>67</v>
      </c>
      <c r="P33" s="222"/>
      <c r="Q33" s="222"/>
      <c r="R33" s="222"/>
      <c r="S33" s="222"/>
      <c r="T33" s="222"/>
      <c r="U33" s="223"/>
      <c r="V33" s="37" t="s">
        <v>68</v>
      </c>
      <c r="W33" s="193">
        <f>IFERROR(SUMPRODUCT(W28:W31*H28:H31),"0")</f>
        <v>424.5</v>
      </c>
      <c r="X33" s="193">
        <f>IFERROR(SUMPRODUCT(X28:X31*H28:H31),"0")</f>
        <v>424.5</v>
      </c>
      <c r="Y33" s="37"/>
      <c r="Z33" s="194"/>
      <c r="AA33" s="194"/>
    </row>
    <row r="34" spans="1:54" ht="16.5" customHeight="1" x14ac:dyDescent="0.25">
      <c r="A34" s="208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8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9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6"/>
      <c r="O40" s="221" t="s">
        <v>67</v>
      </c>
      <c r="P40" s="222"/>
      <c r="Q40" s="222"/>
      <c r="R40" s="222"/>
      <c r="S40" s="222"/>
      <c r="T40" s="222"/>
      <c r="U40" s="223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6"/>
      <c r="O41" s="221" t="s">
        <v>67</v>
      </c>
      <c r="P41" s="222"/>
      <c r="Q41" s="222"/>
      <c r="R41" s="222"/>
      <c r="S41" s="222"/>
      <c r="T41" s="222"/>
      <c r="U41" s="223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customHeight="1" x14ac:dyDescent="0.25">
      <c r="A42" s="208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4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33</v>
      </c>
      <c r="X46" s="192">
        <f>IFERROR(IF(W46="","",W46),"")</f>
        <v>33</v>
      </c>
      <c r="Y46" s="36">
        <f>IFERROR(IF(W46="","",W46*0.0095),"")</f>
        <v>0.3135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37</v>
      </c>
      <c r="X47" s="192">
        <f>IFERROR(IF(W47="","",W47),"")</f>
        <v>37</v>
      </c>
      <c r="Y47" s="36">
        <f>IFERROR(IF(W47="","",W47*0.0095),"")</f>
        <v>0.35149999999999998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37</v>
      </c>
      <c r="X48" s="192">
        <f>IFERROR(IF(W48="","",W48),"")</f>
        <v>37</v>
      </c>
      <c r="Y48" s="36">
        <f>IFERROR(IF(W48="","",W48*0.0095),"")</f>
        <v>0.35149999999999998</v>
      </c>
      <c r="Z48" s="56"/>
      <c r="AA48" s="57"/>
      <c r="AE48" s="61"/>
      <c r="BB48" s="81" t="s">
        <v>75</v>
      </c>
    </row>
    <row r="49" spans="1:54" x14ac:dyDescent="0.2">
      <c r="A49" s="215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6"/>
      <c r="O49" s="221" t="s">
        <v>67</v>
      </c>
      <c r="P49" s="222"/>
      <c r="Q49" s="222"/>
      <c r="R49" s="222"/>
      <c r="S49" s="222"/>
      <c r="T49" s="222"/>
      <c r="U49" s="223"/>
      <c r="V49" s="37" t="s">
        <v>66</v>
      </c>
      <c r="W49" s="193">
        <f>IFERROR(SUM(W44:W48),"0")</f>
        <v>107</v>
      </c>
      <c r="X49" s="193">
        <f>IFERROR(SUM(X44:X48),"0")</f>
        <v>107</v>
      </c>
      <c r="Y49" s="193">
        <f>IFERROR(IF(Y44="",0,Y44),"0")+IFERROR(IF(Y45="",0,Y45),"0")+IFERROR(IF(Y46="",0,Y46),"0")+IFERROR(IF(Y47="",0,Y47),"0")+IFERROR(IF(Y48="",0,Y48),"0")</f>
        <v>1.0165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6"/>
      <c r="O50" s="221" t="s">
        <v>67</v>
      </c>
      <c r="P50" s="222"/>
      <c r="Q50" s="222"/>
      <c r="R50" s="222"/>
      <c r="S50" s="222"/>
      <c r="T50" s="222"/>
      <c r="U50" s="223"/>
      <c r="V50" s="37" t="s">
        <v>68</v>
      </c>
      <c r="W50" s="193">
        <f>IFERROR(SUMPRODUCT(W44:W48*H44:H48),"0")</f>
        <v>128.4</v>
      </c>
      <c r="X50" s="193">
        <f>IFERROR(SUMPRODUCT(X44:X48*H44:H48),"0")</f>
        <v>128.4</v>
      </c>
      <c r="Y50" s="37"/>
      <c r="Z50" s="194"/>
      <c r="AA50" s="194"/>
    </row>
    <row r="51" spans="1:54" ht="16.5" customHeight="1" x14ac:dyDescent="0.25">
      <c r="A51" s="208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0</v>
      </c>
      <c r="X53" s="192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0</v>
      </c>
      <c r="X54" s="192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0</v>
      </c>
      <c r="X55" s="192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0</v>
      </c>
      <c r="X56" s="192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0</v>
      </c>
      <c r="X57" s="192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70</v>
      </c>
      <c r="X58" s="192">
        <f t="shared" si="0"/>
        <v>70</v>
      </c>
      <c r="Y58" s="36">
        <f t="shared" si="1"/>
        <v>1.085</v>
      </c>
      <c r="Z58" s="56"/>
      <c r="AA58" s="57"/>
      <c r="AE58" s="61"/>
      <c r="BB58" s="87" t="s">
        <v>1</v>
      </c>
    </row>
    <row r="59" spans="1:54" x14ac:dyDescent="0.2">
      <c r="A59" s="215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6"/>
      <c r="O59" s="221" t="s">
        <v>67</v>
      </c>
      <c r="P59" s="222"/>
      <c r="Q59" s="222"/>
      <c r="R59" s="222"/>
      <c r="S59" s="222"/>
      <c r="T59" s="222"/>
      <c r="U59" s="223"/>
      <c r="V59" s="37" t="s">
        <v>66</v>
      </c>
      <c r="W59" s="193">
        <f>IFERROR(SUM(W53:W58),"0")</f>
        <v>70</v>
      </c>
      <c r="X59" s="193">
        <f>IFERROR(SUM(X53:X58),"0")</f>
        <v>70</v>
      </c>
      <c r="Y59" s="193">
        <f>IFERROR(IF(Y53="",0,Y53),"0")+IFERROR(IF(Y54="",0,Y54),"0")+IFERROR(IF(Y55="",0,Y55),"0")+IFERROR(IF(Y56="",0,Y56),"0")+IFERROR(IF(Y57="",0,Y57),"0")+IFERROR(IF(Y58="",0,Y58),"0")</f>
        <v>1.085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6"/>
      <c r="O60" s="221" t="s">
        <v>67</v>
      </c>
      <c r="P60" s="222"/>
      <c r="Q60" s="222"/>
      <c r="R60" s="222"/>
      <c r="S60" s="222"/>
      <c r="T60" s="222"/>
      <c r="U60" s="223"/>
      <c r="V60" s="37" t="s">
        <v>68</v>
      </c>
      <c r="W60" s="193">
        <f>IFERROR(SUMPRODUCT(W53:W58*H53:H58),"0")</f>
        <v>504</v>
      </c>
      <c r="X60" s="193">
        <f>IFERROR(SUMPRODUCT(X53:X58*H53:H58),"0")</f>
        <v>504</v>
      </c>
      <c r="Y60" s="37"/>
      <c r="Z60" s="194"/>
      <c r="AA60" s="194"/>
    </row>
    <row r="61" spans="1:54" ht="16.5" customHeight="1" x14ac:dyDescent="0.25">
      <c r="A61" s="208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56</v>
      </c>
      <c r="X63" s="192">
        <f>IFERROR(IF(W63="","",W63),"")</f>
        <v>56</v>
      </c>
      <c r="Y63" s="36">
        <f>IFERROR(IF(W63="","",W63*0.00502),"")</f>
        <v>0.28112000000000004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0</v>
      </c>
      <c r="X64" s="192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15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6"/>
      <c r="O65" s="221" t="s">
        <v>67</v>
      </c>
      <c r="P65" s="222"/>
      <c r="Q65" s="222"/>
      <c r="R65" s="222"/>
      <c r="S65" s="222"/>
      <c r="T65" s="222"/>
      <c r="U65" s="223"/>
      <c r="V65" s="37" t="s">
        <v>66</v>
      </c>
      <c r="W65" s="193">
        <f>IFERROR(SUM(W63:W64),"0")</f>
        <v>56</v>
      </c>
      <c r="X65" s="193">
        <f>IFERROR(SUM(X63:X64),"0")</f>
        <v>56</v>
      </c>
      <c r="Y65" s="193">
        <f>IFERROR(IF(Y63="",0,Y63),"0")+IFERROR(IF(Y64="",0,Y64),"0")</f>
        <v>0.28112000000000004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6"/>
      <c r="O66" s="221" t="s">
        <v>67</v>
      </c>
      <c r="P66" s="222"/>
      <c r="Q66" s="222"/>
      <c r="R66" s="222"/>
      <c r="S66" s="222"/>
      <c r="T66" s="222"/>
      <c r="U66" s="223"/>
      <c r="V66" s="37" t="s">
        <v>68</v>
      </c>
      <c r="W66" s="193">
        <f>IFERROR(SUMPRODUCT(W63:W64*H63:H64),"0")</f>
        <v>151.20000000000002</v>
      </c>
      <c r="X66" s="193">
        <f>IFERROR(SUMPRODUCT(X63:X64*H63:H64),"0")</f>
        <v>151.20000000000002</v>
      </c>
      <c r="Y66" s="37"/>
      <c r="Z66" s="194"/>
      <c r="AA66" s="194"/>
    </row>
    <row r="67" spans="1:54" ht="16.5" customHeight="1" x14ac:dyDescent="0.25">
      <c r="A67" s="208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18</v>
      </c>
      <c r="X69" s="192">
        <f>IFERROR(IF(W69="","",W69),"")</f>
        <v>18</v>
      </c>
      <c r="Y69" s="36">
        <f>IFERROR(IF(W69="","",W69*0.01788),"")</f>
        <v>0.32184000000000001</v>
      </c>
      <c r="Z69" s="56"/>
      <c r="AA69" s="57"/>
      <c r="AE69" s="61"/>
      <c r="BB69" s="90" t="s">
        <v>75</v>
      </c>
    </row>
    <row r="70" spans="1:54" x14ac:dyDescent="0.2">
      <c r="A70" s="215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6"/>
      <c r="O70" s="221" t="s">
        <v>67</v>
      </c>
      <c r="P70" s="222"/>
      <c r="Q70" s="222"/>
      <c r="R70" s="222"/>
      <c r="S70" s="222"/>
      <c r="T70" s="222"/>
      <c r="U70" s="223"/>
      <c r="V70" s="37" t="s">
        <v>66</v>
      </c>
      <c r="W70" s="193">
        <f>IFERROR(SUM(W69:W69),"0")</f>
        <v>18</v>
      </c>
      <c r="X70" s="193">
        <f>IFERROR(SUM(X69:X69),"0")</f>
        <v>18</v>
      </c>
      <c r="Y70" s="193">
        <f>IFERROR(IF(Y69="",0,Y69),"0")</f>
        <v>0.32184000000000001</v>
      </c>
      <c r="Z70" s="194"/>
      <c r="AA70" s="194"/>
    </row>
    <row r="71" spans="1:54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6"/>
      <c r="O71" s="221" t="s">
        <v>67</v>
      </c>
      <c r="P71" s="222"/>
      <c r="Q71" s="222"/>
      <c r="R71" s="222"/>
      <c r="S71" s="222"/>
      <c r="T71" s="222"/>
      <c r="U71" s="223"/>
      <c r="V71" s="37" t="s">
        <v>68</v>
      </c>
      <c r="W71" s="193">
        <f>IFERROR(SUMPRODUCT(W69:W69*H69:H69),"0")</f>
        <v>64.8</v>
      </c>
      <c r="X71" s="193">
        <f>IFERROR(SUMPRODUCT(X69:X69*H69:H69),"0")</f>
        <v>64.8</v>
      </c>
      <c r="Y71" s="37"/>
      <c r="Z71" s="194"/>
      <c r="AA71" s="194"/>
    </row>
    <row r="72" spans="1:54" ht="16.5" customHeight="1" x14ac:dyDescent="0.25">
      <c r="A72" s="208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30</v>
      </c>
      <c r="X74" s="192">
        <f>IFERROR(IF(W74="","",W74),"")</f>
        <v>30</v>
      </c>
      <c r="Y74" s="36">
        <f>IFERROR(IF(W74="","",W74*0.01788),"")</f>
        <v>0.53639999999999999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53</v>
      </c>
      <c r="X75" s="192">
        <f>IFERROR(IF(W75="","",W75),"")</f>
        <v>53</v>
      </c>
      <c r="Y75" s="36">
        <f>IFERROR(IF(W75="","",W75*0.01788),"")</f>
        <v>0.94764000000000004</v>
      </c>
      <c r="Z75" s="56"/>
      <c r="AA75" s="57"/>
      <c r="AE75" s="61"/>
      <c r="BB75" s="92" t="s">
        <v>75</v>
      </c>
    </row>
    <row r="76" spans="1:54" x14ac:dyDescent="0.2">
      <c r="A76" s="215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6"/>
      <c r="O76" s="221" t="s">
        <v>67</v>
      </c>
      <c r="P76" s="222"/>
      <c r="Q76" s="222"/>
      <c r="R76" s="222"/>
      <c r="S76" s="222"/>
      <c r="T76" s="222"/>
      <c r="U76" s="223"/>
      <c r="V76" s="37" t="s">
        <v>66</v>
      </c>
      <c r="W76" s="193">
        <f>IFERROR(SUM(W74:W75),"0")</f>
        <v>83</v>
      </c>
      <c r="X76" s="193">
        <f>IFERROR(SUM(X74:X75),"0")</f>
        <v>83</v>
      </c>
      <c r="Y76" s="193">
        <f>IFERROR(IF(Y74="",0,Y74),"0")+IFERROR(IF(Y75="",0,Y75),"0")</f>
        <v>1.48404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6"/>
      <c r="O77" s="221" t="s">
        <v>67</v>
      </c>
      <c r="P77" s="222"/>
      <c r="Q77" s="222"/>
      <c r="R77" s="222"/>
      <c r="S77" s="222"/>
      <c r="T77" s="222"/>
      <c r="U77" s="223"/>
      <c r="V77" s="37" t="s">
        <v>68</v>
      </c>
      <c r="W77" s="193">
        <f>IFERROR(SUMPRODUCT(W74:W75*H74:H75),"0")</f>
        <v>298.8</v>
      </c>
      <c r="X77" s="193">
        <f>IFERROR(SUMPRODUCT(X74:X75*H74:H75),"0")</f>
        <v>298.8</v>
      </c>
      <c r="Y77" s="37"/>
      <c r="Z77" s="194"/>
      <c r="AA77" s="194"/>
    </row>
    <row r="78" spans="1:54" ht="16.5" customHeight="1" x14ac:dyDescent="0.25">
      <c r="A78" s="208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4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79</v>
      </c>
      <c r="X80" s="192">
        <f t="shared" ref="X80:X85" si="2">IFERROR(IF(W80="","",W80),"")</f>
        <v>79</v>
      </c>
      <c r="Y80" s="36">
        <f t="shared" ref="Y80:Y85" si="3">IFERROR(IF(W80="","",W80*0.01788),"")</f>
        <v>1.41252</v>
      </c>
      <c r="Z80" s="56"/>
      <c r="AA80" s="57"/>
      <c r="AE80" s="61"/>
      <c r="BB80" s="93" t="s">
        <v>75</v>
      </c>
    </row>
    <row r="81" spans="1:54" ht="16.5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17</v>
      </c>
      <c r="X81" s="192">
        <f t="shared" si="2"/>
        <v>17</v>
      </c>
      <c r="Y81" s="36">
        <f t="shared" si="3"/>
        <v>0.30396000000000001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47</v>
      </c>
      <c r="X82" s="192">
        <f t="shared" si="2"/>
        <v>47</v>
      </c>
      <c r="Y82" s="36">
        <f t="shared" si="3"/>
        <v>0.84036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18</v>
      </c>
      <c r="X83" s="192">
        <f t="shared" si="2"/>
        <v>18</v>
      </c>
      <c r="Y83" s="36">
        <f t="shared" si="3"/>
        <v>0.32184000000000001</v>
      </c>
      <c r="Z83" s="56"/>
      <c r="AA83" s="57"/>
      <c r="AE83" s="61"/>
      <c r="BB83" s="96" t="s">
        <v>75</v>
      </c>
    </row>
    <row r="84" spans="1:54" ht="27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18</v>
      </c>
      <c r="X85" s="192">
        <f t="shared" si="2"/>
        <v>18</v>
      </c>
      <c r="Y85" s="36">
        <f t="shared" si="3"/>
        <v>0.32184000000000001</v>
      </c>
      <c r="Z85" s="56"/>
      <c r="AA85" s="57"/>
      <c r="AE85" s="61"/>
      <c r="BB85" s="98" t="s">
        <v>75</v>
      </c>
    </row>
    <row r="86" spans="1:54" x14ac:dyDescent="0.2">
      <c r="A86" s="215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6"/>
      <c r="O86" s="221" t="s">
        <v>67</v>
      </c>
      <c r="P86" s="222"/>
      <c r="Q86" s="222"/>
      <c r="R86" s="222"/>
      <c r="S86" s="222"/>
      <c r="T86" s="222"/>
      <c r="U86" s="223"/>
      <c r="V86" s="37" t="s">
        <v>66</v>
      </c>
      <c r="W86" s="193">
        <f>IFERROR(SUM(W80:W85),"0")</f>
        <v>179</v>
      </c>
      <c r="X86" s="193">
        <f>IFERROR(SUM(X80:X85),"0")</f>
        <v>179</v>
      </c>
      <c r="Y86" s="193">
        <f>IFERROR(IF(Y80="",0,Y80),"0")+IFERROR(IF(Y81="",0,Y81),"0")+IFERROR(IF(Y82="",0,Y82),"0")+IFERROR(IF(Y83="",0,Y83),"0")+IFERROR(IF(Y84="",0,Y84),"0")+IFERROR(IF(Y85="",0,Y85),"0")</f>
        <v>3.20052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6"/>
      <c r="O87" s="221" t="s">
        <v>67</v>
      </c>
      <c r="P87" s="222"/>
      <c r="Q87" s="222"/>
      <c r="R87" s="222"/>
      <c r="S87" s="222"/>
      <c r="T87" s="222"/>
      <c r="U87" s="223"/>
      <c r="V87" s="37" t="s">
        <v>68</v>
      </c>
      <c r="W87" s="193">
        <f>IFERROR(SUMPRODUCT(W80:W85*H80:H85),"0")</f>
        <v>691.8</v>
      </c>
      <c r="X87" s="193">
        <f>IFERROR(SUMPRODUCT(X80:X85*H80:H85),"0")</f>
        <v>691.8</v>
      </c>
      <c r="Y87" s="37"/>
      <c r="Z87" s="194"/>
      <c r="AA87" s="194"/>
    </row>
    <row r="88" spans="1:54" ht="16.5" customHeight="1" x14ac:dyDescent="0.25">
      <c r="A88" s="208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4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23</v>
      </c>
      <c r="X90" s="192">
        <f>IFERROR(IF(W90="","",W90),"")</f>
        <v>23</v>
      </c>
      <c r="Y90" s="36">
        <f>IFERROR(IF(W90="","",W90*0.00936),"")</f>
        <v>0.21528</v>
      </c>
      <c r="Z90" s="56"/>
      <c r="AA90" s="57"/>
      <c r="AE90" s="61"/>
      <c r="BB90" s="99" t="s">
        <v>75</v>
      </c>
    </row>
    <row r="91" spans="1:54" ht="27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12</v>
      </c>
      <c r="X91" s="192">
        <f>IFERROR(IF(W91="","",W91),"")</f>
        <v>12</v>
      </c>
      <c r="Y91" s="36">
        <f>IFERROR(IF(W91="","",W91*0.01788),"")</f>
        <v>0.21456</v>
      </c>
      <c r="Z91" s="56"/>
      <c r="AA91" s="57"/>
      <c r="AE91" s="61"/>
      <c r="BB91" s="100" t="s">
        <v>75</v>
      </c>
    </row>
    <row r="92" spans="1:54" ht="16.5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23</v>
      </c>
      <c r="X92" s="192">
        <f>IFERROR(IF(W92="","",W92),"")</f>
        <v>23</v>
      </c>
      <c r="Y92" s="36">
        <f>IFERROR(IF(W92="","",W92*0.0155),"")</f>
        <v>0.35649999999999998</v>
      </c>
      <c r="Z92" s="56"/>
      <c r="AA92" s="57"/>
      <c r="AE92" s="61"/>
      <c r="BB92" s="101" t="s">
        <v>75</v>
      </c>
    </row>
    <row r="93" spans="1:54" x14ac:dyDescent="0.2">
      <c r="A93" s="215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6"/>
      <c r="O93" s="221" t="s">
        <v>67</v>
      </c>
      <c r="P93" s="222"/>
      <c r="Q93" s="222"/>
      <c r="R93" s="222"/>
      <c r="S93" s="222"/>
      <c r="T93" s="222"/>
      <c r="U93" s="223"/>
      <c r="V93" s="37" t="s">
        <v>66</v>
      </c>
      <c r="W93" s="193">
        <f>IFERROR(SUM(W90:W92),"0")</f>
        <v>58</v>
      </c>
      <c r="X93" s="193">
        <f>IFERROR(SUM(X90:X92),"0")</f>
        <v>58</v>
      </c>
      <c r="Y93" s="193">
        <f>IFERROR(IF(Y90="",0,Y90),"0")+IFERROR(IF(Y91="",0,Y91),"0")+IFERROR(IF(Y92="",0,Y92),"0")</f>
        <v>0.78634000000000004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6"/>
      <c r="O94" s="221" t="s">
        <v>67</v>
      </c>
      <c r="P94" s="222"/>
      <c r="Q94" s="222"/>
      <c r="R94" s="222"/>
      <c r="S94" s="222"/>
      <c r="T94" s="222"/>
      <c r="U94" s="223"/>
      <c r="V94" s="37" t="s">
        <v>68</v>
      </c>
      <c r="W94" s="193">
        <f>IFERROR(SUMPRODUCT(W90:W92*H90:H92),"0")</f>
        <v>163.72000000000003</v>
      </c>
      <c r="X94" s="193">
        <f>IFERROR(SUMPRODUCT(X90:X92*H90:H92),"0")</f>
        <v>163.72000000000003</v>
      </c>
      <c r="Y94" s="37"/>
      <c r="Z94" s="194"/>
      <c r="AA94" s="194"/>
    </row>
    <row r="95" spans="1:54" ht="16.5" customHeight="1" x14ac:dyDescent="0.25">
      <c r="A95" s="208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25</v>
      </c>
      <c r="X97" s="192">
        <f>IFERROR(IF(W97="","",W97),"")</f>
        <v>25</v>
      </c>
      <c r="Y97" s="36">
        <f>IFERROR(IF(W97="","",W97*0.0155),"")</f>
        <v>0.38750000000000001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56</v>
      </c>
      <c r="X98" s="192">
        <f>IFERROR(IF(W98="","",W98),"")</f>
        <v>56</v>
      </c>
      <c r="Y98" s="36">
        <f>IFERROR(IF(W98="","",W98*0.0155),"")</f>
        <v>0.86799999999999999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47</v>
      </c>
      <c r="X99" s="192">
        <f>IFERROR(IF(W99="","",W99),"")</f>
        <v>47</v>
      </c>
      <c r="Y99" s="36">
        <f>IFERROR(IF(W99="","",W99*0.0155),"")</f>
        <v>0.72850000000000004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70</v>
      </c>
      <c r="X100" s="192">
        <f>IFERROR(IF(W100="","",W100),"")</f>
        <v>70</v>
      </c>
      <c r="Y100" s="36">
        <f>IFERROR(IF(W100="","",W100*0.0155),"")</f>
        <v>1.085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0</v>
      </c>
      <c r="X101" s="192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1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6"/>
      <c r="O102" s="221" t="s">
        <v>67</v>
      </c>
      <c r="P102" s="222"/>
      <c r="Q102" s="222"/>
      <c r="R102" s="222"/>
      <c r="S102" s="222"/>
      <c r="T102" s="222"/>
      <c r="U102" s="223"/>
      <c r="V102" s="37" t="s">
        <v>66</v>
      </c>
      <c r="W102" s="193">
        <f>IFERROR(SUM(W97:W101),"0")</f>
        <v>198</v>
      </c>
      <c r="X102" s="193">
        <f>IFERROR(SUM(X97:X101),"0")</f>
        <v>198</v>
      </c>
      <c r="Y102" s="193">
        <f>IFERROR(IF(Y97="",0,Y97),"0")+IFERROR(IF(Y98="",0,Y98),"0")+IFERROR(IF(Y99="",0,Y99),"0")+IFERROR(IF(Y100="",0,Y100),"0")+IFERROR(IF(Y101="",0,Y101),"0")</f>
        <v>3.069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6"/>
      <c r="O103" s="221" t="s">
        <v>67</v>
      </c>
      <c r="P103" s="222"/>
      <c r="Q103" s="222"/>
      <c r="R103" s="222"/>
      <c r="S103" s="222"/>
      <c r="T103" s="222"/>
      <c r="U103" s="223"/>
      <c r="V103" s="37" t="s">
        <v>68</v>
      </c>
      <c r="W103" s="193">
        <f>IFERROR(SUMPRODUCT(W97:W101*H97:H101),"0")</f>
        <v>1402.56</v>
      </c>
      <c r="X103" s="193">
        <f>IFERROR(SUMPRODUCT(X97:X101*H97:H101),"0")</f>
        <v>1402.56</v>
      </c>
      <c r="Y103" s="37"/>
      <c r="Z103" s="194"/>
      <c r="AA103" s="194"/>
    </row>
    <row r="104" spans="1:54" ht="16.5" customHeight="1" x14ac:dyDescent="0.25">
      <c r="A104" s="208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18</v>
      </c>
      <c r="X106" s="192">
        <f>IFERROR(IF(W106="","",W106),"")</f>
        <v>18</v>
      </c>
      <c r="Y106" s="36">
        <f>IFERROR(IF(W106="","",W106*0.01788),"")</f>
        <v>0.32184000000000001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63</v>
      </c>
      <c r="X107" s="192">
        <f>IFERROR(IF(W107="","",W107),"")</f>
        <v>63</v>
      </c>
      <c r="Y107" s="36">
        <f>IFERROR(IF(W107="","",W107*0.01788),"")</f>
        <v>1.1264400000000001</v>
      </c>
      <c r="Z107" s="56"/>
      <c r="AA107" s="57"/>
      <c r="AE107" s="61"/>
      <c r="BB107" s="108" t="s">
        <v>75</v>
      </c>
    </row>
    <row r="108" spans="1:54" x14ac:dyDescent="0.2">
      <c r="A108" s="21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6"/>
      <c r="O108" s="221" t="s">
        <v>67</v>
      </c>
      <c r="P108" s="222"/>
      <c r="Q108" s="222"/>
      <c r="R108" s="222"/>
      <c r="S108" s="222"/>
      <c r="T108" s="222"/>
      <c r="U108" s="223"/>
      <c r="V108" s="37" t="s">
        <v>66</v>
      </c>
      <c r="W108" s="193">
        <f>IFERROR(SUM(W106:W107),"0")</f>
        <v>81</v>
      </c>
      <c r="X108" s="193">
        <f>IFERROR(SUM(X106:X107),"0")</f>
        <v>81</v>
      </c>
      <c r="Y108" s="193">
        <f>IFERROR(IF(Y106="",0,Y106),"0")+IFERROR(IF(Y107="",0,Y107),"0")</f>
        <v>1.44828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6"/>
      <c r="O109" s="221" t="s">
        <v>67</v>
      </c>
      <c r="P109" s="222"/>
      <c r="Q109" s="222"/>
      <c r="R109" s="222"/>
      <c r="S109" s="222"/>
      <c r="T109" s="222"/>
      <c r="U109" s="223"/>
      <c r="V109" s="37" t="s">
        <v>68</v>
      </c>
      <c r="W109" s="193">
        <f>IFERROR(SUMPRODUCT(W106:W107*H106:H107),"0")</f>
        <v>243</v>
      </c>
      <c r="X109" s="193">
        <f>IFERROR(SUMPRODUCT(X106:X107*H106:H107),"0")</f>
        <v>243</v>
      </c>
      <c r="Y109" s="37"/>
      <c r="Z109" s="194"/>
      <c r="AA109" s="194"/>
    </row>
    <row r="110" spans="1:54" ht="16.5" customHeight="1" x14ac:dyDescent="0.25">
      <c r="A110" s="208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83</v>
      </c>
      <c r="X112" s="192">
        <f>IFERROR(IF(W112="","",W112),"")</f>
        <v>83</v>
      </c>
      <c r="Y112" s="36">
        <f>IFERROR(IF(W112="","",W112*0.01788),"")</f>
        <v>1.48404</v>
      </c>
      <c r="Z112" s="56"/>
      <c r="AA112" s="57"/>
      <c r="AE112" s="61"/>
      <c r="BB112" s="109" t="s">
        <v>75</v>
      </c>
    </row>
    <row r="113" spans="1:54" x14ac:dyDescent="0.2">
      <c r="A113" s="21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6"/>
      <c r="O113" s="221" t="s">
        <v>67</v>
      </c>
      <c r="P113" s="222"/>
      <c r="Q113" s="222"/>
      <c r="R113" s="222"/>
      <c r="S113" s="222"/>
      <c r="T113" s="222"/>
      <c r="U113" s="223"/>
      <c r="V113" s="37" t="s">
        <v>66</v>
      </c>
      <c r="W113" s="193">
        <f>IFERROR(SUM(W112:W112),"0")</f>
        <v>83</v>
      </c>
      <c r="X113" s="193">
        <f>IFERROR(SUM(X112:X112),"0")</f>
        <v>83</v>
      </c>
      <c r="Y113" s="193">
        <f>IFERROR(IF(Y112="",0,Y112),"0")</f>
        <v>1.48404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6"/>
      <c r="O114" s="221" t="s">
        <v>67</v>
      </c>
      <c r="P114" s="222"/>
      <c r="Q114" s="222"/>
      <c r="R114" s="222"/>
      <c r="S114" s="222"/>
      <c r="T114" s="222"/>
      <c r="U114" s="223"/>
      <c r="V114" s="37" t="s">
        <v>68</v>
      </c>
      <c r="W114" s="193">
        <f>IFERROR(SUMPRODUCT(W112:W112*H112:H112),"0")</f>
        <v>249</v>
      </c>
      <c r="X114" s="193">
        <f>IFERROR(SUMPRODUCT(X112:X112*H112:H112),"0")</f>
        <v>249</v>
      </c>
      <c r="Y114" s="37"/>
      <c r="Z114" s="194"/>
      <c r="AA114" s="194"/>
    </row>
    <row r="115" spans="1:54" ht="16.5" customHeight="1" x14ac:dyDescent="0.25">
      <c r="A115" s="208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0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18</v>
      </c>
      <c r="X119" s="192">
        <f>IFERROR(IF(W119="","",W119),"")</f>
        <v>18</v>
      </c>
      <c r="Y119" s="36">
        <f>IFERROR(IF(W119="","",W119*0.01788),"")</f>
        <v>0.32184000000000001</v>
      </c>
      <c r="Z119" s="56"/>
      <c r="AA119" s="57"/>
      <c r="AE119" s="61"/>
      <c r="BB119" s="112" t="s">
        <v>75</v>
      </c>
    </row>
    <row r="120" spans="1:54" ht="27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0</v>
      </c>
      <c r="X120" s="192">
        <f>IFERROR(IF(W120="","",W120),"")</f>
        <v>0</v>
      </c>
      <c r="Y120" s="36">
        <f>IFERROR(IF(W120="","",W120*0.01788),"")</f>
        <v>0</v>
      </c>
      <c r="Z120" s="56"/>
      <c r="AA120" s="57"/>
      <c r="AE120" s="61"/>
      <c r="BB120" s="113" t="s">
        <v>75</v>
      </c>
    </row>
    <row r="121" spans="1:54" x14ac:dyDescent="0.2">
      <c r="A121" s="21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6"/>
      <c r="O121" s="221" t="s">
        <v>67</v>
      </c>
      <c r="P121" s="222"/>
      <c r="Q121" s="222"/>
      <c r="R121" s="222"/>
      <c r="S121" s="222"/>
      <c r="T121" s="222"/>
      <c r="U121" s="223"/>
      <c r="V121" s="37" t="s">
        <v>66</v>
      </c>
      <c r="W121" s="193">
        <f>IFERROR(SUM(W117:W120),"0")</f>
        <v>18</v>
      </c>
      <c r="X121" s="193">
        <f>IFERROR(SUM(X117:X120),"0")</f>
        <v>18</v>
      </c>
      <c r="Y121" s="193">
        <f>IFERROR(IF(Y117="",0,Y117),"0")+IFERROR(IF(Y118="",0,Y118),"0")+IFERROR(IF(Y119="",0,Y119),"0")+IFERROR(IF(Y120="",0,Y120),"0")</f>
        <v>0.32184000000000001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6"/>
      <c r="O122" s="221" t="s">
        <v>67</v>
      </c>
      <c r="P122" s="222"/>
      <c r="Q122" s="222"/>
      <c r="R122" s="222"/>
      <c r="S122" s="222"/>
      <c r="T122" s="222"/>
      <c r="U122" s="223"/>
      <c r="V122" s="37" t="s">
        <v>68</v>
      </c>
      <c r="W122" s="193">
        <f>IFERROR(SUMPRODUCT(W117:W120*H117:H120),"0")</f>
        <v>54</v>
      </c>
      <c r="X122" s="193">
        <f>IFERROR(SUMPRODUCT(X117:X120*H117:H120),"0")</f>
        <v>54</v>
      </c>
      <c r="Y122" s="37"/>
      <c r="Z122" s="194"/>
      <c r="AA122" s="194"/>
    </row>
    <row r="123" spans="1:54" ht="16.5" customHeight="1" x14ac:dyDescent="0.25">
      <c r="A123" s="208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15</v>
      </c>
      <c r="X125" s="192">
        <f>IFERROR(IF(W125="","",W125),"")</f>
        <v>15</v>
      </c>
      <c r="Y125" s="36">
        <f>IFERROR(IF(W125="","",W125*0.01788),"")</f>
        <v>0.26819999999999999</v>
      </c>
      <c r="Z125" s="56"/>
      <c r="AA125" s="57"/>
      <c r="AE125" s="61"/>
      <c r="BB125" s="114" t="s">
        <v>75</v>
      </c>
    </row>
    <row r="126" spans="1:54" x14ac:dyDescent="0.2">
      <c r="A126" s="21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6"/>
      <c r="O126" s="221" t="s">
        <v>67</v>
      </c>
      <c r="P126" s="222"/>
      <c r="Q126" s="222"/>
      <c r="R126" s="222"/>
      <c r="S126" s="222"/>
      <c r="T126" s="222"/>
      <c r="U126" s="223"/>
      <c r="V126" s="37" t="s">
        <v>66</v>
      </c>
      <c r="W126" s="193">
        <f>IFERROR(SUM(W125:W125),"0")</f>
        <v>15</v>
      </c>
      <c r="X126" s="193">
        <f>IFERROR(SUM(X125:X125),"0")</f>
        <v>15</v>
      </c>
      <c r="Y126" s="193">
        <f>IFERROR(IF(Y125="",0,Y125),"0")</f>
        <v>0.26819999999999999</v>
      </c>
      <c r="Z126" s="194"/>
      <c r="AA126" s="194"/>
    </row>
    <row r="127" spans="1:54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6"/>
      <c r="O127" s="221" t="s">
        <v>67</v>
      </c>
      <c r="P127" s="222"/>
      <c r="Q127" s="222"/>
      <c r="R127" s="222"/>
      <c r="S127" s="222"/>
      <c r="T127" s="222"/>
      <c r="U127" s="223"/>
      <c r="V127" s="37" t="s">
        <v>68</v>
      </c>
      <c r="W127" s="193">
        <f>IFERROR(SUMPRODUCT(W125:W125*H125:H125),"0")</f>
        <v>45</v>
      </c>
      <c r="X127" s="193">
        <f>IFERROR(SUMPRODUCT(X125:X125*H125:H125),"0")</f>
        <v>45</v>
      </c>
      <c r="Y127" s="37"/>
      <c r="Z127" s="194"/>
      <c r="AA127" s="194"/>
    </row>
    <row r="128" spans="1:54" ht="16.5" customHeight="1" x14ac:dyDescent="0.25">
      <c r="A128" s="208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x14ac:dyDescent="0.2">
      <c r="A132" s="21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6"/>
      <c r="O132" s="221" t="s">
        <v>67</v>
      </c>
      <c r="P132" s="222"/>
      <c r="Q132" s="222"/>
      <c r="R132" s="222"/>
      <c r="S132" s="222"/>
      <c r="T132" s="222"/>
      <c r="U132" s="223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6"/>
      <c r="O133" s="221" t="s">
        <v>67</v>
      </c>
      <c r="P133" s="222"/>
      <c r="Q133" s="222"/>
      <c r="R133" s="222"/>
      <c r="S133" s="222"/>
      <c r="T133" s="222"/>
      <c r="U133" s="223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customHeight="1" x14ac:dyDescent="0.25">
      <c r="A134" s="208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x14ac:dyDescent="0.2">
      <c r="A137" s="21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6"/>
      <c r="O137" s="221" t="s">
        <v>67</v>
      </c>
      <c r="P137" s="222"/>
      <c r="Q137" s="222"/>
      <c r="R137" s="222"/>
      <c r="S137" s="222"/>
      <c r="T137" s="222"/>
      <c r="U137" s="223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6"/>
      <c r="O138" s="221" t="s">
        <v>67</v>
      </c>
      <c r="P138" s="222"/>
      <c r="Q138" s="222"/>
      <c r="R138" s="222"/>
      <c r="S138" s="222"/>
      <c r="T138" s="222"/>
      <c r="U138" s="223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customHeight="1" x14ac:dyDescent="0.2">
      <c r="A139" s="279" t="s">
        <v>200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48"/>
      <c r="AA139" s="48"/>
    </row>
    <row r="140" spans="1:54" ht="16.5" customHeight="1" x14ac:dyDescent="0.25">
      <c r="A140" s="208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4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0</v>
      </c>
      <c r="X142" s="192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75</v>
      </c>
    </row>
    <row r="143" spans="1:54" x14ac:dyDescent="0.2">
      <c r="A143" s="215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6"/>
      <c r="O143" s="221" t="s">
        <v>67</v>
      </c>
      <c r="P143" s="222"/>
      <c r="Q143" s="222"/>
      <c r="R143" s="222"/>
      <c r="S143" s="222"/>
      <c r="T143" s="222"/>
      <c r="U143" s="223"/>
      <c r="V143" s="37" t="s">
        <v>66</v>
      </c>
      <c r="W143" s="193">
        <f>IFERROR(SUM(W142:W142),"0")</f>
        <v>0</v>
      </c>
      <c r="X143" s="193">
        <f>IFERROR(SUM(X142:X142),"0")</f>
        <v>0</v>
      </c>
      <c r="Y143" s="193">
        <f>IFERROR(IF(Y142="",0,Y142),"0")</f>
        <v>0</v>
      </c>
      <c r="Z143" s="194"/>
      <c r="AA143" s="194"/>
    </row>
    <row r="144" spans="1:54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6"/>
      <c r="O144" s="221" t="s">
        <v>67</v>
      </c>
      <c r="P144" s="222"/>
      <c r="Q144" s="222"/>
      <c r="R144" s="222"/>
      <c r="S144" s="222"/>
      <c r="T144" s="222"/>
      <c r="U144" s="223"/>
      <c r="V144" s="37" t="s">
        <v>68</v>
      </c>
      <c r="W144" s="193">
        <f>IFERROR(SUMPRODUCT(W142:W142*H142:H142),"0")</f>
        <v>0</v>
      </c>
      <c r="X144" s="193">
        <f>IFERROR(SUMPRODUCT(X142:X142*H142:H142),"0")</f>
        <v>0</v>
      </c>
      <c r="Y144" s="37"/>
      <c r="Z144" s="194"/>
      <c r="AA144" s="194"/>
    </row>
    <row r="145" spans="1:54" ht="16.5" customHeight="1" x14ac:dyDescent="0.25">
      <c r="A145" s="208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10</v>
      </c>
      <c r="X147" s="192">
        <f>IFERROR(IF(W147="","",W147),"")</f>
        <v>10</v>
      </c>
      <c r="Y147" s="36">
        <f>IFERROR(IF(W147="","",W147*0.00866),"")</f>
        <v>8.6599999999999996E-2</v>
      </c>
      <c r="Z147" s="56"/>
      <c r="AA147" s="57"/>
      <c r="AE147" s="61"/>
      <c r="BB147" s="119" t="s">
        <v>75</v>
      </c>
    </row>
    <row r="148" spans="1:54" x14ac:dyDescent="0.2">
      <c r="A148" s="215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6"/>
      <c r="O148" s="221" t="s">
        <v>67</v>
      </c>
      <c r="P148" s="222"/>
      <c r="Q148" s="222"/>
      <c r="R148" s="222"/>
      <c r="S148" s="222"/>
      <c r="T148" s="222"/>
      <c r="U148" s="223"/>
      <c r="V148" s="37" t="s">
        <v>66</v>
      </c>
      <c r="W148" s="193">
        <f>IFERROR(SUM(W147:W147),"0")</f>
        <v>10</v>
      </c>
      <c r="X148" s="193">
        <f>IFERROR(SUM(X147:X147),"0")</f>
        <v>10</v>
      </c>
      <c r="Y148" s="193">
        <f>IFERROR(IF(Y147="",0,Y147),"0")</f>
        <v>8.6599999999999996E-2</v>
      </c>
      <c r="Z148" s="194"/>
      <c r="AA148" s="194"/>
    </row>
    <row r="149" spans="1:54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6"/>
      <c r="O149" s="221" t="s">
        <v>67</v>
      </c>
      <c r="P149" s="222"/>
      <c r="Q149" s="222"/>
      <c r="R149" s="222"/>
      <c r="S149" s="222"/>
      <c r="T149" s="222"/>
      <c r="U149" s="223"/>
      <c r="V149" s="37" t="s">
        <v>68</v>
      </c>
      <c r="W149" s="193">
        <f>IFERROR(SUMPRODUCT(W147:W147*H147:H147),"0")</f>
        <v>50</v>
      </c>
      <c r="X149" s="193">
        <f>IFERROR(SUMPRODUCT(X147:X147*H147:H147),"0")</f>
        <v>50</v>
      </c>
      <c r="Y149" s="37"/>
      <c r="Z149" s="194"/>
      <c r="AA149" s="194"/>
    </row>
    <row r="150" spans="1:54" ht="16.5" customHeight="1" x14ac:dyDescent="0.25">
      <c r="A150" s="208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2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4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0</v>
      </c>
      <c r="X154" s="192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2" t="s">
        <v>1</v>
      </c>
    </row>
    <row r="155" spans="1:54" ht="27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51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15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6"/>
      <c r="O156" s="221" t="s">
        <v>67</v>
      </c>
      <c r="P156" s="222"/>
      <c r="Q156" s="222"/>
      <c r="R156" s="222"/>
      <c r="S156" s="222"/>
      <c r="T156" s="222"/>
      <c r="U156" s="223"/>
      <c r="V156" s="37" t="s">
        <v>66</v>
      </c>
      <c r="W156" s="193">
        <f>IFERROR(SUM(W152:W155),"0")</f>
        <v>0</v>
      </c>
      <c r="X156" s="193">
        <f>IFERROR(SUM(X152:X155),"0")</f>
        <v>0</v>
      </c>
      <c r="Y156" s="193">
        <f>IFERROR(IF(Y152="",0,Y152),"0")+IFERROR(IF(Y153="",0,Y153),"0")+IFERROR(IF(Y154="",0,Y154),"0")+IFERROR(IF(Y155="",0,Y155),"0")</f>
        <v>0</v>
      </c>
      <c r="Z156" s="194"/>
      <c r="AA156" s="194"/>
    </row>
    <row r="157" spans="1:54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6"/>
      <c r="O157" s="221" t="s">
        <v>67</v>
      </c>
      <c r="P157" s="222"/>
      <c r="Q157" s="222"/>
      <c r="R157" s="222"/>
      <c r="S157" s="222"/>
      <c r="T157" s="222"/>
      <c r="U157" s="223"/>
      <c r="V157" s="37" t="s">
        <v>68</v>
      </c>
      <c r="W157" s="193">
        <f>IFERROR(SUMPRODUCT(W152:W155*H152:H155),"0")</f>
        <v>0</v>
      </c>
      <c r="X157" s="193">
        <f>IFERROR(SUMPRODUCT(X152:X155*H152:H155),"0")</f>
        <v>0</v>
      </c>
      <c r="Y157" s="37"/>
      <c r="Z157" s="194"/>
      <c r="AA157" s="194"/>
    </row>
    <row r="158" spans="1:54" ht="14.25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x14ac:dyDescent="0.2">
      <c r="A161" s="215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6"/>
      <c r="O161" s="221" t="s">
        <v>67</v>
      </c>
      <c r="P161" s="222"/>
      <c r="Q161" s="222"/>
      <c r="R161" s="222"/>
      <c r="S161" s="222"/>
      <c r="T161" s="222"/>
      <c r="U161" s="223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6"/>
      <c r="O162" s="221" t="s">
        <v>67</v>
      </c>
      <c r="P162" s="222"/>
      <c r="Q162" s="222"/>
      <c r="R162" s="222"/>
      <c r="S162" s="222"/>
      <c r="T162" s="222"/>
      <c r="U162" s="223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customHeight="1" x14ac:dyDescent="0.2">
      <c r="A163" s="279" t="s">
        <v>225</v>
      </c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48"/>
      <c r="AA163" s="48"/>
    </row>
    <row r="164" spans="1:54" ht="16.5" customHeight="1" x14ac:dyDescent="0.25">
      <c r="A164" s="208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299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18</v>
      </c>
      <c r="X166" s="192">
        <f>IFERROR(IF(W166="","",W166),"")</f>
        <v>18</v>
      </c>
      <c r="Y166" s="36">
        <f>IFERROR(IF(W166="","",W166*0.01788),"")</f>
        <v>0.32184000000000001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04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27</v>
      </c>
      <c r="X167" s="192">
        <f>IFERROR(IF(W167="","",W167),"")</f>
        <v>27</v>
      </c>
      <c r="Y167" s="36">
        <f>IFERROR(IF(W167="","",W167*0.01788),"")</f>
        <v>0.48276000000000002</v>
      </c>
      <c r="Z167" s="56"/>
      <c r="AA167" s="57"/>
      <c r="AE167" s="61"/>
      <c r="BB167" s="127" t="s">
        <v>75</v>
      </c>
    </row>
    <row r="168" spans="1:54" x14ac:dyDescent="0.2">
      <c r="A168" s="215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6"/>
      <c r="O168" s="221" t="s">
        <v>67</v>
      </c>
      <c r="P168" s="222"/>
      <c r="Q168" s="222"/>
      <c r="R168" s="222"/>
      <c r="S168" s="222"/>
      <c r="T168" s="222"/>
      <c r="U168" s="223"/>
      <c r="V168" s="37" t="s">
        <v>66</v>
      </c>
      <c r="W168" s="193">
        <f>IFERROR(SUM(W166:W167),"0")</f>
        <v>45</v>
      </c>
      <c r="X168" s="193">
        <f>IFERROR(SUM(X166:X167),"0")</f>
        <v>45</v>
      </c>
      <c r="Y168" s="193">
        <f>IFERROR(IF(Y166="",0,Y166),"0")+IFERROR(IF(Y167="",0,Y167),"0")</f>
        <v>0.80459999999999998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6"/>
      <c r="O169" s="221" t="s">
        <v>67</v>
      </c>
      <c r="P169" s="222"/>
      <c r="Q169" s="222"/>
      <c r="R169" s="222"/>
      <c r="S169" s="222"/>
      <c r="T169" s="222"/>
      <c r="U169" s="223"/>
      <c r="V169" s="37" t="s">
        <v>68</v>
      </c>
      <c r="W169" s="193">
        <f>IFERROR(SUMPRODUCT(W166:W167*H166:H167),"0")</f>
        <v>135</v>
      </c>
      <c r="X169" s="193">
        <f>IFERROR(SUMPRODUCT(X166:X167*H166:H167),"0")</f>
        <v>135</v>
      </c>
      <c r="Y169" s="37"/>
      <c r="Z169" s="194"/>
      <c r="AA169" s="194"/>
    </row>
    <row r="170" spans="1:54" ht="16.5" customHeight="1" x14ac:dyDescent="0.25">
      <c r="A170" s="208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x14ac:dyDescent="0.2">
      <c r="A173" s="215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6"/>
      <c r="O173" s="221" t="s">
        <v>67</v>
      </c>
      <c r="P173" s="222"/>
      <c r="Q173" s="222"/>
      <c r="R173" s="222"/>
      <c r="S173" s="222"/>
      <c r="T173" s="222"/>
      <c r="U173" s="223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6"/>
      <c r="O174" s="221" t="s">
        <v>67</v>
      </c>
      <c r="P174" s="222"/>
      <c r="Q174" s="222"/>
      <c r="R174" s="222"/>
      <c r="S174" s="222"/>
      <c r="T174" s="222"/>
      <c r="U174" s="223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customHeight="1" x14ac:dyDescent="0.25">
      <c r="A175" s="208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x14ac:dyDescent="0.2">
      <c r="A178" s="215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6"/>
      <c r="O178" s="221" t="s">
        <v>67</v>
      </c>
      <c r="P178" s="222"/>
      <c r="Q178" s="222"/>
      <c r="R178" s="222"/>
      <c r="S178" s="222"/>
      <c r="T178" s="222"/>
      <c r="U178" s="223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6"/>
      <c r="O179" s="221" t="s">
        <v>67</v>
      </c>
      <c r="P179" s="222"/>
      <c r="Q179" s="222"/>
      <c r="R179" s="222"/>
      <c r="S179" s="222"/>
      <c r="T179" s="222"/>
      <c r="U179" s="223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customHeight="1" x14ac:dyDescent="0.25">
      <c r="A180" s="208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7</v>
      </c>
      <c r="X182" s="192">
        <f>IFERROR(IF(W182="","",W182),"")</f>
        <v>7</v>
      </c>
      <c r="Y182" s="36">
        <f>IFERROR(IF(W182="","",W182*0.01788),"")</f>
        <v>0.12515999999999999</v>
      </c>
      <c r="Z182" s="56"/>
      <c r="AA182" s="57"/>
      <c r="AE182" s="61"/>
      <c r="BB182" s="130" t="s">
        <v>75</v>
      </c>
    </row>
    <row r="183" spans="1:54" x14ac:dyDescent="0.2">
      <c r="A183" s="215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6"/>
      <c r="O183" s="221" t="s">
        <v>67</v>
      </c>
      <c r="P183" s="222"/>
      <c r="Q183" s="222"/>
      <c r="R183" s="222"/>
      <c r="S183" s="222"/>
      <c r="T183" s="222"/>
      <c r="U183" s="223"/>
      <c r="V183" s="37" t="s">
        <v>66</v>
      </c>
      <c r="W183" s="193">
        <f>IFERROR(SUM(W182:W182),"0")</f>
        <v>7</v>
      </c>
      <c r="X183" s="193">
        <f>IFERROR(SUM(X182:X182),"0")</f>
        <v>7</v>
      </c>
      <c r="Y183" s="193">
        <f>IFERROR(IF(Y182="",0,Y182),"0")</f>
        <v>0.12515999999999999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6"/>
      <c r="O184" s="221" t="s">
        <v>67</v>
      </c>
      <c r="P184" s="222"/>
      <c r="Q184" s="222"/>
      <c r="R184" s="222"/>
      <c r="S184" s="222"/>
      <c r="T184" s="222"/>
      <c r="U184" s="223"/>
      <c r="V184" s="37" t="s">
        <v>68</v>
      </c>
      <c r="W184" s="193">
        <f>IFERROR(SUMPRODUCT(W182:W182*H182:H182),"0")</f>
        <v>21</v>
      </c>
      <c r="X184" s="193">
        <f>IFERROR(SUMPRODUCT(X182:X182*H182:H182),"0")</f>
        <v>21</v>
      </c>
      <c r="Y184" s="37"/>
      <c r="Z184" s="194"/>
      <c r="AA184" s="194"/>
    </row>
    <row r="185" spans="1:54" ht="27.75" customHeight="1" x14ac:dyDescent="0.2">
      <c r="A185" s="279" t="s">
        <v>244</v>
      </c>
      <c r="B185" s="280"/>
      <c r="C185" s="280"/>
      <c r="D185" s="280"/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48"/>
      <c r="AA185" s="48"/>
    </row>
    <row r="186" spans="1:54" ht="16.5" customHeight="1" x14ac:dyDescent="0.25">
      <c r="A186" s="208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5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x14ac:dyDescent="0.2">
      <c r="A190" s="215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6"/>
      <c r="O190" s="221" t="s">
        <v>67</v>
      </c>
      <c r="P190" s="222"/>
      <c r="Q190" s="222"/>
      <c r="R190" s="222"/>
      <c r="S190" s="222"/>
      <c r="T190" s="222"/>
      <c r="U190" s="223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6"/>
      <c r="O191" s="221" t="s">
        <v>67</v>
      </c>
      <c r="P191" s="222"/>
      <c r="Q191" s="222"/>
      <c r="R191" s="222"/>
      <c r="S191" s="222"/>
      <c r="T191" s="222"/>
      <c r="U191" s="223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customHeight="1" x14ac:dyDescent="0.25">
      <c r="A192" s="208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23</v>
      </c>
      <c r="X194" s="192">
        <f>IFERROR(IF(W194="","",W194),"")</f>
        <v>23</v>
      </c>
      <c r="Y194" s="36">
        <f>IFERROR(IF(W194="","",W194*0.0155),"")</f>
        <v>0.35649999999999998</v>
      </c>
      <c r="Z194" s="56"/>
      <c r="AA194" s="57"/>
      <c r="AE194" s="61"/>
      <c r="BB194" s="133" t="s">
        <v>1</v>
      </c>
    </row>
    <row r="195" spans="1:54" ht="27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0</v>
      </c>
      <c r="X196" s="192">
        <f>IFERROR(IF(W196="","",W196),"")</f>
        <v>0</v>
      </c>
      <c r="Y196" s="36">
        <f>IFERROR(IF(W196="","",W196*0.0155),"")</f>
        <v>0</v>
      </c>
      <c r="Z196" s="56"/>
      <c r="AA196" s="57"/>
      <c r="AE196" s="61"/>
      <c r="BB196" s="135" t="s">
        <v>1</v>
      </c>
    </row>
    <row r="197" spans="1:54" x14ac:dyDescent="0.2">
      <c r="A197" s="215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6"/>
      <c r="O197" s="221" t="s">
        <v>67</v>
      </c>
      <c r="P197" s="222"/>
      <c r="Q197" s="222"/>
      <c r="R197" s="222"/>
      <c r="S197" s="222"/>
      <c r="T197" s="222"/>
      <c r="U197" s="223"/>
      <c r="V197" s="37" t="s">
        <v>66</v>
      </c>
      <c r="W197" s="193">
        <f>IFERROR(SUM(W194:W196),"0")</f>
        <v>23</v>
      </c>
      <c r="X197" s="193">
        <f>IFERROR(SUM(X194:X196),"0")</f>
        <v>23</v>
      </c>
      <c r="Y197" s="193">
        <f>IFERROR(IF(Y194="",0,Y194),"0")+IFERROR(IF(Y195="",0,Y195),"0")+IFERROR(IF(Y196="",0,Y196),"0")</f>
        <v>0.35649999999999998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6"/>
      <c r="O198" s="221" t="s">
        <v>67</v>
      </c>
      <c r="P198" s="222"/>
      <c r="Q198" s="222"/>
      <c r="R198" s="222"/>
      <c r="S198" s="222"/>
      <c r="T198" s="222"/>
      <c r="U198" s="223"/>
      <c r="V198" s="37" t="s">
        <v>68</v>
      </c>
      <c r="W198" s="193">
        <f>IFERROR(SUMPRODUCT(W194:W196*H194:H196),"0")</f>
        <v>128.79999999999998</v>
      </c>
      <c r="X198" s="193">
        <f>IFERROR(SUMPRODUCT(X194:X196*H194:H196),"0")</f>
        <v>128.79999999999998</v>
      </c>
      <c r="Y198" s="37"/>
      <c r="Z198" s="194"/>
      <c r="AA198" s="194"/>
    </row>
    <row r="199" spans="1:54" ht="16.5" customHeight="1" x14ac:dyDescent="0.25">
      <c r="A199" s="208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6</v>
      </c>
      <c r="X201" s="192">
        <f t="shared" ref="X201:X206" si="4">IFERROR(IF(W201="","",W201),"")</f>
        <v>6</v>
      </c>
      <c r="Y201" s="36">
        <f t="shared" ref="Y201:Y206" si="5">IFERROR(IF(W201="","",W201*0.0155),"")</f>
        <v>9.2999999999999999E-2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25</v>
      </c>
      <c r="X202" s="192">
        <f t="shared" si="4"/>
        <v>25</v>
      </c>
      <c r="Y202" s="36">
        <f t="shared" si="5"/>
        <v>0.38750000000000001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25</v>
      </c>
      <c r="X206" s="192">
        <f t="shared" si="4"/>
        <v>25</v>
      </c>
      <c r="Y206" s="36">
        <f t="shared" si="5"/>
        <v>0.38750000000000001</v>
      </c>
      <c r="Z206" s="56"/>
      <c r="AA206" s="57"/>
      <c r="AE206" s="61"/>
      <c r="BB206" s="141" t="s">
        <v>1</v>
      </c>
    </row>
    <row r="207" spans="1:54" x14ac:dyDescent="0.2">
      <c r="A207" s="215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6"/>
      <c r="O207" s="221" t="s">
        <v>67</v>
      </c>
      <c r="P207" s="222"/>
      <c r="Q207" s="222"/>
      <c r="R207" s="222"/>
      <c r="S207" s="222"/>
      <c r="T207" s="222"/>
      <c r="U207" s="223"/>
      <c r="V207" s="37" t="s">
        <v>66</v>
      </c>
      <c r="W207" s="193">
        <f>IFERROR(SUM(W201:W206),"0")</f>
        <v>56</v>
      </c>
      <c r="X207" s="193">
        <f>IFERROR(SUM(X201:X206),"0")</f>
        <v>56</v>
      </c>
      <c r="Y207" s="193">
        <f>IFERROR(IF(Y201="",0,Y201),"0")+IFERROR(IF(Y202="",0,Y202),"0")+IFERROR(IF(Y203="",0,Y203),"0")+IFERROR(IF(Y204="",0,Y204),"0")+IFERROR(IF(Y205="",0,Y205),"0")+IFERROR(IF(Y206="",0,Y206),"0")</f>
        <v>0.8680000000000001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6"/>
      <c r="O208" s="221" t="s">
        <v>67</v>
      </c>
      <c r="P208" s="222"/>
      <c r="Q208" s="222"/>
      <c r="R208" s="222"/>
      <c r="S208" s="222"/>
      <c r="T208" s="222"/>
      <c r="U208" s="223"/>
      <c r="V208" s="37" t="s">
        <v>68</v>
      </c>
      <c r="W208" s="193">
        <f>IFERROR(SUMPRODUCT(W201:W206*H201:H206),"0")</f>
        <v>318.39999999999998</v>
      </c>
      <c r="X208" s="193">
        <f>IFERROR(SUMPRODUCT(X201:X206*H201:H206),"0")</f>
        <v>318.39999999999998</v>
      </c>
      <c r="Y208" s="37"/>
      <c r="Z208" s="194"/>
      <c r="AA208" s="194"/>
    </row>
    <row r="209" spans="1:54" ht="16.5" customHeight="1" x14ac:dyDescent="0.25">
      <c r="A209" s="208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6</v>
      </c>
      <c r="X211" s="192">
        <f>IFERROR(IF(W211="","",W211),"")</f>
        <v>6</v>
      </c>
      <c r="Y211" s="36">
        <f>IFERROR(IF(W211="","",W211*0.0155),"")</f>
        <v>9.2999999999999999E-2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10</v>
      </c>
      <c r="X212" s="192">
        <f>IFERROR(IF(W212="","",W212),"")</f>
        <v>10</v>
      </c>
      <c r="Y212" s="36">
        <f>IFERROR(IF(W212="","",W212*0.0155),"")</f>
        <v>0.155</v>
      </c>
      <c r="Z212" s="56"/>
      <c r="AA212" s="57"/>
      <c r="AE212" s="61"/>
      <c r="BB212" s="143" t="s">
        <v>1</v>
      </c>
    </row>
    <row r="213" spans="1:54" ht="27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14</v>
      </c>
      <c r="X213" s="192">
        <f>IFERROR(IF(W213="","",W213),"")</f>
        <v>14</v>
      </c>
      <c r="Y213" s="36">
        <f>IFERROR(IF(W213="","",W213*0.0155),"")</f>
        <v>0.217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45</v>
      </c>
      <c r="X214" s="192">
        <f>IFERROR(IF(W214="","",W214),"")</f>
        <v>45</v>
      </c>
      <c r="Y214" s="36">
        <f>IFERROR(IF(W214="","",W214*0.0155),"")</f>
        <v>0.69750000000000001</v>
      </c>
      <c r="Z214" s="56"/>
      <c r="AA214" s="57"/>
      <c r="AE214" s="61"/>
      <c r="BB214" s="145" t="s">
        <v>1</v>
      </c>
    </row>
    <row r="215" spans="1:54" x14ac:dyDescent="0.2">
      <c r="A215" s="215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6"/>
      <c r="O215" s="221" t="s">
        <v>67</v>
      </c>
      <c r="P215" s="222"/>
      <c r="Q215" s="222"/>
      <c r="R215" s="222"/>
      <c r="S215" s="222"/>
      <c r="T215" s="222"/>
      <c r="U215" s="223"/>
      <c r="V215" s="37" t="s">
        <v>66</v>
      </c>
      <c r="W215" s="193">
        <f>IFERROR(SUM(W211:W214),"0")</f>
        <v>75</v>
      </c>
      <c r="X215" s="193">
        <f>IFERROR(SUM(X211:X214),"0")</f>
        <v>75</v>
      </c>
      <c r="Y215" s="193">
        <f>IFERROR(IF(Y211="",0,Y211),"0")+IFERROR(IF(Y212="",0,Y212),"0")+IFERROR(IF(Y213="",0,Y213),"0")+IFERROR(IF(Y214="",0,Y214),"0")</f>
        <v>1.1625000000000001</v>
      </c>
      <c r="Z215" s="194"/>
      <c r="AA215" s="194"/>
    </row>
    <row r="216" spans="1:54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6"/>
      <c r="O216" s="221" t="s">
        <v>67</v>
      </c>
      <c r="P216" s="222"/>
      <c r="Q216" s="222"/>
      <c r="R216" s="222"/>
      <c r="S216" s="222"/>
      <c r="T216" s="222"/>
      <c r="U216" s="223"/>
      <c r="V216" s="37" t="s">
        <v>68</v>
      </c>
      <c r="W216" s="193">
        <f>IFERROR(SUMPRODUCT(W211:W214*H211:H214),"0")</f>
        <v>533.6</v>
      </c>
      <c r="X216" s="193">
        <f>IFERROR(SUMPRODUCT(X211:X214*H211:H214),"0")</f>
        <v>533.6</v>
      </c>
      <c r="Y216" s="37"/>
      <c r="Z216" s="194"/>
      <c r="AA216" s="194"/>
    </row>
    <row r="217" spans="1:54" ht="16.5" customHeight="1" x14ac:dyDescent="0.25">
      <c r="A217" s="208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x14ac:dyDescent="0.2">
      <c r="A220" s="215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6"/>
      <c r="O220" s="221" t="s">
        <v>67</v>
      </c>
      <c r="P220" s="222"/>
      <c r="Q220" s="222"/>
      <c r="R220" s="222"/>
      <c r="S220" s="222"/>
      <c r="T220" s="222"/>
      <c r="U220" s="223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6"/>
      <c r="O221" s="221" t="s">
        <v>67</v>
      </c>
      <c r="P221" s="222"/>
      <c r="Q221" s="222"/>
      <c r="R221" s="222"/>
      <c r="S221" s="222"/>
      <c r="T221" s="222"/>
      <c r="U221" s="223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customHeight="1" x14ac:dyDescent="0.25">
      <c r="A222" s="208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x14ac:dyDescent="0.2">
      <c r="A226" s="215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6"/>
      <c r="O226" s="221" t="s">
        <v>67</v>
      </c>
      <c r="P226" s="222"/>
      <c r="Q226" s="222"/>
      <c r="R226" s="222"/>
      <c r="S226" s="222"/>
      <c r="T226" s="222"/>
      <c r="U226" s="223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6"/>
      <c r="O227" s="221" t="s">
        <v>67</v>
      </c>
      <c r="P227" s="222"/>
      <c r="Q227" s="222"/>
      <c r="R227" s="222"/>
      <c r="S227" s="222"/>
      <c r="T227" s="222"/>
      <c r="U227" s="223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customHeight="1" x14ac:dyDescent="0.2">
      <c r="A228" s="279" t="s">
        <v>287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48"/>
      <c r="AA228" s="48"/>
    </row>
    <row r="229" spans="1:54" ht="16.5" customHeight="1" x14ac:dyDescent="0.25">
      <c r="A229" s="208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8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x14ac:dyDescent="0.2">
      <c r="A232" s="215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6"/>
      <c r="O232" s="221" t="s">
        <v>67</v>
      </c>
      <c r="P232" s="222"/>
      <c r="Q232" s="222"/>
      <c r="R232" s="222"/>
      <c r="S232" s="222"/>
      <c r="T232" s="222"/>
      <c r="U232" s="223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6"/>
      <c r="O233" s="221" t="s">
        <v>67</v>
      </c>
      <c r="P233" s="222"/>
      <c r="Q233" s="222"/>
      <c r="R233" s="222"/>
      <c r="S233" s="222"/>
      <c r="T233" s="222"/>
      <c r="U233" s="223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customHeight="1" x14ac:dyDescent="0.2">
      <c r="A234" s="279" t="s">
        <v>291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48"/>
      <c r="AA234" s="48"/>
    </row>
    <row r="235" spans="1:54" ht="16.5" customHeight="1" x14ac:dyDescent="0.25">
      <c r="A235" s="208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0</v>
      </c>
      <c r="X237" s="192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0" t="s">
        <v>1</v>
      </c>
    </row>
    <row r="238" spans="1:54" x14ac:dyDescent="0.2">
      <c r="A238" s="215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6"/>
      <c r="O238" s="221" t="s">
        <v>67</v>
      </c>
      <c r="P238" s="222"/>
      <c r="Q238" s="222"/>
      <c r="R238" s="222"/>
      <c r="S238" s="222"/>
      <c r="T238" s="222"/>
      <c r="U238" s="223"/>
      <c r="V238" s="37" t="s">
        <v>66</v>
      </c>
      <c r="W238" s="193">
        <f>IFERROR(SUM(W237:W237),"0")</f>
        <v>0</v>
      </c>
      <c r="X238" s="193">
        <f>IFERROR(SUM(X237:X237),"0")</f>
        <v>0</v>
      </c>
      <c r="Y238" s="193">
        <f>IFERROR(IF(Y237="",0,Y237),"0")</f>
        <v>0</v>
      </c>
      <c r="Z238" s="194"/>
      <c r="AA238" s="194"/>
    </row>
    <row r="239" spans="1:54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6"/>
      <c r="O239" s="221" t="s">
        <v>67</v>
      </c>
      <c r="P239" s="222"/>
      <c r="Q239" s="222"/>
      <c r="R239" s="222"/>
      <c r="S239" s="222"/>
      <c r="T239" s="222"/>
      <c r="U239" s="223"/>
      <c r="V239" s="37" t="s">
        <v>68</v>
      </c>
      <c r="W239" s="193">
        <f>IFERROR(SUMPRODUCT(W237:W237*H237:H237),"0")</f>
        <v>0</v>
      </c>
      <c r="X239" s="193">
        <f>IFERROR(SUMPRODUCT(X237:X237*H237:H237),"0")</f>
        <v>0</v>
      </c>
      <c r="Y239" s="37"/>
      <c r="Z239" s="194"/>
      <c r="AA239" s="194"/>
    </row>
    <row r="240" spans="1:54" ht="16.5" customHeight="1" x14ac:dyDescent="0.25">
      <c r="A240" s="208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2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x14ac:dyDescent="0.2">
      <c r="A243" s="215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6"/>
      <c r="O243" s="221" t="s">
        <v>67</v>
      </c>
      <c r="P243" s="222"/>
      <c r="Q243" s="222"/>
      <c r="R243" s="222"/>
      <c r="S243" s="222"/>
      <c r="T243" s="222"/>
      <c r="U243" s="223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6"/>
      <c r="O244" s="221" t="s">
        <v>67</v>
      </c>
      <c r="P244" s="222"/>
      <c r="Q244" s="222"/>
      <c r="R244" s="222"/>
      <c r="S244" s="222"/>
      <c r="T244" s="222"/>
      <c r="U244" s="223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customHeight="1" x14ac:dyDescent="0.2">
      <c r="A245" s="279" t="s">
        <v>298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48"/>
      <c r="AA245" s="48"/>
    </row>
    <row r="246" spans="1:54" ht="16.5" customHeight="1" x14ac:dyDescent="0.25">
      <c r="A246" s="208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0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2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x14ac:dyDescent="0.2">
      <c r="A251" s="215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6"/>
      <c r="O251" s="221" t="s">
        <v>67</v>
      </c>
      <c r="P251" s="222"/>
      <c r="Q251" s="222"/>
      <c r="R251" s="222"/>
      <c r="S251" s="222"/>
      <c r="T251" s="222"/>
      <c r="U251" s="223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6"/>
      <c r="O252" s="221" t="s">
        <v>67</v>
      </c>
      <c r="P252" s="222"/>
      <c r="Q252" s="222"/>
      <c r="R252" s="222"/>
      <c r="S252" s="222"/>
      <c r="T252" s="222"/>
      <c r="U252" s="223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customHeight="1" x14ac:dyDescent="0.25">
      <c r="A253" s="208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290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50</v>
      </c>
      <c r="X255" s="192">
        <f>IFERROR(IF(W255="","",W255),"")</f>
        <v>50</v>
      </c>
      <c r="Y255" s="36">
        <f>IFERROR(IF(W255="","",W255*0.00502),"")</f>
        <v>0.251</v>
      </c>
      <c r="Z255" s="56"/>
      <c r="AA255" s="57"/>
      <c r="AE255" s="61"/>
      <c r="BB255" s="155" t="s">
        <v>75</v>
      </c>
    </row>
    <row r="256" spans="1:54" x14ac:dyDescent="0.2">
      <c r="A256" s="215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6"/>
      <c r="O256" s="221" t="s">
        <v>67</v>
      </c>
      <c r="P256" s="222"/>
      <c r="Q256" s="222"/>
      <c r="R256" s="222"/>
      <c r="S256" s="222"/>
      <c r="T256" s="222"/>
      <c r="U256" s="223"/>
      <c r="V256" s="37" t="s">
        <v>66</v>
      </c>
      <c r="W256" s="193">
        <f>IFERROR(SUM(W255:W255),"0")</f>
        <v>50</v>
      </c>
      <c r="X256" s="193">
        <f>IFERROR(SUM(X255:X255),"0")</f>
        <v>50</v>
      </c>
      <c r="Y256" s="193">
        <f>IFERROR(IF(Y255="",0,Y255),"0")</f>
        <v>0.251</v>
      </c>
      <c r="Z256" s="194"/>
      <c r="AA256" s="194"/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6"/>
      <c r="O257" s="221" t="s">
        <v>67</v>
      </c>
      <c r="P257" s="222"/>
      <c r="Q257" s="222"/>
      <c r="R257" s="222"/>
      <c r="S257" s="222"/>
      <c r="T257" s="222"/>
      <c r="U257" s="223"/>
      <c r="V257" s="37" t="s">
        <v>68</v>
      </c>
      <c r="W257" s="193">
        <f>IFERROR(SUMPRODUCT(W255:W255*H255:H255),"0")</f>
        <v>90</v>
      </c>
      <c r="X257" s="193">
        <f>IFERROR(SUMPRODUCT(X255:X255*H255:H255),"0")</f>
        <v>90</v>
      </c>
      <c r="Y257" s="37"/>
      <c r="Z257" s="194"/>
      <c r="AA257" s="194"/>
    </row>
    <row r="258" spans="1:54" ht="14.25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0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0</v>
      </c>
      <c r="X259" s="192">
        <f>IFERROR(IF(W259="","",W259),"")</f>
        <v>0</v>
      </c>
      <c r="Y259" s="36">
        <f>IFERROR(IF(W259="","",W259*0.0155),"")</f>
        <v>0</v>
      </c>
      <c r="Z259" s="56"/>
      <c r="AA259" s="57"/>
      <c r="AE259" s="61"/>
      <c r="BB259" s="156" t="s">
        <v>75</v>
      </c>
    </row>
    <row r="260" spans="1:54" ht="27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0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x14ac:dyDescent="0.2">
      <c r="A261" s="215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6"/>
      <c r="O261" s="221" t="s">
        <v>67</v>
      </c>
      <c r="P261" s="222"/>
      <c r="Q261" s="222"/>
      <c r="R261" s="222"/>
      <c r="S261" s="222"/>
      <c r="T261" s="222"/>
      <c r="U261" s="223"/>
      <c r="V261" s="37" t="s">
        <v>66</v>
      </c>
      <c r="W261" s="193">
        <f>IFERROR(SUM(W259:W260),"0")</f>
        <v>0</v>
      </c>
      <c r="X261" s="193">
        <f>IFERROR(SUM(X259:X260),"0")</f>
        <v>0</v>
      </c>
      <c r="Y261" s="193">
        <f>IFERROR(IF(Y259="",0,Y259),"0")+IFERROR(IF(Y260="",0,Y260),"0")</f>
        <v>0</v>
      </c>
      <c r="Z261" s="194"/>
      <c r="AA261" s="194"/>
    </row>
    <row r="262" spans="1:54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6"/>
      <c r="O262" s="221" t="s">
        <v>67</v>
      </c>
      <c r="P262" s="222"/>
      <c r="Q262" s="222"/>
      <c r="R262" s="222"/>
      <c r="S262" s="222"/>
      <c r="T262" s="222"/>
      <c r="U262" s="223"/>
      <c r="V262" s="37" t="s">
        <v>68</v>
      </c>
      <c r="W262" s="193">
        <f>IFERROR(SUMPRODUCT(W259:W260*H259:H260),"0")</f>
        <v>0</v>
      </c>
      <c r="X262" s="193">
        <f>IFERROR(SUMPRODUCT(X259:X260*H259:H260),"0")</f>
        <v>0</v>
      </c>
      <c r="Y262" s="37"/>
      <c r="Z262" s="194"/>
      <c r="AA262" s="194"/>
    </row>
    <row r="263" spans="1:54" ht="14.25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8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19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20</v>
      </c>
      <c r="X266" s="192">
        <f>IFERROR(IF(W266="","",W266),"")</f>
        <v>20</v>
      </c>
      <c r="Y266" s="36">
        <f>IFERROR(IF(W266="","",W266*0.0155),"")</f>
        <v>0.31</v>
      </c>
      <c r="Z266" s="56"/>
      <c r="AA266" s="57"/>
      <c r="AE266" s="61"/>
      <c r="BB266" s="160" t="s">
        <v>75</v>
      </c>
    </row>
    <row r="267" spans="1:54" ht="27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0</v>
      </c>
      <c r="X267" s="192">
        <f>IFERROR(IF(W267="","",W267),"")</f>
        <v>0</v>
      </c>
      <c r="Y267" s="36">
        <f>IFERROR(IF(W267="","",W267*0.00936),"")</f>
        <v>0</v>
      </c>
      <c r="Z267" s="56"/>
      <c r="AA267" s="57"/>
      <c r="AE267" s="61"/>
      <c r="BB267" s="161" t="s">
        <v>75</v>
      </c>
    </row>
    <row r="268" spans="1:54" x14ac:dyDescent="0.2">
      <c r="A268" s="215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6"/>
      <c r="O268" s="221" t="s">
        <v>67</v>
      </c>
      <c r="P268" s="222"/>
      <c r="Q268" s="222"/>
      <c r="R268" s="222"/>
      <c r="S268" s="222"/>
      <c r="T268" s="222"/>
      <c r="U268" s="223"/>
      <c r="V268" s="37" t="s">
        <v>66</v>
      </c>
      <c r="W268" s="193">
        <f>IFERROR(SUM(W264:W267),"0")</f>
        <v>57</v>
      </c>
      <c r="X268" s="193">
        <f>IFERROR(SUM(X264:X267),"0")</f>
        <v>57</v>
      </c>
      <c r="Y268" s="193">
        <f>IFERROR(IF(Y264="",0,Y264),"0")+IFERROR(IF(Y265="",0,Y265),"0")+IFERROR(IF(Y266="",0,Y266),"0")+IFERROR(IF(Y267="",0,Y267),"0")</f>
        <v>0.65632000000000001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6"/>
      <c r="O269" s="221" t="s">
        <v>67</v>
      </c>
      <c r="P269" s="222"/>
      <c r="Q269" s="222"/>
      <c r="R269" s="222"/>
      <c r="S269" s="222"/>
      <c r="T269" s="222"/>
      <c r="U269" s="223"/>
      <c r="V269" s="37" t="s">
        <v>68</v>
      </c>
      <c r="W269" s="193">
        <f>IFERROR(SUMPRODUCT(W264:W267*H264:H267),"0")</f>
        <v>199.9</v>
      </c>
      <c r="X269" s="193">
        <f>IFERROR(SUMPRODUCT(X264:X267*H264:H267),"0")</f>
        <v>199.9</v>
      </c>
      <c r="Y269" s="37"/>
      <c r="Z269" s="194"/>
      <c r="AA269" s="194"/>
    </row>
    <row r="270" spans="1:54" ht="14.25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40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0</v>
      </c>
      <c r="X271" s="192">
        <f t="shared" ref="X271:X290" si="6">IFERROR(IF(W271="","",W271),"")</f>
        <v>0</v>
      </c>
      <c r="Y271" s="36">
        <f t="shared" ref="Y271:Y276" si="7">IFERROR(IF(W271="","",W271*0.00936),"")</f>
        <v>0</v>
      </c>
      <c r="Z271" s="56"/>
      <c r="AA271" s="57"/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9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4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10</v>
      </c>
      <c r="X273" s="192">
        <f t="shared" si="6"/>
        <v>10</v>
      </c>
      <c r="Y273" s="36">
        <f t="shared" si="7"/>
        <v>9.3600000000000003E-2</v>
      </c>
      <c r="Z273" s="56"/>
      <c r="AA273" s="57"/>
      <c r="AE273" s="61"/>
      <c r="BB273" s="164" t="s">
        <v>75</v>
      </c>
    </row>
    <row r="274" spans="1:54" ht="37.5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0</v>
      </c>
      <c r="X275" s="192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0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8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0</v>
      </c>
      <c r="X277" s="192">
        <f t="shared" si="6"/>
        <v>0</v>
      </c>
      <c r="Y277" s="36">
        <f>IFERROR(IF(W277="","",W277*0.0155),"")</f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66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0</v>
      </c>
      <c r="X278" s="192">
        <f t="shared" si="6"/>
        <v>0</v>
      </c>
      <c r="Y278" s="36">
        <f>IFERROR(IF(W278="","",W278*0.00502),"")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2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49</v>
      </c>
      <c r="X279" s="192">
        <f t="shared" si="6"/>
        <v>49</v>
      </c>
      <c r="Y279" s="36">
        <f>IFERROR(IF(W279="","",W279*0.00936),"")</f>
        <v>0.45863999999999999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0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0</v>
      </c>
      <c r="X280" s="192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29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42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53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52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58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61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285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54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0</v>
      </c>
      <c r="X288" s="192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75</v>
      </c>
    </row>
    <row r="289" spans="1:54" ht="27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287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0</v>
      </c>
      <c r="X289" s="192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75</v>
      </c>
    </row>
    <row r="290" spans="1:54" ht="27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02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0</v>
      </c>
      <c r="X290" s="192">
        <f t="shared" si="6"/>
        <v>0</v>
      </c>
      <c r="Y290" s="36">
        <f>IFERROR(IF(W290="","",W290*0.0155),"")</f>
        <v>0</v>
      </c>
      <c r="Z290" s="56"/>
      <c r="AA290" s="57"/>
      <c r="AE290" s="61"/>
      <c r="BB290" s="181" t="s">
        <v>75</v>
      </c>
    </row>
    <row r="291" spans="1:54" x14ac:dyDescent="0.2">
      <c r="A291" s="215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6"/>
      <c r="O291" s="221" t="s">
        <v>67</v>
      </c>
      <c r="P291" s="222"/>
      <c r="Q291" s="222"/>
      <c r="R291" s="222"/>
      <c r="S291" s="222"/>
      <c r="T291" s="222"/>
      <c r="U291" s="223"/>
      <c r="V291" s="37" t="s">
        <v>66</v>
      </c>
      <c r="W291" s="193">
        <f>IFERROR(SUM(W271:W290),"0")</f>
        <v>59</v>
      </c>
      <c r="X291" s="193">
        <f>IFERROR(SUM(X271:X290),"0")</f>
        <v>59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0.55223999999999995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6"/>
      <c r="O292" s="221" t="s">
        <v>67</v>
      </c>
      <c r="P292" s="222"/>
      <c r="Q292" s="222"/>
      <c r="R292" s="222"/>
      <c r="S292" s="222"/>
      <c r="T292" s="222"/>
      <c r="U292" s="223"/>
      <c r="V292" s="37" t="s">
        <v>68</v>
      </c>
      <c r="W292" s="193">
        <f>IFERROR(SUMPRODUCT(W271:W290*H271:H290),"0")</f>
        <v>218.3</v>
      </c>
      <c r="X292" s="193">
        <f>IFERROR(SUMPRODUCT(X271:X290*H271:H290),"0")</f>
        <v>218.3</v>
      </c>
      <c r="Y292" s="37"/>
      <c r="Z292" s="194"/>
      <c r="AA292" s="194"/>
    </row>
    <row r="293" spans="1:54" ht="15" customHeight="1" x14ac:dyDescent="0.2">
      <c r="A293" s="24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48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6115.7800000000007</v>
      </c>
      <c r="X293" s="193">
        <f>IFERROR(X24+X33+X41+X50+X60+X66+X71+X77+X87+X94+X103+X109+X114+X122+X127+X133+X138+X144+X149+X157+X162+X169+X174+X179+X184+X191+X198+X208+X216+X221+X227+X233+X239+X244+X252+X257+X262+X269+X292,"0")</f>
        <v>6115.7800000000007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48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6779.6529999999984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6779.6529999999984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48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18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18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48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7229.6529999999984</v>
      </c>
      <c r="X296" s="193">
        <f>GrossWeightTotalR+PalletQtyTotalR*25</f>
        <v>7229.6529999999984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48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1631</v>
      </c>
      <c r="X297" s="193">
        <f>IFERROR(X23+X32+X40+X49+X59+X65+X70+X76+X86+X93+X102+X108+X113+X121+X126+X132+X137+X143+X148+X156+X161+X168+X173+X178+X183+X190+X197+X207+X215+X220+X226+X232+X238+X243+X251+X256+X261+X268+X291,"0")</f>
        <v>1631</v>
      </c>
      <c r="Y297" s="37"/>
      <c r="Z297" s="194"/>
      <c r="AA297" s="194"/>
    </row>
    <row r="298" spans="1:54" ht="14.25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48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22.278520000000007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2" t="s">
        <v>69</v>
      </c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20"/>
      <c r="T300" s="212" t="s">
        <v>200</v>
      </c>
      <c r="U300" s="219"/>
      <c r="V300" s="220"/>
      <c r="W300" s="212" t="s">
        <v>225</v>
      </c>
      <c r="X300" s="219"/>
      <c r="Y300" s="219"/>
      <c r="Z300" s="220"/>
      <c r="AA300" s="212" t="s">
        <v>244</v>
      </c>
      <c r="AB300" s="219"/>
      <c r="AC300" s="219"/>
      <c r="AD300" s="219"/>
      <c r="AE300" s="219"/>
      <c r="AF300" s="220"/>
      <c r="AG300" s="182" t="s">
        <v>287</v>
      </c>
      <c r="AH300" s="212" t="s">
        <v>291</v>
      </c>
      <c r="AI300" s="220"/>
      <c r="AJ300" s="212" t="s">
        <v>298</v>
      </c>
      <c r="AK300" s="220"/>
    </row>
    <row r="301" spans="1:54" ht="14.25" customHeight="1" thickTop="1" x14ac:dyDescent="0.2">
      <c r="A301" s="274" t="s">
        <v>397</v>
      </c>
      <c r="B301" s="212" t="s">
        <v>60</v>
      </c>
      <c r="C301" s="212" t="s">
        <v>70</v>
      </c>
      <c r="D301" s="212" t="s">
        <v>82</v>
      </c>
      <c r="E301" s="212" t="s">
        <v>92</v>
      </c>
      <c r="F301" s="212" t="s">
        <v>108</v>
      </c>
      <c r="G301" s="212" t="s">
        <v>121</v>
      </c>
      <c r="H301" s="212" t="s">
        <v>127</v>
      </c>
      <c r="I301" s="212" t="s">
        <v>131</v>
      </c>
      <c r="J301" s="212" t="s">
        <v>137</v>
      </c>
      <c r="K301" s="212" t="s">
        <v>150</v>
      </c>
      <c r="L301" s="212" t="s">
        <v>157</v>
      </c>
      <c r="M301" s="183"/>
      <c r="N301" s="212" t="s">
        <v>168</v>
      </c>
      <c r="O301" s="212" t="s">
        <v>173</v>
      </c>
      <c r="P301" s="212" t="s">
        <v>176</v>
      </c>
      <c r="Q301" s="212" t="s">
        <v>186</v>
      </c>
      <c r="R301" s="212" t="s">
        <v>189</v>
      </c>
      <c r="S301" s="212" t="s">
        <v>197</v>
      </c>
      <c r="T301" s="212" t="s">
        <v>201</v>
      </c>
      <c r="U301" s="212" t="s">
        <v>205</v>
      </c>
      <c r="V301" s="212" t="s">
        <v>208</v>
      </c>
      <c r="W301" s="212" t="s">
        <v>226</v>
      </c>
      <c r="X301" s="212" t="s">
        <v>233</v>
      </c>
      <c r="Y301" s="212" t="s">
        <v>225</v>
      </c>
      <c r="Z301" s="212" t="s">
        <v>241</v>
      </c>
      <c r="AA301" s="212" t="s">
        <v>245</v>
      </c>
      <c r="AB301" s="212" t="s">
        <v>250</v>
      </c>
      <c r="AC301" s="212" t="s">
        <v>257</v>
      </c>
      <c r="AD301" s="212" t="s">
        <v>270</v>
      </c>
      <c r="AE301" s="212" t="s">
        <v>279</v>
      </c>
      <c r="AF301" s="212" t="s">
        <v>282</v>
      </c>
      <c r="AG301" s="212" t="s">
        <v>288</v>
      </c>
      <c r="AH301" s="212" t="s">
        <v>292</v>
      </c>
      <c r="AI301" s="212" t="s">
        <v>295</v>
      </c>
      <c r="AJ301" s="212" t="s">
        <v>299</v>
      </c>
      <c r="AK301" s="212" t="s">
        <v>309</v>
      </c>
    </row>
    <row r="302" spans="1:54" ht="13.5" customHeight="1" thickBot="1" x14ac:dyDescent="0.25">
      <c r="A302" s="275"/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183"/>
      <c r="N302" s="213"/>
      <c r="O302" s="213"/>
      <c r="P302" s="213"/>
      <c r="Q302" s="213"/>
      <c r="R302" s="213"/>
      <c r="S302" s="213"/>
      <c r="T302" s="213"/>
      <c r="U302" s="213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424.5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128.4</v>
      </c>
      <c r="F303" s="46">
        <f>IFERROR(W53*H53,"0")+IFERROR(W54*H54,"0")+IFERROR(W55*H55,"0")+IFERROR(W56*H56,"0")+IFERROR(W57*H57,"0")+IFERROR(W58*H58,"0")</f>
        <v>504</v>
      </c>
      <c r="G303" s="46">
        <f>IFERROR(W63*H63,"0")+IFERROR(W64*H64,"0")</f>
        <v>151.20000000000002</v>
      </c>
      <c r="H303" s="46">
        <f>IFERROR(W69*H69,"0")</f>
        <v>64.8</v>
      </c>
      <c r="I303" s="46">
        <f>IFERROR(W74*H74,"0")+IFERROR(W75*H75,"0")</f>
        <v>298.8</v>
      </c>
      <c r="J303" s="46">
        <f>IFERROR(W80*H80,"0")+IFERROR(W81*H81,"0")+IFERROR(W82*H82,"0")+IFERROR(W83*H83,"0")+IFERROR(W84*H84,"0")+IFERROR(W85*H85,"0")</f>
        <v>691.8</v>
      </c>
      <c r="K303" s="46">
        <f>IFERROR(W90*H90,"0")+IFERROR(W91*H91,"0")+IFERROR(W92*H92,"0")</f>
        <v>163.72000000000003</v>
      </c>
      <c r="L303" s="46">
        <f>IFERROR(W97*H97,"0")+IFERROR(W98*H98,"0")+IFERROR(W99*H99,"0")+IFERROR(W100*H100,"0")+IFERROR(W101*H101,"0")</f>
        <v>1402.56</v>
      </c>
      <c r="M303" s="183"/>
      <c r="N303" s="46">
        <f>IFERROR(W106*H106,"0")+IFERROR(W107*H107,"0")</f>
        <v>243</v>
      </c>
      <c r="O303" s="46">
        <f>IFERROR(W112*H112,"0")</f>
        <v>249</v>
      </c>
      <c r="P303" s="46">
        <f>IFERROR(W117*H117,"0")+IFERROR(W118*H118,"0")+IFERROR(W119*H119,"0")+IFERROR(W120*H120,"0")</f>
        <v>54</v>
      </c>
      <c r="Q303" s="46">
        <f>IFERROR(W125*H125,"0")</f>
        <v>45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0</v>
      </c>
      <c r="U303" s="46">
        <f>IFERROR(W147*H147,"0")</f>
        <v>50</v>
      </c>
      <c r="V303" s="46">
        <f>IFERROR(W152*H152,"0")+IFERROR(W153*H153,"0")+IFERROR(W154*H154,"0")+IFERROR(W155*H155,"0")+IFERROR(W159*H159,"0")+IFERROR(W160*H160,"0")</f>
        <v>0</v>
      </c>
      <c r="W303" s="46">
        <f>IFERROR(W166*H166,"0")+IFERROR(W167*H167,"0")</f>
        <v>135</v>
      </c>
      <c r="X303" s="46">
        <f>IFERROR(W172*H172,"0")</f>
        <v>0</v>
      </c>
      <c r="Y303" s="46">
        <f>IFERROR(W177*H177,"0")</f>
        <v>0</v>
      </c>
      <c r="Z303" s="46">
        <f>IFERROR(W182*H182,"0")</f>
        <v>21</v>
      </c>
      <c r="AA303" s="46">
        <f>IFERROR(W188*H188,"0")+IFERROR(W189*H189,"0")</f>
        <v>0</v>
      </c>
      <c r="AB303" s="46">
        <f>IFERROR(W194*H194,"0")+IFERROR(W195*H195,"0")+IFERROR(W196*H196,"0")</f>
        <v>128.79999999999998</v>
      </c>
      <c r="AC303" s="46">
        <f>IFERROR(W201*H201,"0")+IFERROR(W202*H202,"0")+IFERROR(W203*H203,"0")+IFERROR(W204*H204,"0")+IFERROR(W205*H205,"0")+IFERROR(W206*H206,"0")</f>
        <v>318.39999999999998</v>
      </c>
      <c r="AD303" s="46">
        <f>IFERROR(W211*H211,"0")+IFERROR(W212*H212,"0")+IFERROR(W213*H213,"0")+IFERROR(W214*H214,"0")</f>
        <v>533.6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508.2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3038.5600000000009</v>
      </c>
      <c r="B306" s="60">
        <f>SUMPRODUCT(--(BB:BB="ПГП"),--(V:V="кор"),H:H,X:X)+SUMPRODUCT(--(BB:BB="ПГП"),--(V:V="кг"),X:X)</f>
        <v>3077.2200000000003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E301:E302"/>
    <mergeCell ref="O38:S38"/>
    <mergeCell ref="G301:G302"/>
    <mergeCell ref="O274:S274"/>
    <mergeCell ref="A104:Y104"/>
    <mergeCell ref="O249:S249"/>
    <mergeCell ref="A235:Y235"/>
    <mergeCell ref="A247:Y247"/>
    <mergeCell ref="A185:Y185"/>
    <mergeCell ref="O107:S107"/>
    <mergeCell ref="D249:E249"/>
    <mergeCell ref="D276:E276"/>
    <mergeCell ref="O121:U121"/>
    <mergeCell ref="A43:Y43"/>
    <mergeCell ref="A170:Y170"/>
    <mergeCell ref="O231:S231"/>
    <mergeCell ref="D120:E120"/>
    <mergeCell ref="O87:U87"/>
    <mergeCell ref="D242:E242"/>
    <mergeCell ref="D107:E107"/>
    <mergeCell ref="D278:E278"/>
    <mergeCell ref="O69:S69"/>
    <mergeCell ref="O196:S196"/>
    <mergeCell ref="A59:N6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