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CC98A3E0-8366-4F7F-B66F-01C41341C769}" xr6:coauthVersionLast="47" xr6:coauthVersionMax="47" xr10:uidLastSave="{00000000-0000-0000-0000-000000000000}"/>
  <bookViews>
    <workbookView xWindow="3540" yWindow="79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Y532" i="2"/>
  <c r="X532" i="2"/>
  <c r="X531" i="2"/>
  <c r="Y531" i="2" s="1"/>
  <c r="W529" i="2"/>
  <c r="W528" i="2"/>
  <c r="X527" i="2"/>
  <c r="Y527" i="2" s="1"/>
  <c r="X526" i="2"/>
  <c r="Y526" i="2" s="1"/>
  <c r="X525" i="2"/>
  <c r="Y525" i="2" s="1"/>
  <c r="Y524" i="2"/>
  <c r="X524" i="2"/>
  <c r="X523" i="2"/>
  <c r="O523" i="2"/>
  <c r="W521" i="2"/>
  <c r="W520" i="2"/>
  <c r="X519" i="2"/>
  <c r="Y519" i="2" s="1"/>
  <c r="Y518" i="2"/>
  <c r="X518" i="2"/>
  <c r="X517" i="2"/>
  <c r="Y517" i="2" s="1"/>
  <c r="Y516" i="2"/>
  <c r="X516" i="2"/>
  <c r="X515" i="2"/>
  <c r="Y515" i="2" s="1"/>
  <c r="O515" i="2"/>
  <c r="X514" i="2"/>
  <c r="Y514" i="2" s="1"/>
  <c r="W512" i="2"/>
  <c r="W511" i="2"/>
  <c r="Y510" i="2"/>
  <c r="X510" i="2"/>
  <c r="X509" i="2"/>
  <c r="Y509" i="2" s="1"/>
  <c r="X508" i="2"/>
  <c r="Y508" i="2" s="1"/>
  <c r="Y507" i="2"/>
  <c r="X507" i="2"/>
  <c r="X512" i="2" s="1"/>
  <c r="W505" i="2"/>
  <c r="W504" i="2"/>
  <c r="X503" i="2"/>
  <c r="Y503" i="2" s="1"/>
  <c r="Y502" i="2"/>
  <c r="X502" i="2"/>
  <c r="X501" i="2"/>
  <c r="Y501" i="2" s="1"/>
  <c r="Y500" i="2"/>
  <c r="X500" i="2"/>
  <c r="X499" i="2"/>
  <c r="Y499" i="2" s="1"/>
  <c r="X498" i="2"/>
  <c r="Y498" i="2" s="1"/>
  <c r="X497" i="2"/>
  <c r="W493" i="2"/>
  <c r="X492" i="2"/>
  <c r="W492" i="2"/>
  <c r="X491" i="2"/>
  <c r="Y491" i="2" s="1"/>
  <c r="Y492" i="2" s="1"/>
  <c r="O491" i="2"/>
  <c r="W489" i="2"/>
  <c r="W488" i="2"/>
  <c r="X487" i="2"/>
  <c r="O487" i="2"/>
  <c r="Y486" i="2"/>
  <c r="X486" i="2"/>
  <c r="O486" i="2"/>
  <c r="Y485" i="2"/>
  <c r="X485" i="2"/>
  <c r="X489" i="2" s="1"/>
  <c r="O485" i="2"/>
  <c r="W483" i="2"/>
  <c r="W482" i="2"/>
  <c r="Y481" i="2"/>
  <c r="X481" i="2"/>
  <c r="O481" i="2"/>
  <c r="Y480" i="2"/>
  <c r="X480" i="2"/>
  <c r="O480" i="2"/>
  <c r="X479" i="2"/>
  <c r="Y479" i="2" s="1"/>
  <c r="O479" i="2"/>
  <c r="X478" i="2"/>
  <c r="O478" i="2"/>
  <c r="X477" i="2"/>
  <c r="Y477" i="2" s="1"/>
  <c r="O477" i="2"/>
  <c r="Y476" i="2"/>
  <c r="X476" i="2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Y458" i="2"/>
  <c r="X458" i="2"/>
  <c r="O458" i="2"/>
  <c r="X457" i="2"/>
  <c r="O457" i="2"/>
  <c r="W453" i="2"/>
  <c r="W452" i="2"/>
  <c r="Y451" i="2"/>
  <c r="X451" i="2"/>
  <c r="X450" i="2"/>
  <c r="Y450" i="2" s="1"/>
  <c r="X449" i="2"/>
  <c r="Y448" i="2"/>
  <c r="X448" i="2"/>
  <c r="X453" i="2" s="1"/>
  <c r="W445" i="2"/>
  <c r="X444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Y404" i="2"/>
  <c r="X404" i="2"/>
  <c r="O404" i="2"/>
  <c r="Y403" i="2"/>
  <c r="X403" i="2"/>
  <c r="O403" i="2"/>
  <c r="X402" i="2"/>
  <c r="X406" i="2" s="1"/>
  <c r="O402" i="2"/>
  <c r="W400" i="2"/>
  <c r="W399" i="2"/>
  <c r="Y398" i="2"/>
  <c r="X398" i="2"/>
  <c r="O398" i="2"/>
  <c r="X397" i="2"/>
  <c r="Y397" i="2" s="1"/>
  <c r="O397" i="2"/>
  <c r="Y396" i="2"/>
  <c r="X396" i="2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Y390" i="2"/>
  <c r="X390" i="2"/>
  <c r="O390" i="2"/>
  <c r="X389" i="2"/>
  <c r="Y389" i="2" s="1"/>
  <c r="O389" i="2"/>
  <c r="Y388" i="2"/>
  <c r="X388" i="2"/>
  <c r="O388" i="2"/>
  <c r="X387" i="2"/>
  <c r="Y387" i="2" s="1"/>
  <c r="O387" i="2"/>
  <c r="X386" i="2"/>
  <c r="O386" i="2"/>
  <c r="W384" i="2"/>
  <c r="W383" i="2"/>
  <c r="Y382" i="2"/>
  <c r="X382" i="2"/>
  <c r="O382" i="2"/>
  <c r="X381" i="2"/>
  <c r="O381" i="2"/>
  <c r="W377" i="2"/>
  <c r="X376" i="2"/>
  <c r="W376" i="2"/>
  <c r="Y375" i="2"/>
  <c r="Y376" i="2" s="1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Y368" i="2"/>
  <c r="X368" i="2"/>
  <c r="O368" i="2"/>
  <c r="W366" i="2"/>
  <c r="W365" i="2"/>
  <c r="X364" i="2"/>
  <c r="X365" i="2" s="1"/>
  <c r="O364" i="2"/>
  <c r="X363" i="2"/>
  <c r="O363" i="2"/>
  <c r="W361" i="2"/>
  <c r="W360" i="2"/>
  <c r="X359" i="2"/>
  <c r="Y359" i="2" s="1"/>
  <c r="O359" i="2"/>
  <c r="Y358" i="2"/>
  <c r="X358" i="2"/>
  <c r="O358" i="2"/>
  <c r="Y357" i="2"/>
  <c r="X357" i="2"/>
  <c r="O357" i="2"/>
  <c r="X356" i="2"/>
  <c r="X360" i="2" s="1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Y340" i="2"/>
  <c r="X340" i="2"/>
  <c r="O340" i="2"/>
  <c r="Y339" i="2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Y318" i="2"/>
  <c r="Y319" i="2" s="1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X310" i="2"/>
  <c r="W310" i="2"/>
  <c r="W309" i="2"/>
  <c r="X308" i="2"/>
  <c r="O308" i="2"/>
  <c r="W305" i="2"/>
  <c r="W304" i="2"/>
  <c r="Y303" i="2"/>
  <c r="X303" i="2"/>
  <c r="O303" i="2"/>
  <c r="X302" i="2"/>
  <c r="X305" i="2" s="1"/>
  <c r="O302" i="2"/>
  <c r="W300" i="2"/>
  <c r="W299" i="2"/>
  <c r="Y298" i="2"/>
  <c r="X298" i="2"/>
  <c r="O298" i="2"/>
  <c r="X297" i="2"/>
  <c r="Y297" i="2" s="1"/>
  <c r="O297" i="2"/>
  <c r="Y296" i="2"/>
  <c r="X296" i="2"/>
  <c r="O296" i="2"/>
  <c r="X295" i="2"/>
  <c r="Y295" i="2" s="1"/>
  <c r="O295" i="2"/>
  <c r="X294" i="2"/>
  <c r="Y294" i="2" s="1"/>
  <c r="O294" i="2"/>
  <c r="X293" i="2"/>
  <c r="Y293" i="2" s="1"/>
  <c r="O293" i="2"/>
  <c r="X292" i="2"/>
  <c r="O547" i="2" s="1"/>
  <c r="O292" i="2"/>
  <c r="W289" i="2"/>
  <c r="W288" i="2"/>
  <c r="Y287" i="2"/>
  <c r="X287" i="2"/>
  <c r="O287" i="2"/>
  <c r="X286" i="2"/>
  <c r="X289" i="2" s="1"/>
  <c r="O286" i="2"/>
  <c r="W284" i="2"/>
  <c r="W283" i="2"/>
  <c r="Y282" i="2"/>
  <c r="X282" i="2"/>
  <c r="O282" i="2"/>
  <c r="Y281" i="2"/>
  <c r="X281" i="2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Y263" i="2"/>
  <c r="X263" i="2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X253" i="2"/>
  <c r="W253" i="2"/>
  <c r="W252" i="2"/>
  <c r="Y251" i="2"/>
  <c r="Y252" i="2" s="1"/>
  <c r="X251" i="2"/>
  <c r="X252" i="2" s="1"/>
  <c r="O251" i="2"/>
  <c r="W249" i="2"/>
  <c r="W248" i="2"/>
  <c r="Y247" i="2"/>
  <c r="X247" i="2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Y241" i="2"/>
  <c r="X241" i="2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Y224" i="2"/>
  <c r="X224" i="2"/>
  <c r="O224" i="2"/>
  <c r="W221" i="2"/>
  <c r="W220" i="2"/>
  <c r="X219" i="2"/>
  <c r="Y219" i="2" s="1"/>
  <c r="O219" i="2"/>
  <c r="Y218" i="2"/>
  <c r="X218" i="2"/>
  <c r="O218" i="2"/>
  <c r="W216" i="2"/>
  <c r="W215" i="2"/>
  <c r="X214" i="2"/>
  <c r="Y214" i="2" s="1"/>
  <c r="O214" i="2"/>
  <c r="Y213" i="2"/>
  <c r="X213" i="2"/>
  <c r="O213" i="2"/>
  <c r="X212" i="2"/>
  <c r="Y212" i="2" s="1"/>
  <c r="O212" i="2"/>
  <c r="Y211" i="2"/>
  <c r="X211" i="2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Y196" i="2"/>
  <c r="X196" i="2"/>
  <c r="O196" i="2"/>
  <c r="Y195" i="2"/>
  <c r="X195" i="2"/>
  <c r="O195" i="2"/>
  <c r="X194" i="2"/>
  <c r="Y194" i="2" s="1"/>
  <c r="O194" i="2"/>
  <c r="X193" i="2"/>
  <c r="Y193" i="2" s="1"/>
  <c r="O193" i="2"/>
  <c r="Y192" i="2"/>
  <c r="X192" i="2"/>
  <c r="O192" i="2"/>
  <c r="Y191" i="2"/>
  <c r="X191" i="2"/>
  <c r="O191" i="2"/>
  <c r="X190" i="2"/>
  <c r="Y190" i="2" s="1"/>
  <c r="O190" i="2"/>
  <c r="X189" i="2"/>
  <c r="Y189" i="2" s="1"/>
  <c r="O189" i="2"/>
  <c r="Y188" i="2"/>
  <c r="X188" i="2"/>
  <c r="O188" i="2"/>
  <c r="Y187" i="2"/>
  <c r="X187" i="2"/>
  <c r="O187" i="2"/>
  <c r="X186" i="2"/>
  <c r="Y186" i="2" s="1"/>
  <c r="O186" i="2"/>
  <c r="X185" i="2"/>
  <c r="Y185" i="2" s="1"/>
  <c r="O185" i="2"/>
  <c r="Y184" i="2"/>
  <c r="X184" i="2"/>
  <c r="O184" i="2"/>
  <c r="Y183" i="2"/>
  <c r="X183" i="2"/>
  <c r="O183" i="2"/>
  <c r="X182" i="2"/>
  <c r="X198" i="2" s="1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Y170" i="2"/>
  <c r="X170" i="2"/>
  <c r="O170" i="2"/>
  <c r="X169" i="2"/>
  <c r="O169" i="2"/>
  <c r="W167" i="2"/>
  <c r="W166" i="2"/>
  <c r="Y165" i="2"/>
  <c r="X165" i="2"/>
  <c r="O165" i="2"/>
  <c r="Y164" i="2"/>
  <c r="Y166" i="2" s="1"/>
  <c r="X164" i="2"/>
  <c r="X166" i="2" s="1"/>
  <c r="O164" i="2"/>
  <c r="W161" i="2"/>
  <c r="W160" i="2"/>
  <c r="Y159" i="2"/>
  <c r="X159" i="2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Y153" i="2"/>
  <c r="X153" i="2"/>
  <c r="O153" i="2"/>
  <c r="X152" i="2"/>
  <c r="O152" i="2"/>
  <c r="Y151" i="2"/>
  <c r="X151" i="2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Y136" i="2"/>
  <c r="X136" i="2"/>
  <c r="O136" i="2"/>
  <c r="Y135" i="2"/>
  <c r="X135" i="2"/>
  <c r="O135" i="2"/>
  <c r="X134" i="2"/>
  <c r="X139" i="2" s="1"/>
  <c r="O134" i="2"/>
  <c r="W131" i="2"/>
  <c r="W130" i="2"/>
  <c r="Y129" i="2"/>
  <c r="X129" i="2"/>
  <c r="O129" i="2"/>
  <c r="X128" i="2"/>
  <c r="Y128" i="2" s="1"/>
  <c r="O128" i="2"/>
  <c r="Y127" i="2"/>
  <c r="X127" i="2"/>
  <c r="O127" i="2"/>
  <c r="X126" i="2"/>
  <c r="Y126" i="2" s="1"/>
  <c r="O126" i="2"/>
  <c r="X125" i="2"/>
  <c r="Y125" i="2" s="1"/>
  <c r="O125" i="2"/>
  <c r="X124" i="2"/>
  <c r="Y124" i="2" s="1"/>
  <c r="O124" i="2"/>
  <c r="X123" i="2"/>
  <c r="X131" i="2" s="1"/>
  <c r="O123" i="2"/>
  <c r="W121" i="2"/>
  <c r="W120" i="2"/>
  <c r="X119" i="2"/>
  <c r="Y119" i="2" s="1"/>
  <c r="O119" i="2"/>
  <c r="X118" i="2"/>
  <c r="Y118" i="2" s="1"/>
  <c r="O118" i="2"/>
  <c r="Y117" i="2"/>
  <c r="X117" i="2"/>
  <c r="O117" i="2"/>
  <c r="X116" i="2"/>
  <c r="Y116" i="2" s="1"/>
  <c r="O116" i="2"/>
  <c r="X115" i="2"/>
  <c r="Y115" i="2" s="1"/>
  <c r="O115" i="2"/>
  <c r="X114" i="2"/>
  <c r="Y114" i="2" s="1"/>
  <c r="O114" i="2"/>
  <c r="Y113" i="2"/>
  <c r="X113" i="2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Y106" i="2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Y92" i="2"/>
  <c r="X92" i="2"/>
  <c r="O92" i="2"/>
  <c r="Y91" i="2"/>
  <c r="X91" i="2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Y81" i="2"/>
  <c r="X81" i="2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Y65" i="2"/>
  <c r="X65" i="2"/>
  <c r="O65" i="2"/>
  <c r="W62" i="2"/>
  <c r="W61" i="2"/>
  <c r="X60" i="2"/>
  <c r="Y60" i="2" s="1"/>
  <c r="X59" i="2"/>
  <c r="O59" i="2"/>
  <c r="Y58" i="2"/>
  <c r="X58" i="2"/>
  <c r="O58" i="2"/>
  <c r="X57" i="2"/>
  <c r="D547" i="2" s="1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2" i="2" s="1"/>
  <c r="O41" i="2"/>
  <c r="W39" i="2"/>
  <c r="X38" i="2"/>
  <c r="W38" i="2"/>
  <c r="X37" i="2"/>
  <c r="Y37" i="2" s="1"/>
  <c r="Y38" i="2" s="1"/>
  <c r="O37" i="2"/>
  <c r="W35" i="2"/>
  <c r="W34" i="2"/>
  <c r="X33" i="2"/>
  <c r="Y33" i="2" s="1"/>
  <c r="O33" i="2"/>
  <c r="Y32" i="2"/>
  <c r="X32" i="2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X34" i="2" s="1"/>
  <c r="O27" i="2"/>
  <c r="W25" i="2"/>
  <c r="W24" i="2"/>
  <c r="Y23" i="2"/>
  <c r="X23" i="2"/>
  <c r="O23" i="2"/>
  <c r="X22" i="2"/>
  <c r="X25" i="2" s="1"/>
  <c r="H10" i="2"/>
  <c r="A9" i="2"/>
  <c r="A10" i="2" s="1"/>
  <c r="D7" i="2"/>
  <c r="P6" i="2"/>
  <c r="O2" i="2"/>
  <c r="V547" i="2" l="1"/>
  <c r="X53" i="2"/>
  <c r="X473" i="2"/>
  <c r="W541" i="2"/>
  <c r="Y342" i="2"/>
  <c r="Y41" i="2"/>
  <c r="Y42" i="2" s="1"/>
  <c r="Y123" i="2"/>
  <c r="Y134" i="2"/>
  <c r="Y139" i="2" s="1"/>
  <c r="G547" i="2"/>
  <c r="X172" i="2"/>
  <c r="X178" i="2"/>
  <c r="X199" i="2"/>
  <c r="Y182" i="2"/>
  <c r="J547" i="2"/>
  <c r="X271" i="2"/>
  <c r="X278" i="2"/>
  <c r="X284" i="2"/>
  <c r="X288" i="2"/>
  <c r="Y292" i="2"/>
  <c r="Y299" i="2" s="1"/>
  <c r="Y302" i="2"/>
  <c r="Y304" i="2" s="1"/>
  <c r="X320" i="2"/>
  <c r="X361" i="2"/>
  <c r="Y356" i="2"/>
  <c r="Y364" i="2"/>
  <c r="X384" i="2"/>
  <c r="X400" i="2"/>
  <c r="Y402" i="2"/>
  <c r="Y405" i="2" s="1"/>
  <c r="X409" i="2"/>
  <c r="Y412" i="2"/>
  <c r="T547" i="2"/>
  <c r="Y431" i="2"/>
  <c r="Y439" i="2"/>
  <c r="Y440" i="2" s="1"/>
  <c r="X452" i="2"/>
  <c r="X482" i="2"/>
  <c r="X488" i="2"/>
  <c r="X493" i="2"/>
  <c r="X529" i="2"/>
  <c r="X24" i="2"/>
  <c r="X43" i="2"/>
  <c r="X61" i="2"/>
  <c r="X94" i="2"/>
  <c r="X160" i="2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X366" i="2"/>
  <c r="X372" i="2"/>
  <c r="X383" i="2"/>
  <c r="Y386" i="2"/>
  <c r="Y399" i="2" s="1"/>
  <c r="Y419" i="2"/>
  <c r="Y421" i="2" s="1"/>
  <c r="Y436" i="2"/>
  <c r="Y443" i="2"/>
  <c r="Y444" i="2" s="1"/>
  <c r="Y478" i="2"/>
  <c r="Y482" i="2" s="1"/>
  <c r="W547" i="2"/>
  <c r="Y520" i="2"/>
  <c r="Y535" i="2"/>
  <c r="W540" i="2"/>
  <c r="E547" i="2"/>
  <c r="X121" i="2"/>
  <c r="X120" i="2"/>
  <c r="I547" i="2"/>
  <c r="Y220" i="2"/>
  <c r="X337" i="2"/>
  <c r="X348" i="2"/>
  <c r="Y372" i="2"/>
  <c r="Y473" i="2"/>
  <c r="X483" i="2"/>
  <c r="X521" i="2"/>
  <c r="Y86" i="2"/>
  <c r="Y259" i="2"/>
  <c r="Y103" i="2"/>
  <c r="Y230" i="2"/>
  <c r="Y511" i="2"/>
  <c r="Y130" i="2"/>
  <c r="Y415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365" i="2" l="1"/>
  <c r="X541" i="2"/>
  <c r="Y360" i="2"/>
  <c r="X537" i="2"/>
  <c r="Y198" i="2"/>
  <c r="X540" i="2"/>
  <c r="Y271" i="2"/>
  <c r="Y542" i="2" s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<sst xmlns="http://schemas.openxmlformats.org/spreadsheetml/2006/main" count="3568" uniqueCount="771">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</sst>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4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D518" zoomScaleNormal="100" zoomScaleSheetLayoutView="100" workbookViewId="0">
      <selection activeCell="W263" sqref="W2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38" t="s">
        <v>29</v>
      </c>
      <c r="E1" s="738"/>
      <c r="F1" s="738"/>
      <c r="G1" s="14" t="s">
        <v>67</v>
      </c>
      <c r="H1" s="738" t="s">
        <v>49</v>
      </c>
      <c r="I1" s="738"/>
      <c r="J1" s="738"/>
      <c r="K1" s="738"/>
      <c r="L1" s="738"/>
      <c r="M1" s="738"/>
      <c r="N1" s="738"/>
      <c r="O1" s="738"/>
      <c r="P1" s="738"/>
      <c r="Q1" s="739" t="s">
        <v>68</v>
      </c>
      <c r="R1" s="740"/>
      <c r="S1" s="74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1"/>
      <c r="Q2" s="741"/>
      <c r="R2" s="741"/>
      <c r="S2" s="741"/>
      <c r="T2" s="741"/>
      <c r="U2" s="741"/>
      <c r="V2" s="74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1"/>
      <c r="P3" s="741"/>
      <c r="Q3" s="741"/>
      <c r="R3" s="741"/>
      <c r="S3" s="741"/>
      <c r="T3" s="741"/>
      <c r="U3" s="741"/>
      <c r="V3" s="74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0" t="s">
        <v>8</v>
      </c>
      <c r="B5" s="720"/>
      <c r="C5" s="720"/>
      <c r="D5" s="742"/>
      <c r="E5" s="742"/>
      <c r="F5" s="743" t="s">
        <v>14</v>
      </c>
      <c r="G5" s="743"/>
      <c r="H5" s="742"/>
      <c r="I5" s="742"/>
      <c r="J5" s="742"/>
      <c r="K5" s="742"/>
      <c r="L5" s="742"/>
      <c r="M5" s="71"/>
      <c r="O5" s="26" t="s">
        <v>4</v>
      </c>
      <c r="P5" s="744">
        <v>45416</v>
      </c>
      <c r="Q5" s="744"/>
      <c r="S5" s="745" t="s">
        <v>3</v>
      </c>
      <c r="T5" s="746"/>
      <c r="U5" s="747" t="s">
        <v>735</v>
      </c>
      <c r="V5" s="748"/>
      <c r="AA5" s="58"/>
      <c r="AB5" s="58"/>
      <c r="AC5" s="58"/>
    </row>
    <row r="6" spans="1:30" s="17" customFormat="1" ht="24" customHeight="1" x14ac:dyDescent="0.2">
      <c r="A6" s="720" t="s">
        <v>1</v>
      </c>
      <c r="B6" s="720"/>
      <c r="C6" s="720"/>
      <c r="D6" s="721" t="s">
        <v>748</v>
      </c>
      <c r="E6" s="721"/>
      <c r="F6" s="721"/>
      <c r="G6" s="721"/>
      <c r="H6" s="721"/>
      <c r="I6" s="721"/>
      <c r="J6" s="721"/>
      <c r="K6" s="721"/>
      <c r="L6" s="721"/>
      <c r="M6" s="72"/>
      <c r="O6" s="26" t="s">
        <v>30</v>
      </c>
      <c r="P6" s="722" t="str">
        <f>IF(P5=0," ",CHOOSE(WEEKDAY(P5,2),"Понедельник","Вторник","Среда","Четверг","Пятница","Суббота","Воскресенье"))</f>
        <v>Суббота</v>
      </c>
      <c r="Q6" s="722"/>
      <c r="S6" s="723" t="s">
        <v>5</v>
      </c>
      <c r="T6" s="724"/>
      <c r="U6" s="725" t="s">
        <v>70</v>
      </c>
      <c r="V6" s="7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1" t="str">
        <f>IFERROR(VLOOKUP(DeliveryAddress,Table,3,0),1)</f>
        <v>5</v>
      </c>
      <c r="E7" s="732"/>
      <c r="F7" s="732"/>
      <c r="G7" s="732"/>
      <c r="H7" s="732"/>
      <c r="I7" s="732"/>
      <c r="J7" s="732"/>
      <c r="K7" s="732"/>
      <c r="L7" s="733"/>
      <c r="M7" s="73"/>
      <c r="O7" s="26"/>
      <c r="P7" s="47"/>
      <c r="Q7" s="47"/>
      <c r="S7" s="723"/>
      <c r="T7" s="724"/>
      <c r="U7" s="727"/>
      <c r="V7" s="728"/>
      <c r="AA7" s="58"/>
      <c r="AB7" s="58"/>
      <c r="AC7" s="58"/>
    </row>
    <row r="8" spans="1:30" s="17" customFormat="1" ht="25.5" customHeight="1" x14ac:dyDescent="0.2">
      <c r="A8" s="734" t="s">
        <v>60</v>
      </c>
      <c r="B8" s="734"/>
      <c r="C8" s="734"/>
      <c r="D8" s="735"/>
      <c r="E8" s="735"/>
      <c r="F8" s="735"/>
      <c r="G8" s="735"/>
      <c r="H8" s="735"/>
      <c r="I8" s="735"/>
      <c r="J8" s="735"/>
      <c r="K8" s="735"/>
      <c r="L8" s="735"/>
      <c r="M8" s="74"/>
      <c r="O8" s="26" t="s">
        <v>11</v>
      </c>
      <c r="P8" s="718">
        <v>0.41666666666666669</v>
      </c>
      <c r="Q8" s="718"/>
      <c r="S8" s="723"/>
      <c r="T8" s="724"/>
      <c r="U8" s="727"/>
      <c r="V8" s="728"/>
      <c r="AA8" s="58"/>
      <c r="AB8" s="58"/>
      <c r="AC8" s="58"/>
    </row>
    <row r="9" spans="1:30" s="17" customFormat="1" ht="39.950000000000003" customHeight="1" x14ac:dyDescent="0.2">
      <c r="A9" s="7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0"/>
      <c r="C9" s="710"/>
      <c r="D9" s="711" t="s">
        <v>48</v>
      </c>
      <c r="E9" s="712"/>
      <c r="F9" s="7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0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69"/>
      <c r="O9" s="29" t="s">
        <v>15</v>
      </c>
      <c r="P9" s="737"/>
      <c r="Q9" s="737"/>
      <c r="S9" s="723"/>
      <c r="T9" s="724"/>
      <c r="U9" s="729"/>
      <c r="V9" s="7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0"/>
      <c r="C10" s="710"/>
      <c r="D10" s="711"/>
      <c r="E10" s="712"/>
      <c r="F10" s="7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0"/>
      <c r="H10" s="713" t="str">
        <f>IFERROR(VLOOKUP($D$10,Proxy,2,FALSE),"")</f>
        <v/>
      </c>
      <c r="I10" s="713"/>
      <c r="J10" s="713"/>
      <c r="K10" s="713"/>
      <c r="L10" s="713"/>
      <c r="M10" s="70"/>
      <c r="O10" s="29" t="s">
        <v>35</v>
      </c>
      <c r="P10" s="714"/>
      <c r="Q10" s="714"/>
      <c r="T10" s="26" t="s">
        <v>12</v>
      </c>
      <c r="U10" s="715" t="s">
        <v>71</v>
      </c>
      <c r="V10" s="71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17"/>
      <c r="Q11" s="717"/>
      <c r="T11" s="26" t="s">
        <v>31</v>
      </c>
      <c r="U11" s="702" t="s">
        <v>57</v>
      </c>
      <c r="V11" s="70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1" t="s">
        <v>72</v>
      </c>
      <c r="B12" s="701"/>
      <c r="C12" s="701"/>
      <c r="D12" s="701"/>
      <c r="E12" s="701"/>
      <c r="F12" s="701"/>
      <c r="G12" s="701"/>
      <c r="H12" s="701"/>
      <c r="I12" s="701"/>
      <c r="J12" s="701"/>
      <c r="K12" s="701"/>
      <c r="L12" s="701"/>
      <c r="M12" s="75"/>
      <c r="O12" s="26" t="s">
        <v>33</v>
      </c>
      <c r="P12" s="718"/>
      <c r="Q12" s="718"/>
      <c r="R12" s="27"/>
      <c r="S12"/>
      <c r="T12" s="26" t="s">
        <v>48</v>
      </c>
      <c r="U12" s="719"/>
      <c r="V12" s="719"/>
      <c r="W12"/>
      <c r="AA12" s="58"/>
      <c r="AB12" s="58"/>
      <c r="AC12" s="58"/>
    </row>
    <row r="13" spans="1:30" s="17" customFormat="1" ht="23.25" customHeight="1" x14ac:dyDescent="0.2">
      <c r="A13" s="701" t="s">
        <v>73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01"/>
      <c r="L13" s="701"/>
      <c r="M13" s="75"/>
      <c r="N13" s="29"/>
      <c r="O13" s="29" t="s">
        <v>34</v>
      </c>
      <c r="P13" s="702"/>
      <c r="Q13" s="70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1" t="s">
        <v>74</v>
      </c>
      <c r="B14" s="701"/>
      <c r="C14" s="701"/>
      <c r="D14" s="701"/>
      <c r="E14" s="701"/>
      <c r="F14" s="701"/>
      <c r="G14" s="701"/>
      <c r="H14" s="701"/>
      <c r="I14" s="701"/>
      <c r="J14" s="701"/>
      <c r="K14" s="701"/>
      <c r="L14" s="70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3" t="s">
        <v>75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76"/>
      <c r="N15"/>
      <c r="O15" s="704" t="s">
        <v>63</v>
      </c>
      <c r="P15" s="704"/>
      <c r="Q15" s="704"/>
      <c r="R15" s="704"/>
      <c r="S15" s="70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5"/>
      <c r="P16" s="705"/>
      <c r="Q16" s="705"/>
      <c r="R16" s="705"/>
      <c r="S16" s="70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9" t="s">
        <v>61</v>
      </c>
      <c r="B17" s="689" t="s">
        <v>51</v>
      </c>
      <c r="C17" s="707" t="s">
        <v>50</v>
      </c>
      <c r="D17" s="689" t="s">
        <v>52</v>
      </c>
      <c r="E17" s="689"/>
      <c r="F17" s="689" t="s">
        <v>24</v>
      </c>
      <c r="G17" s="689" t="s">
        <v>27</v>
      </c>
      <c r="H17" s="689" t="s">
        <v>25</v>
      </c>
      <c r="I17" s="689" t="s">
        <v>26</v>
      </c>
      <c r="J17" s="708" t="s">
        <v>16</v>
      </c>
      <c r="K17" s="708" t="s">
        <v>65</v>
      </c>
      <c r="L17" s="708" t="s">
        <v>2</v>
      </c>
      <c r="M17" s="708" t="s">
        <v>66</v>
      </c>
      <c r="N17" s="689" t="s">
        <v>28</v>
      </c>
      <c r="O17" s="689" t="s">
        <v>17</v>
      </c>
      <c r="P17" s="689"/>
      <c r="Q17" s="689"/>
      <c r="R17" s="689"/>
      <c r="S17" s="689"/>
      <c r="T17" s="706" t="s">
        <v>58</v>
      </c>
      <c r="U17" s="689"/>
      <c r="V17" s="689" t="s">
        <v>6</v>
      </c>
      <c r="W17" s="689" t="s">
        <v>44</v>
      </c>
      <c r="X17" s="690" t="s">
        <v>56</v>
      </c>
      <c r="Y17" s="689" t="s">
        <v>18</v>
      </c>
      <c r="Z17" s="692" t="s">
        <v>62</v>
      </c>
      <c r="AA17" s="692" t="s">
        <v>19</v>
      </c>
      <c r="AB17" s="693" t="s">
        <v>59</v>
      </c>
      <c r="AC17" s="694"/>
      <c r="AD17" s="695"/>
      <c r="AE17" s="699"/>
      <c r="BB17" s="700" t="s">
        <v>64</v>
      </c>
    </row>
    <row r="18" spans="1:54" ht="14.25" customHeight="1" x14ac:dyDescent="0.2">
      <c r="A18" s="689"/>
      <c r="B18" s="689"/>
      <c r="C18" s="707"/>
      <c r="D18" s="689"/>
      <c r="E18" s="689"/>
      <c r="F18" s="689" t="s">
        <v>20</v>
      </c>
      <c r="G18" s="689" t="s">
        <v>21</v>
      </c>
      <c r="H18" s="689" t="s">
        <v>22</v>
      </c>
      <c r="I18" s="689" t="s">
        <v>22</v>
      </c>
      <c r="J18" s="709"/>
      <c r="K18" s="709"/>
      <c r="L18" s="709"/>
      <c r="M18" s="709"/>
      <c r="N18" s="689"/>
      <c r="O18" s="689"/>
      <c r="P18" s="689"/>
      <c r="Q18" s="689"/>
      <c r="R18" s="689"/>
      <c r="S18" s="689"/>
      <c r="T18" s="34" t="s">
        <v>47</v>
      </c>
      <c r="U18" s="34" t="s">
        <v>46</v>
      </c>
      <c r="V18" s="689"/>
      <c r="W18" s="689"/>
      <c r="X18" s="691"/>
      <c r="Y18" s="689"/>
      <c r="Z18" s="692"/>
      <c r="AA18" s="692"/>
      <c r="AB18" s="696"/>
      <c r="AC18" s="697"/>
      <c r="AD18" s="698"/>
      <c r="AE18" s="699"/>
      <c r="BB18" s="700"/>
    </row>
    <row r="19" spans="1:54" ht="27.75" customHeight="1" x14ac:dyDescent="0.2">
      <c r="A19" s="414" t="s">
        <v>76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53"/>
      <c r="AA19" s="53"/>
    </row>
    <row r="20" spans="1:54" ht="16.5" customHeight="1" x14ac:dyDescent="0.25">
      <c r="A20" s="415" t="s">
        <v>76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63"/>
      <c r="AA20" s="63"/>
    </row>
    <row r="21" spans="1:54" ht="14.25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378">
        <v>4680115885004</v>
      </c>
      <c r="E22" s="378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87" t="s">
        <v>80</v>
      </c>
      <c r="P22" s="380"/>
      <c r="Q22" s="380"/>
      <c r="R22" s="380"/>
      <c r="S22" s="38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378">
        <v>4607091389258</v>
      </c>
      <c r="E23" s="378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7"/>
      <c r="O24" s="383" t="s">
        <v>43</v>
      </c>
      <c r="P24" s="384"/>
      <c r="Q24" s="384"/>
      <c r="R24" s="384"/>
      <c r="S24" s="384"/>
      <c r="T24" s="384"/>
      <c r="U24" s="38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7"/>
      <c r="O25" s="383" t="s">
        <v>43</v>
      </c>
      <c r="P25" s="384"/>
      <c r="Q25" s="384"/>
      <c r="R25" s="384"/>
      <c r="S25" s="384"/>
      <c r="T25" s="384"/>
      <c r="U25" s="38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393" t="s">
        <v>87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378">
        <v>4607091383881</v>
      </c>
      <c r="E27" s="37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378">
        <v>4607091388237</v>
      </c>
      <c r="E28" s="37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378">
        <v>4607091383935</v>
      </c>
      <c r="E29" s="37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378">
        <v>4607091383935</v>
      </c>
      <c r="E30" s="37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378">
        <v>4680115881853</v>
      </c>
      <c r="E31" s="37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378">
        <v>4607091383911</v>
      </c>
      <c r="E32" s="37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378">
        <v>4607091388244</v>
      </c>
      <c r="E33" s="37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38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7"/>
      <c r="O34" s="383" t="s">
        <v>43</v>
      </c>
      <c r="P34" s="384"/>
      <c r="Q34" s="384"/>
      <c r="R34" s="384"/>
      <c r="S34" s="384"/>
      <c r="T34" s="384"/>
      <c r="U34" s="38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7"/>
      <c r="O35" s="383" t="s">
        <v>43</v>
      </c>
      <c r="P35" s="384"/>
      <c r="Q35" s="384"/>
      <c r="R35" s="384"/>
      <c r="S35" s="384"/>
      <c r="T35" s="384"/>
      <c r="U35" s="38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393" t="s">
        <v>101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378">
        <v>4607091388503</v>
      </c>
      <c r="E37" s="37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38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7"/>
      <c r="O38" s="383" t="s">
        <v>43</v>
      </c>
      <c r="P38" s="384"/>
      <c r="Q38" s="384"/>
      <c r="R38" s="384"/>
      <c r="S38" s="384"/>
      <c r="T38" s="384"/>
      <c r="U38" s="38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7"/>
      <c r="O39" s="383" t="s">
        <v>43</v>
      </c>
      <c r="P39" s="384"/>
      <c r="Q39" s="384"/>
      <c r="R39" s="384"/>
      <c r="S39" s="384"/>
      <c r="T39" s="384"/>
      <c r="U39" s="38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393" t="s">
        <v>106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378">
        <v>4607091388282</v>
      </c>
      <c r="E41" s="37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38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7"/>
      <c r="O42" s="383" t="s">
        <v>43</v>
      </c>
      <c r="P42" s="384"/>
      <c r="Q42" s="384"/>
      <c r="R42" s="384"/>
      <c r="S42" s="384"/>
      <c r="T42" s="384"/>
      <c r="U42" s="38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7"/>
      <c r="O43" s="383" t="s">
        <v>43</v>
      </c>
      <c r="P43" s="384"/>
      <c r="Q43" s="384"/>
      <c r="R43" s="384"/>
      <c r="S43" s="384"/>
      <c r="T43" s="384"/>
      <c r="U43" s="38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393" t="s">
        <v>110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378">
        <v>4607091389111</v>
      </c>
      <c r="E45" s="37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38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7"/>
      <c r="O46" s="383" t="s">
        <v>43</v>
      </c>
      <c r="P46" s="384"/>
      <c r="Q46" s="384"/>
      <c r="R46" s="384"/>
      <c r="S46" s="384"/>
      <c r="T46" s="384"/>
      <c r="U46" s="38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7"/>
      <c r="O47" s="383" t="s">
        <v>43</v>
      </c>
      <c r="P47" s="384"/>
      <c r="Q47" s="384"/>
      <c r="R47" s="384"/>
      <c r="S47" s="384"/>
      <c r="T47" s="384"/>
      <c r="U47" s="38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14" t="s">
        <v>113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53"/>
      <c r="AA48" s="53"/>
    </row>
    <row r="49" spans="1:54" ht="16.5" customHeight="1" x14ac:dyDescent="0.25">
      <c r="A49" s="415" t="s">
        <v>114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63"/>
      <c r="AA49" s="63"/>
    </row>
    <row r="50" spans="1:54" ht="14.25" customHeight="1" x14ac:dyDescent="0.25">
      <c r="A50" s="393" t="s">
        <v>115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378">
        <v>4680115881440</v>
      </c>
      <c r="E51" s="37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8" t="s">
        <v>48</v>
      </c>
      <c r="U51" s="38" t="s">
        <v>48</v>
      </c>
      <c r="V51" s="39" t="s">
        <v>0</v>
      </c>
      <c r="W51" s="57">
        <v>600</v>
      </c>
      <c r="X51" s="54">
        <f>IFERROR(IF(W51="",0,CEILING((W51/$H51),1)*$H51),"")</f>
        <v>604.80000000000007</v>
      </c>
      <c r="Y51" s="40">
        <f>IFERROR(IF(X51=0,"",ROUNDUP(X51/H51,0)*0.02175),"")</f>
        <v>1.218</v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378">
        <v>4680115881433</v>
      </c>
      <c r="E52" s="37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38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7"/>
      <c r="O53" s="383" t="s">
        <v>43</v>
      </c>
      <c r="P53" s="384"/>
      <c r="Q53" s="384"/>
      <c r="R53" s="384"/>
      <c r="S53" s="384"/>
      <c r="T53" s="384"/>
      <c r="U53" s="385"/>
      <c r="V53" s="41" t="s">
        <v>42</v>
      </c>
      <c r="W53" s="42">
        <f>IFERROR(W51/H51,"0")+IFERROR(W52/H52,"0")</f>
        <v>55.55555555555555</v>
      </c>
      <c r="X53" s="42">
        <f>IFERROR(X51/H51,"0")+IFERROR(X52/H52,"0")</f>
        <v>56</v>
      </c>
      <c r="Y53" s="42">
        <f>IFERROR(IF(Y51="",0,Y51),"0")+IFERROR(IF(Y52="",0,Y52),"0")</f>
        <v>1.218</v>
      </c>
      <c r="Z53" s="65"/>
      <c r="AA53" s="65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7"/>
      <c r="O54" s="383" t="s">
        <v>43</v>
      </c>
      <c r="P54" s="384"/>
      <c r="Q54" s="384"/>
      <c r="R54" s="384"/>
      <c r="S54" s="384"/>
      <c r="T54" s="384"/>
      <c r="U54" s="385"/>
      <c r="V54" s="41" t="s">
        <v>0</v>
      </c>
      <c r="W54" s="42">
        <f>IFERROR(SUM(W51:W52),"0")</f>
        <v>600</v>
      </c>
      <c r="X54" s="42">
        <f>IFERROR(SUM(X51:X52),"0")</f>
        <v>604.80000000000007</v>
      </c>
      <c r="Y54" s="41"/>
      <c r="Z54" s="65"/>
      <c r="AA54" s="65"/>
    </row>
    <row r="55" spans="1:54" ht="16.5" customHeight="1" x14ac:dyDescent="0.25">
      <c r="A55" s="415" t="s">
        <v>122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63"/>
      <c r="AA55" s="63"/>
    </row>
    <row r="56" spans="1:54" ht="14.25" customHeight="1" x14ac:dyDescent="0.25">
      <c r="A56" s="393" t="s">
        <v>123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378">
        <v>4680115881426</v>
      </c>
      <c r="E57" s="37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378">
        <v>4680115881426</v>
      </c>
      <c r="E58" s="37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378">
        <v>4680115881419</v>
      </c>
      <c r="E59" s="37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378">
        <v>4680115881525</v>
      </c>
      <c r="E60" s="37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74" t="s">
        <v>132</v>
      </c>
      <c r="P60" s="380"/>
      <c r="Q60" s="380"/>
      <c r="R60" s="380"/>
      <c r="S60" s="38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38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7"/>
      <c r="O61" s="383" t="s">
        <v>43</v>
      </c>
      <c r="P61" s="384"/>
      <c r="Q61" s="384"/>
      <c r="R61" s="384"/>
      <c r="S61" s="384"/>
      <c r="T61" s="384"/>
      <c r="U61" s="385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7"/>
      <c r="O62" s="383" t="s">
        <v>43</v>
      </c>
      <c r="P62" s="384"/>
      <c r="Q62" s="384"/>
      <c r="R62" s="384"/>
      <c r="S62" s="384"/>
      <c r="T62" s="384"/>
      <c r="U62" s="385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customHeight="1" x14ac:dyDescent="0.25">
      <c r="A63" s="415" t="s">
        <v>113</v>
      </c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63"/>
      <c r="AA63" s="63"/>
    </row>
    <row r="64" spans="1:54" ht="14.25" customHeight="1" x14ac:dyDescent="0.25">
      <c r="A64" s="393" t="s">
        <v>123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378">
        <v>4607091382945</v>
      </c>
      <c r="E65" s="37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378">
        <v>4607091385670</v>
      </c>
      <c r="E66" s="378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8" t="s">
        <v>48</v>
      </c>
      <c r="U66" s="38" t="s">
        <v>48</v>
      </c>
      <c r="V66" s="39" t="s">
        <v>0</v>
      </c>
      <c r="W66" s="57">
        <v>200</v>
      </c>
      <c r="X66" s="54">
        <f t="shared" si="2"/>
        <v>205.20000000000002</v>
      </c>
      <c r="Y66" s="40">
        <f t="shared" si="3"/>
        <v>0.41324999999999995</v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378">
        <v>4607091385670</v>
      </c>
      <c r="E67" s="378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378">
        <v>4680115883956</v>
      </c>
      <c r="E68" s="37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378">
        <v>4680115881327</v>
      </c>
      <c r="E69" s="37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378">
        <v>4680115882133</v>
      </c>
      <c r="E70" s="378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378">
        <v>4680115882133</v>
      </c>
      <c r="E71" s="378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378">
        <v>4607091382952</v>
      </c>
      <c r="E72" s="37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2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378">
        <v>4607091385687</v>
      </c>
      <c r="E73" s="378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6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8" t="s">
        <v>48</v>
      </c>
      <c r="U73" s="38" t="s">
        <v>48</v>
      </c>
      <c r="V73" s="39" t="s">
        <v>0</v>
      </c>
      <c r="W73" s="57">
        <v>80</v>
      </c>
      <c r="X73" s="54">
        <f t="shared" si="2"/>
        <v>80</v>
      </c>
      <c r="Y73" s="40">
        <f t="shared" ref="Y73:Y79" si="4">IFERROR(IF(X73=0,"",ROUNDUP(X73/H73,0)*0.00937),"")</f>
        <v>0.18740000000000001</v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378">
        <v>4680115882539</v>
      </c>
      <c r="E74" s="378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66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378">
        <v>4607091384604</v>
      </c>
      <c r="E75" s="37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378">
        <v>4680115880283</v>
      </c>
      <c r="E76" s="37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378">
        <v>4680115883949</v>
      </c>
      <c r="E77" s="37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378">
        <v>4680115881518</v>
      </c>
      <c r="E78" s="37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6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378">
        <v>4680115881303</v>
      </c>
      <c r="E79" s="37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378">
        <v>4680115882577</v>
      </c>
      <c r="E80" s="37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378">
        <v>4680115882577</v>
      </c>
      <c r="E81" s="37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378">
        <v>4680115882720</v>
      </c>
      <c r="E82" s="37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378">
        <v>4680115880269</v>
      </c>
      <c r="E83" s="37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6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378">
        <v>4680115880429</v>
      </c>
      <c r="E84" s="37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378">
        <v>4680115881457</v>
      </c>
      <c r="E85" s="37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6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7"/>
      <c r="O86" s="383" t="s">
        <v>43</v>
      </c>
      <c r="P86" s="384"/>
      <c r="Q86" s="384"/>
      <c r="R86" s="384"/>
      <c r="S86" s="384"/>
      <c r="T86" s="384"/>
      <c r="U86" s="38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48.518518518518519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49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0.67594999999999994</v>
      </c>
      <c r="Z86" s="65"/>
      <c r="AA86" s="65"/>
    </row>
    <row r="87" spans="1:54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7"/>
      <c r="O87" s="383" t="s">
        <v>43</v>
      </c>
      <c r="P87" s="384"/>
      <c r="Q87" s="384"/>
      <c r="R87" s="384"/>
      <c r="S87" s="384"/>
      <c r="T87" s="384"/>
      <c r="U87" s="385"/>
      <c r="V87" s="41" t="s">
        <v>0</v>
      </c>
      <c r="W87" s="42">
        <f>IFERROR(SUM(W65:W85),"0")</f>
        <v>310</v>
      </c>
      <c r="X87" s="42">
        <f>IFERROR(SUM(X65:X85),"0")</f>
        <v>315.20000000000005</v>
      </c>
      <c r="Y87" s="41"/>
      <c r="Z87" s="65"/>
      <c r="AA87" s="65"/>
    </row>
    <row r="88" spans="1:54" ht="14.25" customHeight="1" x14ac:dyDescent="0.25">
      <c r="A88" s="393" t="s">
        <v>115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378">
        <v>4680115881488</v>
      </c>
      <c r="E89" s="37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378">
        <v>4680115882751</v>
      </c>
      <c r="E90" s="37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4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378">
        <v>4680115882775</v>
      </c>
      <c r="E91" s="37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6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378">
        <v>4680115880658</v>
      </c>
      <c r="E92" s="37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7"/>
      <c r="O93" s="383" t="s">
        <v>43</v>
      </c>
      <c r="P93" s="384"/>
      <c r="Q93" s="384"/>
      <c r="R93" s="384"/>
      <c r="S93" s="384"/>
      <c r="T93" s="384"/>
      <c r="U93" s="38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7"/>
      <c r="O94" s="383" t="s">
        <v>43</v>
      </c>
      <c r="P94" s="384"/>
      <c r="Q94" s="384"/>
      <c r="R94" s="384"/>
      <c r="S94" s="384"/>
      <c r="T94" s="384"/>
      <c r="U94" s="38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93" t="s">
        <v>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378">
        <v>4607091387667</v>
      </c>
      <c r="E96" s="37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2" si="5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378">
        <v>4607091387636</v>
      </c>
      <c r="E97" s="37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378">
        <v>4607091382426</v>
      </c>
      <c r="E98" s="37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5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378">
        <v>4607091386547</v>
      </c>
      <c r="E99" s="37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378">
        <v>4607091382464</v>
      </c>
      <c r="E100" s="37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8" t="s">
        <v>48</v>
      </c>
      <c r="U100" s="38" t="s">
        <v>48</v>
      </c>
      <c r="V100" s="39" t="s">
        <v>0</v>
      </c>
      <c r="W100" s="57">
        <v>14</v>
      </c>
      <c r="X100" s="54">
        <f t="shared" si="5"/>
        <v>14</v>
      </c>
      <c r="Y100" s="40">
        <f>IFERROR(IF(X100=0,"",ROUNDUP(X100/H100,0)*0.00502),"")</f>
        <v>2.5100000000000001E-2</v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378">
        <v>4680115883444</v>
      </c>
      <c r="E101" s="37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378">
        <v>4680115883444</v>
      </c>
      <c r="E102" s="37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7"/>
      <c r="O103" s="383" t="s">
        <v>43</v>
      </c>
      <c r="P103" s="384"/>
      <c r="Q103" s="384"/>
      <c r="R103" s="384"/>
      <c r="S103" s="384"/>
      <c r="T103" s="384"/>
      <c r="U103" s="385"/>
      <c r="V103" s="41" t="s">
        <v>42</v>
      </c>
      <c r="W103" s="42">
        <f>IFERROR(W96/H96,"0")+IFERROR(W97/H97,"0")+IFERROR(W98/H98,"0")+IFERROR(W99/H99,"0")+IFERROR(W100/H100,"0")+IFERROR(W101/H101,"0")+IFERROR(W102/H102,"0")</f>
        <v>38.333333333333329</v>
      </c>
      <c r="X103" s="42">
        <f>IFERROR(X96/H96,"0")+IFERROR(X97/H97,"0")+IFERROR(X98/H98,"0")+IFERROR(X99/H99,"0")+IFERROR(X100/H100,"0")+IFERROR(X101/H101,"0")+IFERROR(X102/H102,"0")</f>
        <v>40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0.78634999999999999</v>
      </c>
      <c r="Z103" s="65"/>
      <c r="AA103" s="65"/>
    </row>
    <row r="104" spans="1:54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7"/>
      <c r="O104" s="383" t="s">
        <v>43</v>
      </c>
      <c r="P104" s="384"/>
      <c r="Q104" s="384"/>
      <c r="R104" s="384"/>
      <c r="S104" s="384"/>
      <c r="T104" s="384"/>
      <c r="U104" s="385"/>
      <c r="V104" s="41" t="s">
        <v>0</v>
      </c>
      <c r="W104" s="42">
        <f>IFERROR(SUM(W96:W102),"0")</f>
        <v>314</v>
      </c>
      <c r="X104" s="42">
        <f>IFERROR(SUM(X96:X102),"0")</f>
        <v>329</v>
      </c>
      <c r="Y104" s="41"/>
      <c r="Z104" s="65"/>
      <c r="AA104" s="65"/>
    </row>
    <row r="105" spans="1:54" ht="14.25" customHeight="1" x14ac:dyDescent="0.25">
      <c r="A105" s="393" t="s">
        <v>87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378">
        <v>4680115884915</v>
      </c>
      <c r="E106" s="378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35" t="s">
        <v>197</v>
      </c>
      <c r="P106" s="380"/>
      <c r="Q106" s="380"/>
      <c r="R106" s="380"/>
      <c r="S106" s="381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378">
        <v>4680115884311</v>
      </c>
      <c r="E107" s="378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36" t="s">
        <v>200</v>
      </c>
      <c r="P107" s="380"/>
      <c r="Q107" s="380"/>
      <c r="R107" s="380"/>
      <c r="S107" s="38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378">
        <v>4607091386967</v>
      </c>
      <c r="E108" s="37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6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81"/>
      <c r="T108" s="38" t="s">
        <v>48</v>
      </c>
      <c r="U108" s="38" t="s">
        <v>48</v>
      </c>
      <c r="V108" s="39" t="s">
        <v>0</v>
      </c>
      <c r="W108" s="57">
        <v>100</v>
      </c>
      <c r="X108" s="54">
        <f t="shared" si="6"/>
        <v>100.80000000000001</v>
      </c>
      <c r="Y108" s="40">
        <f>IFERROR(IF(X108=0,"",ROUNDUP(X108/H108,0)*0.02175),"")</f>
        <v>0.26100000000000001</v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378">
        <v>4607091386967</v>
      </c>
      <c r="E109" s="378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0"/>
      <c r="Q109" s="380"/>
      <c r="R109" s="380"/>
      <c r="S109" s="381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378">
        <v>4607091385304</v>
      </c>
      <c r="E110" s="378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8" t="s">
        <v>48</v>
      </c>
      <c r="U110" s="38" t="s">
        <v>48</v>
      </c>
      <c r="V110" s="39" t="s">
        <v>0</v>
      </c>
      <c r="W110" s="57">
        <v>240</v>
      </c>
      <c r="X110" s="54">
        <f t="shared" si="6"/>
        <v>243.60000000000002</v>
      </c>
      <c r="Y110" s="40">
        <f>IFERROR(IF(X110=0,"",ROUNDUP(X110/H110,0)*0.02175),"")</f>
        <v>0.63074999999999992</v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378">
        <v>4607091386264</v>
      </c>
      <c r="E111" s="378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8" t="s">
        <v>48</v>
      </c>
      <c r="U111" s="38" t="s">
        <v>48</v>
      </c>
      <c r="V111" s="39" t="s">
        <v>0</v>
      </c>
      <c r="W111" s="57">
        <v>30</v>
      </c>
      <c r="X111" s="54">
        <f t="shared" si="6"/>
        <v>30</v>
      </c>
      <c r="Y111" s="40">
        <f>IFERROR(IF(X111=0,"",ROUNDUP(X111/H111,0)*0.00753),"")</f>
        <v>7.5300000000000006E-2</v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378">
        <v>4680115882584</v>
      </c>
      <c r="E112" s="378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378">
        <v>4680115882584</v>
      </c>
      <c r="E113" s="378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378">
        <v>4607091385731</v>
      </c>
      <c r="E114" s="378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378">
        <v>4680115880214</v>
      </c>
      <c r="E115" s="378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378">
        <v>4680115880894</v>
      </c>
      <c r="E116" s="378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62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378">
        <v>4607091385427</v>
      </c>
      <c r="E117" s="378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378">
        <v>4680115882645</v>
      </c>
      <c r="E118" s="378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378">
        <v>4680115884403</v>
      </c>
      <c r="E119" s="37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2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7"/>
      <c r="O120" s="383" t="s">
        <v>43</v>
      </c>
      <c r="P120" s="384"/>
      <c r="Q120" s="384"/>
      <c r="R120" s="384"/>
      <c r="S120" s="384"/>
      <c r="T120" s="384"/>
      <c r="U120" s="38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50.476190476190474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51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0.96704999999999997</v>
      </c>
      <c r="Z120" s="65"/>
      <c r="AA120" s="65"/>
    </row>
    <row r="121" spans="1:54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7"/>
      <c r="O121" s="383" t="s">
        <v>43</v>
      </c>
      <c r="P121" s="384"/>
      <c r="Q121" s="384"/>
      <c r="R121" s="384"/>
      <c r="S121" s="384"/>
      <c r="T121" s="384"/>
      <c r="U121" s="385"/>
      <c r="V121" s="41" t="s">
        <v>0</v>
      </c>
      <c r="W121" s="42">
        <f>IFERROR(SUM(W106:W119),"0")</f>
        <v>370</v>
      </c>
      <c r="X121" s="42">
        <f>IFERROR(SUM(X106:X119),"0")</f>
        <v>374.40000000000003</v>
      </c>
      <c r="Y121" s="41"/>
      <c r="Z121" s="65"/>
      <c r="AA121" s="65"/>
    </row>
    <row r="122" spans="1:54" ht="14.25" customHeight="1" x14ac:dyDescent="0.25">
      <c r="A122" s="393" t="s">
        <v>223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378">
        <v>4607091383065</v>
      </c>
      <c r="E123" s="37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378">
        <v>4680115881532</v>
      </c>
      <c r="E124" s="378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378">
        <v>4680115881532</v>
      </c>
      <c r="E125" s="37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378">
        <v>4680115881532</v>
      </c>
      <c r="E126" s="378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6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378">
        <v>4680115882652</v>
      </c>
      <c r="E127" s="37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378">
        <v>4680115880238</v>
      </c>
      <c r="E128" s="37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378">
        <v>4680115881464</v>
      </c>
      <c r="E129" s="37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6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7"/>
      <c r="O130" s="383" t="s">
        <v>43</v>
      </c>
      <c r="P130" s="384"/>
      <c r="Q130" s="384"/>
      <c r="R130" s="384"/>
      <c r="S130" s="384"/>
      <c r="T130" s="384"/>
      <c r="U130" s="385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7"/>
      <c r="O131" s="383" t="s">
        <v>43</v>
      </c>
      <c r="P131" s="384"/>
      <c r="Q131" s="384"/>
      <c r="R131" s="384"/>
      <c r="S131" s="384"/>
      <c r="T131" s="384"/>
      <c r="U131" s="385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15" t="s">
        <v>236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63"/>
      <c r="AA132" s="63"/>
    </row>
    <row r="133" spans="1:54" ht="14.25" customHeight="1" x14ac:dyDescent="0.25">
      <c r="A133" s="393" t="s">
        <v>87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378">
        <v>4607091385168</v>
      </c>
      <c r="E134" s="378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378">
        <v>4607091385168</v>
      </c>
      <c r="E135" s="378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6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378">
        <v>4607091383256</v>
      </c>
      <c r="E136" s="37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6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378">
        <v>4607091385748</v>
      </c>
      <c r="E137" s="37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6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378">
        <v>4680115884533</v>
      </c>
      <c r="E138" s="37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7"/>
      <c r="O139" s="383" t="s">
        <v>43</v>
      </c>
      <c r="P139" s="384"/>
      <c r="Q139" s="384"/>
      <c r="R139" s="384"/>
      <c r="S139" s="384"/>
      <c r="T139" s="384"/>
      <c r="U139" s="385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7"/>
      <c r="O140" s="383" t="s">
        <v>43</v>
      </c>
      <c r="P140" s="384"/>
      <c r="Q140" s="384"/>
      <c r="R140" s="384"/>
      <c r="S140" s="384"/>
      <c r="T140" s="384"/>
      <c r="U140" s="385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customHeight="1" x14ac:dyDescent="0.2">
      <c r="A141" s="414" t="s">
        <v>246</v>
      </c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53"/>
      <c r="AA141" s="53"/>
    </row>
    <row r="142" spans="1:54" ht="16.5" customHeight="1" x14ac:dyDescent="0.25">
      <c r="A142" s="415" t="s">
        <v>247</v>
      </c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15"/>
      <c r="P142" s="415"/>
      <c r="Q142" s="415"/>
      <c r="R142" s="415"/>
      <c r="S142" s="415"/>
      <c r="T142" s="415"/>
      <c r="U142" s="415"/>
      <c r="V142" s="415"/>
      <c r="W142" s="415"/>
      <c r="X142" s="415"/>
      <c r="Y142" s="415"/>
      <c r="Z142" s="63"/>
      <c r="AA142" s="63"/>
    </row>
    <row r="143" spans="1:54" ht="14.25" customHeight="1" x14ac:dyDescent="0.25">
      <c r="A143" s="393" t="s">
        <v>123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378">
        <v>4607091383423</v>
      </c>
      <c r="E144" s="37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378">
        <v>4607091381405</v>
      </c>
      <c r="E145" s="37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378">
        <v>4607091386516</v>
      </c>
      <c r="E146" s="37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7"/>
      <c r="O147" s="383" t="s">
        <v>43</v>
      </c>
      <c r="P147" s="384"/>
      <c r="Q147" s="384"/>
      <c r="R147" s="384"/>
      <c r="S147" s="384"/>
      <c r="T147" s="384"/>
      <c r="U147" s="38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7"/>
      <c r="O148" s="383" t="s">
        <v>43</v>
      </c>
      <c r="P148" s="384"/>
      <c r="Q148" s="384"/>
      <c r="R148" s="384"/>
      <c r="S148" s="384"/>
      <c r="T148" s="384"/>
      <c r="U148" s="38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15" t="s">
        <v>254</v>
      </c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5"/>
      <c r="P149" s="415"/>
      <c r="Q149" s="415"/>
      <c r="R149" s="415"/>
      <c r="S149" s="415"/>
      <c r="T149" s="415"/>
      <c r="U149" s="415"/>
      <c r="V149" s="415"/>
      <c r="W149" s="415"/>
      <c r="X149" s="415"/>
      <c r="Y149" s="415"/>
      <c r="Z149" s="63"/>
      <c r="AA149" s="63"/>
    </row>
    <row r="150" spans="1:54" ht="14.25" customHeight="1" x14ac:dyDescent="0.25">
      <c r="A150" s="393" t="s">
        <v>77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378">
        <v>4680115880993</v>
      </c>
      <c r="E151" s="37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378">
        <v>4680115881761</v>
      </c>
      <c r="E152" s="37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378">
        <v>4680115881563</v>
      </c>
      <c r="E153" s="37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378">
        <v>4680115880986</v>
      </c>
      <c r="E154" s="37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378">
        <v>4680115880207</v>
      </c>
      <c r="E155" s="37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378">
        <v>4680115881785</v>
      </c>
      <c r="E156" s="37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378">
        <v>4680115881679</v>
      </c>
      <c r="E157" s="37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378">
        <v>4680115880191</v>
      </c>
      <c r="E158" s="37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378">
        <v>4680115883963</v>
      </c>
      <c r="E159" s="37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7"/>
      <c r="O160" s="383" t="s">
        <v>43</v>
      </c>
      <c r="P160" s="384"/>
      <c r="Q160" s="384"/>
      <c r="R160" s="384"/>
      <c r="S160" s="384"/>
      <c r="T160" s="384"/>
      <c r="U160" s="38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7"/>
      <c r="O161" s="383" t="s">
        <v>43</v>
      </c>
      <c r="P161" s="384"/>
      <c r="Q161" s="384"/>
      <c r="R161" s="384"/>
      <c r="S161" s="384"/>
      <c r="T161" s="384"/>
      <c r="U161" s="385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customHeight="1" x14ac:dyDescent="0.25">
      <c r="A162" s="415" t="s">
        <v>273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  <c r="X162" s="415"/>
      <c r="Y162" s="415"/>
      <c r="Z162" s="63"/>
      <c r="AA162" s="63"/>
    </row>
    <row r="163" spans="1:54" ht="14.25" customHeight="1" x14ac:dyDescent="0.25">
      <c r="A163" s="393" t="s">
        <v>123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378">
        <v>4680115881402</v>
      </c>
      <c r="E164" s="37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378">
        <v>4680115881396</v>
      </c>
      <c r="E165" s="37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7"/>
      <c r="O166" s="383" t="s">
        <v>43</v>
      </c>
      <c r="P166" s="384"/>
      <c r="Q166" s="384"/>
      <c r="R166" s="384"/>
      <c r="S166" s="384"/>
      <c r="T166" s="384"/>
      <c r="U166" s="385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7"/>
      <c r="O167" s="383" t="s">
        <v>43</v>
      </c>
      <c r="P167" s="384"/>
      <c r="Q167" s="384"/>
      <c r="R167" s="384"/>
      <c r="S167" s="384"/>
      <c r="T167" s="384"/>
      <c r="U167" s="385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393" t="s">
        <v>115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378">
        <v>4680115882935</v>
      </c>
      <c r="E169" s="37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378">
        <v>4680115880764</v>
      </c>
      <c r="E170" s="37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7"/>
      <c r="O171" s="383" t="s">
        <v>43</v>
      </c>
      <c r="P171" s="384"/>
      <c r="Q171" s="384"/>
      <c r="R171" s="384"/>
      <c r="S171" s="384"/>
      <c r="T171" s="384"/>
      <c r="U171" s="38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7"/>
      <c r="O172" s="383" t="s">
        <v>43</v>
      </c>
      <c r="P172" s="384"/>
      <c r="Q172" s="384"/>
      <c r="R172" s="384"/>
      <c r="S172" s="384"/>
      <c r="T172" s="384"/>
      <c r="U172" s="38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393" t="s">
        <v>77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378">
        <v>4680115882683</v>
      </c>
      <c r="E174" s="37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8" t="s">
        <v>48</v>
      </c>
      <c r="U174" s="38" t="s">
        <v>48</v>
      </c>
      <c r="V174" s="39" t="s">
        <v>0</v>
      </c>
      <c r="W174" s="57">
        <v>100</v>
      </c>
      <c r="X174" s="54">
        <f>IFERROR(IF(W174="",0,CEILING((W174/$H174),1)*$H174),"")</f>
        <v>102.60000000000001</v>
      </c>
      <c r="Y174" s="40">
        <f>IFERROR(IF(X174=0,"",ROUNDUP(X174/H174,0)*0.00937),"")</f>
        <v>0.17802999999999999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378">
        <v>4680115882690</v>
      </c>
      <c r="E175" s="37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8" t="s">
        <v>48</v>
      </c>
      <c r="U175" s="38" t="s">
        <v>48</v>
      </c>
      <c r="V175" s="39" t="s">
        <v>0</v>
      </c>
      <c r="W175" s="57">
        <v>50</v>
      </c>
      <c r="X175" s="54">
        <f>IFERROR(IF(W175="",0,CEILING((W175/$H175),1)*$H175),"")</f>
        <v>54</v>
      </c>
      <c r="Y175" s="40">
        <f>IFERROR(IF(X175=0,"",ROUNDUP(X175/H175,0)*0.00937),"")</f>
        <v>9.3700000000000006E-2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378">
        <v>4680115882669</v>
      </c>
      <c r="E176" s="37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8" t="s">
        <v>48</v>
      </c>
      <c r="U176" s="38" t="s">
        <v>48</v>
      </c>
      <c r="V176" s="39" t="s">
        <v>0</v>
      </c>
      <c r="W176" s="57">
        <v>350</v>
      </c>
      <c r="X176" s="54">
        <f>IFERROR(IF(W176="",0,CEILING((W176/$H176),1)*$H176),"")</f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378">
        <v>4680115882676</v>
      </c>
      <c r="E177" s="37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8" t="s">
        <v>48</v>
      </c>
      <c r="U177" s="38" t="s">
        <v>48</v>
      </c>
      <c r="V177" s="39" t="s">
        <v>0</v>
      </c>
      <c r="W177" s="57">
        <v>50</v>
      </c>
      <c r="X177" s="54">
        <f>IFERROR(IF(W177="",0,CEILING((W177/$H177),1)*$H177),"")</f>
        <v>54</v>
      </c>
      <c r="Y177" s="40">
        <f>IFERROR(IF(X177=0,"",ROUNDUP(X177/H177,0)*0.00937),"")</f>
        <v>9.3700000000000006E-2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7"/>
      <c r="O178" s="383" t="s">
        <v>43</v>
      </c>
      <c r="P178" s="384"/>
      <c r="Q178" s="384"/>
      <c r="R178" s="384"/>
      <c r="S178" s="384"/>
      <c r="T178" s="384"/>
      <c r="U178" s="385"/>
      <c r="V178" s="41" t="s">
        <v>42</v>
      </c>
      <c r="W178" s="42">
        <f>IFERROR(W174/H174,"0")+IFERROR(W175/H175,"0")+IFERROR(W176/H176,"0")+IFERROR(W177/H177,"0")</f>
        <v>101.85185185185185</v>
      </c>
      <c r="X178" s="42">
        <f>IFERROR(X174/H174,"0")+IFERROR(X175/H175,"0")+IFERROR(X176/H176,"0")+IFERROR(X177/H177,"0")</f>
        <v>104</v>
      </c>
      <c r="Y178" s="42">
        <f>IFERROR(IF(Y174="",0,Y174),"0")+IFERROR(IF(Y175="",0,Y175),"0")+IFERROR(IF(Y176="",0,Y176),"0")+IFERROR(IF(Y177="",0,Y177),"0")</f>
        <v>0.97448000000000001</v>
      </c>
      <c r="Z178" s="65"/>
      <c r="AA178" s="65"/>
    </row>
    <row r="179" spans="1:54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7"/>
      <c r="O179" s="383" t="s">
        <v>43</v>
      </c>
      <c r="P179" s="384"/>
      <c r="Q179" s="384"/>
      <c r="R179" s="384"/>
      <c r="S179" s="384"/>
      <c r="T179" s="384"/>
      <c r="U179" s="385"/>
      <c r="V179" s="41" t="s">
        <v>0</v>
      </c>
      <c r="W179" s="42">
        <f>IFERROR(SUM(W174:W177),"0")</f>
        <v>550</v>
      </c>
      <c r="X179" s="42">
        <f>IFERROR(SUM(X174:X177),"0")</f>
        <v>561.6</v>
      </c>
      <c r="Y179" s="41"/>
      <c r="Z179" s="65"/>
      <c r="AA179" s="65"/>
    </row>
    <row r="180" spans="1:54" ht="14.25" customHeight="1" x14ac:dyDescent="0.25">
      <c r="A180" s="393" t="s">
        <v>87</v>
      </c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3"/>
      <c r="P180" s="393"/>
      <c r="Q180" s="393"/>
      <c r="R180" s="393"/>
      <c r="S180" s="393"/>
      <c r="T180" s="393"/>
      <c r="U180" s="393"/>
      <c r="V180" s="393"/>
      <c r="W180" s="393"/>
      <c r="X180" s="393"/>
      <c r="Y180" s="393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378">
        <v>4680115881556</v>
      </c>
      <c r="E181" s="37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378">
        <v>4680115881594</v>
      </c>
      <c r="E182" s="37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378">
        <v>4680115881587</v>
      </c>
      <c r="E183" s="37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378">
        <v>4680115880962</v>
      </c>
      <c r="E184" s="37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378">
        <v>4680115881617</v>
      </c>
      <c r="E185" s="378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378">
        <v>4680115880573</v>
      </c>
      <c r="E186" s="378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378">
        <v>4680115881228</v>
      </c>
      <c r="E187" s="378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378">
        <v>4680115881037</v>
      </c>
      <c r="E188" s="378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378">
        <v>4680115881211</v>
      </c>
      <c r="E189" s="378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378">
        <v>4680115881020</v>
      </c>
      <c r="E190" s="378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378">
        <v>4680115882195</v>
      </c>
      <c r="E191" s="378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378">
        <v>4680115882607</v>
      </c>
      <c r="E192" s="378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378">
        <v>4680115880092</v>
      </c>
      <c r="E193" s="378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378">
        <v>4680115880221</v>
      </c>
      <c r="E194" s="37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378">
        <v>4680115882942</v>
      </c>
      <c r="E195" s="378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378">
        <v>4680115880504</v>
      </c>
      <c r="E196" s="37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378">
        <v>4680115882164</v>
      </c>
      <c r="E197" s="378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38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7"/>
      <c r="O198" s="383" t="s">
        <v>43</v>
      </c>
      <c r="P198" s="384"/>
      <c r="Q198" s="384"/>
      <c r="R198" s="384"/>
      <c r="S198" s="384"/>
      <c r="T198" s="384"/>
      <c r="U198" s="385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7"/>
      <c r="O199" s="383" t="s">
        <v>43</v>
      </c>
      <c r="P199" s="384"/>
      <c r="Q199" s="384"/>
      <c r="R199" s="384"/>
      <c r="S199" s="384"/>
      <c r="T199" s="384"/>
      <c r="U199" s="385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customHeight="1" x14ac:dyDescent="0.25">
      <c r="A200" s="393" t="s">
        <v>223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378">
        <v>4680115882874</v>
      </c>
      <c r="E201" s="378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378">
        <v>4680115884434</v>
      </c>
      <c r="E202" s="378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378">
        <v>4680115880818</v>
      </c>
      <c r="E203" s="378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378">
        <v>4680115880801</v>
      </c>
      <c r="E204" s="378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38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7"/>
      <c r="O205" s="383" t="s">
        <v>43</v>
      </c>
      <c r="P205" s="384"/>
      <c r="Q205" s="384"/>
      <c r="R205" s="384"/>
      <c r="S205" s="384"/>
      <c r="T205" s="384"/>
      <c r="U205" s="385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7"/>
      <c r="O206" s="383" t="s">
        <v>43</v>
      </c>
      <c r="P206" s="384"/>
      <c r="Q206" s="384"/>
      <c r="R206" s="384"/>
      <c r="S206" s="384"/>
      <c r="T206" s="384"/>
      <c r="U206" s="385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customHeight="1" x14ac:dyDescent="0.25">
      <c r="A207" s="415" t="s">
        <v>332</v>
      </c>
      <c r="B207" s="415"/>
      <c r="C207" s="415"/>
      <c r="D207" s="415"/>
      <c r="E207" s="415"/>
      <c r="F207" s="415"/>
      <c r="G207" s="415"/>
      <c r="H207" s="415"/>
      <c r="I207" s="415"/>
      <c r="J207" s="415"/>
      <c r="K207" s="415"/>
      <c r="L207" s="415"/>
      <c r="M207" s="415"/>
      <c r="N207" s="415"/>
      <c r="O207" s="415"/>
      <c r="P207" s="415"/>
      <c r="Q207" s="415"/>
      <c r="R207" s="415"/>
      <c r="S207" s="415"/>
      <c r="T207" s="415"/>
      <c r="U207" s="415"/>
      <c r="V207" s="415"/>
      <c r="W207" s="415"/>
      <c r="X207" s="415"/>
      <c r="Y207" s="415"/>
      <c r="Z207" s="63"/>
      <c r="AA207" s="63"/>
    </row>
    <row r="208" spans="1:54" ht="14.25" customHeight="1" x14ac:dyDescent="0.25">
      <c r="A208" s="393" t="s">
        <v>123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378">
        <v>4680115884274</v>
      </c>
      <c r="E209" s="378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378">
        <v>4680115884298</v>
      </c>
      <c r="E210" s="378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378">
        <v>4680115884250</v>
      </c>
      <c r="E211" s="378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378">
        <v>4680115884281</v>
      </c>
      <c r="E212" s="378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378">
        <v>4680115884199</v>
      </c>
      <c r="E213" s="378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378">
        <v>4680115884267</v>
      </c>
      <c r="E214" s="378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7"/>
      <c r="O215" s="383" t="s">
        <v>43</v>
      </c>
      <c r="P215" s="384"/>
      <c r="Q215" s="384"/>
      <c r="R215" s="384"/>
      <c r="S215" s="384"/>
      <c r="T215" s="384"/>
      <c r="U215" s="385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7"/>
      <c r="O216" s="383" t="s">
        <v>43</v>
      </c>
      <c r="P216" s="384"/>
      <c r="Q216" s="384"/>
      <c r="R216" s="384"/>
      <c r="S216" s="384"/>
      <c r="T216" s="384"/>
      <c r="U216" s="385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393" t="s">
        <v>77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378">
        <v>4607091389845</v>
      </c>
      <c r="E218" s="378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378">
        <v>4680115882881</v>
      </c>
      <c r="E219" s="378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7"/>
      <c r="O220" s="383" t="s">
        <v>43</v>
      </c>
      <c r="P220" s="384"/>
      <c r="Q220" s="384"/>
      <c r="R220" s="384"/>
      <c r="S220" s="384"/>
      <c r="T220" s="384"/>
      <c r="U220" s="385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7"/>
      <c r="O221" s="383" t="s">
        <v>43</v>
      </c>
      <c r="P221" s="384"/>
      <c r="Q221" s="384"/>
      <c r="R221" s="384"/>
      <c r="S221" s="384"/>
      <c r="T221" s="384"/>
      <c r="U221" s="385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15" t="s">
        <v>349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63"/>
      <c r="AA222" s="63"/>
    </row>
    <row r="223" spans="1:54" ht="14.25" customHeight="1" x14ac:dyDescent="0.25">
      <c r="A223" s="393" t="s">
        <v>123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378">
        <v>4680115884137</v>
      </c>
      <c r="E224" s="378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378">
        <v>4680115884236</v>
      </c>
      <c r="E225" s="378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378">
        <v>4680115884175</v>
      </c>
      <c r="E226" s="378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378">
        <v>4680115884144</v>
      </c>
      <c r="E227" s="378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378">
        <v>4680115884182</v>
      </c>
      <c r="E228" s="378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378">
        <v>4680115884205</v>
      </c>
      <c r="E229" s="378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38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7"/>
      <c r="O230" s="383" t="s">
        <v>43</v>
      </c>
      <c r="P230" s="384"/>
      <c r="Q230" s="384"/>
      <c r="R230" s="384"/>
      <c r="S230" s="384"/>
      <c r="T230" s="384"/>
      <c r="U230" s="385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7"/>
      <c r="O231" s="383" t="s">
        <v>43</v>
      </c>
      <c r="P231" s="384"/>
      <c r="Q231" s="384"/>
      <c r="R231" s="384"/>
      <c r="S231" s="384"/>
      <c r="T231" s="384"/>
      <c r="U231" s="385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15" t="s">
        <v>362</v>
      </c>
      <c r="B232" s="415"/>
      <c r="C232" s="415"/>
      <c r="D232" s="415"/>
      <c r="E232" s="415"/>
      <c r="F232" s="415"/>
      <c r="G232" s="415"/>
      <c r="H232" s="415"/>
      <c r="I232" s="415"/>
      <c r="J232" s="415"/>
      <c r="K232" s="415"/>
      <c r="L232" s="415"/>
      <c r="M232" s="415"/>
      <c r="N232" s="415"/>
      <c r="O232" s="415"/>
      <c r="P232" s="415"/>
      <c r="Q232" s="415"/>
      <c r="R232" s="415"/>
      <c r="S232" s="415"/>
      <c r="T232" s="415"/>
      <c r="U232" s="415"/>
      <c r="V232" s="415"/>
      <c r="W232" s="415"/>
      <c r="X232" s="415"/>
      <c r="Y232" s="415"/>
      <c r="Z232" s="63"/>
      <c r="AA232" s="63"/>
    </row>
    <row r="233" spans="1:54" ht="14.25" customHeight="1" x14ac:dyDescent="0.25">
      <c r="A233" s="393" t="s">
        <v>123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378">
        <v>4607091387445</v>
      </c>
      <c r="E234" s="378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378">
        <v>4607091386004</v>
      </c>
      <c r="E235" s="378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378">
        <v>4607091386004</v>
      </c>
      <c r="E236" s="378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378">
        <v>4607091386073</v>
      </c>
      <c r="E237" s="378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378">
        <v>4607091387322</v>
      </c>
      <c r="E238" s="378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8" t="s">
        <v>48</v>
      </c>
      <c r="U238" s="38" t="s">
        <v>48</v>
      </c>
      <c r="V238" s="39" t="s">
        <v>0</v>
      </c>
      <c r="W238" s="57">
        <v>250</v>
      </c>
      <c r="X238" s="54">
        <f t="shared" si="13"/>
        <v>259.20000000000005</v>
      </c>
      <c r="Y238" s="40">
        <f>IFERROR(IF(X238=0,"",ROUNDUP(X238/H238,0)*0.02175),"")</f>
        <v>0.52200000000000002</v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378">
        <v>4607091387377</v>
      </c>
      <c r="E239" s="378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4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8" t="s">
        <v>48</v>
      </c>
      <c r="U239" s="38" t="s">
        <v>48</v>
      </c>
      <c r="V239" s="39" t="s">
        <v>0</v>
      </c>
      <c r="W239" s="57">
        <v>200</v>
      </c>
      <c r="X239" s="54">
        <f t="shared" si="13"/>
        <v>205.20000000000002</v>
      </c>
      <c r="Y239" s="40">
        <f>IFERROR(IF(X239=0,"",ROUNDUP(X239/H239,0)*0.02175),"")</f>
        <v>0.41324999999999995</v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378">
        <v>4607091387353</v>
      </c>
      <c r="E240" s="37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8" t="s">
        <v>48</v>
      </c>
      <c r="U240" s="38" t="s">
        <v>48</v>
      </c>
      <c r="V240" s="39" t="s">
        <v>0</v>
      </c>
      <c r="W240" s="57">
        <v>200</v>
      </c>
      <c r="X240" s="54">
        <f t="shared" si="13"/>
        <v>205.20000000000002</v>
      </c>
      <c r="Y240" s="40">
        <f>IFERROR(IF(X240=0,"",ROUNDUP(X240/H240,0)*0.02175),"")</f>
        <v>0.41324999999999995</v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378">
        <v>4607091386011</v>
      </c>
      <c r="E241" s="378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378">
        <v>4607091387308</v>
      </c>
      <c r="E242" s="378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378">
        <v>4607091387339</v>
      </c>
      <c r="E243" s="378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378">
        <v>4680115882638</v>
      </c>
      <c r="E244" s="378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378">
        <v>4680115881938</v>
      </c>
      <c r="E245" s="378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378">
        <v>4607091387346</v>
      </c>
      <c r="E246" s="378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8" t="s">
        <v>48</v>
      </c>
      <c r="U246" s="38" t="s">
        <v>48</v>
      </c>
      <c r="V246" s="39" t="s">
        <v>0</v>
      </c>
      <c r="W246" s="57">
        <v>20</v>
      </c>
      <c r="X246" s="54">
        <f t="shared" si="13"/>
        <v>20</v>
      </c>
      <c r="Y246" s="40">
        <f t="shared" si="14"/>
        <v>4.6850000000000003E-2</v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378">
        <v>4607091389807</v>
      </c>
      <c r="E247" s="378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38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7"/>
      <c r="O248" s="383" t="s">
        <v>43</v>
      </c>
      <c r="P248" s="384"/>
      <c r="Q248" s="384"/>
      <c r="R248" s="384"/>
      <c r="S248" s="384"/>
      <c r="T248" s="384"/>
      <c r="U248" s="385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65.18518518518519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67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1.3953499999999999</v>
      </c>
      <c r="Z248" s="65"/>
      <c r="AA248" s="65"/>
    </row>
    <row r="249" spans="1:54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7"/>
      <c r="O249" s="383" t="s">
        <v>43</v>
      </c>
      <c r="P249" s="384"/>
      <c r="Q249" s="384"/>
      <c r="R249" s="384"/>
      <c r="S249" s="384"/>
      <c r="T249" s="384"/>
      <c r="U249" s="385"/>
      <c r="V249" s="41" t="s">
        <v>0</v>
      </c>
      <c r="W249" s="42">
        <f>IFERROR(SUM(W234:W247),"0")</f>
        <v>670</v>
      </c>
      <c r="X249" s="42">
        <f>IFERROR(SUM(X234:X247),"0")</f>
        <v>689.60000000000014</v>
      </c>
      <c r="Y249" s="41"/>
      <c r="Z249" s="65"/>
      <c r="AA249" s="65"/>
    </row>
    <row r="250" spans="1:54" ht="14.25" customHeight="1" x14ac:dyDescent="0.25">
      <c r="A250" s="393" t="s">
        <v>115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378">
        <v>4680115881914</v>
      </c>
      <c r="E251" s="37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7"/>
      <c r="O252" s="383" t="s">
        <v>43</v>
      </c>
      <c r="P252" s="384"/>
      <c r="Q252" s="384"/>
      <c r="R252" s="384"/>
      <c r="S252" s="384"/>
      <c r="T252" s="384"/>
      <c r="U252" s="385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7"/>
      <c r="O253" s="383" t="s">
        <v>43</v>
      </c>
      <c r="P253" s="384"/>
      <c r="Q253" s="384"/>
      <c r="R253" s="384"/>
      <c r="S253" s="384"/>
      <c r="T253" s="384"/>
      <c r="U253" s="385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393" t="s">
        <v>77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378">
        <v>4607091387193</v>
      </c>
      <c r="E255" s="37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8" t="s">
        <v>48</v>
      </c>
      <c r="U255" s="38" t="s">
        <v>48</v>
      </c>
      <c r="V255" s="39" t="s">
        <v>0</v>
      </c>
      <c r="W255" s="57">
        <v>800</v>
      </c>
      <c r="X255" s="54">
        <f>IFERROR(IF(W255="",0,CEILING((W255/$H255),1)*$H255),"")</f>
        <v>802.2</v>
      </c>
      <c r="Y255" s="40">
        <f>IFERROR(IF(X255=0,"",ROUNDUP(X255/H255,0)*0.00753),"")</f>
        <v>1.4382300000000001</v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378">
        <v>4607091387230</v>
      </c>
      <c r="E256" s="37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8" t="s">
        <v>48</v>
      </c>
      <c r="U256" s="38" t="s">
        <v>48</v>
      </c>
      <c r="V256" s="39" t="s">
        <v>0</v>
      </c>
      <c r="W256" s="57">
        <v>200</v>
      </c>
      <c r="X256" s="54">
        <f>IFERROR(IF(W256="",0,CEILING((W256/$H256),1)*$H256),"")</f>
        <v>201.60000000000002</v>
      </c>
      <c r="Y256" s="40">
        <f>IFERROR(IF(X256=0,"",ROUNDUP(X256/H256,0)*0.00753),"")</f>
        <v>0.36143999999999998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378">
        <v>4607091387285</v>
      </c>
      <c r="E257" s="37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378">
        <v>4680115880481</v>
      </c>
      <c r="E258" s="37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7"/>
      <c r="O259" s="383" t="s">
        <v>43</v>
      </c>
      <c r="P259" s="384"/>
      <c r="Q259" s="384"/>
      <c r="R259" s="384"/>
      <c r="S259" s="384"/>
      <c r="T259" s="384"/>
      <c r="U259" s="385"/>
      <c r="V259" s="41" t="s">
        <v>42</v>
      </c>
      <c r="W259" s="42">
        <f>IFERROR(W255/H255,"0")+IFERROR(W256/H256,"0")+IFERROR(W257/H257,"0")+IFERROR(W258/H258,"0")</f>
        <v>288.09523809523807</v>
      </c>
      <c r="X259" s="42">
        <f>IFERROR(X255/H255,"0")+IFERROR(X256/H256,"0")+IFERROR(X257/H257,"0")+IFERROR(X258/H258,"0")</f>
        <v>289</v>
      </c>
      <c r="Y259" s="42">
        <f>IFERROR(IF(Y255="",0,Y255),"0")+IFERROR(IF(Y256="",0,Y256),"0")+IFERROR(IF(Y257="",0,Y257),"0")+IFERROR(IF(Y258="",0,Y258),"0")</f>
        <v>2.0506700000000002</v>
      </c>
      <c r="Z259" s="65"/>
      <c r="AA259" s="65"/>
    </row>
    <row r="260" spans="1:54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7"/>
      <c r="O260" s="383" t="s">
        <v>43</v>
      </c>
      <c r="P260" s="384"/>
      <c r="Q260" s="384"/>
      <c r="R260" s="384"/>
      <c r="S260" s="384"/>
      <c r="T260" s="384"/>
      <c r="U260" s="385"/>
      <c r="V260" s="41" t="s">
        <v>0</v>
      </c>
      <c r="W260" s="42">
        <f>IFERROR(SUM(W255:W258),"0")</f>
        <v>1105</v>
      </c>
      <c r="X260" s="42">
        <f>IFERROR(SUM(X255:X258),"0")</f>
        <v>1108.8000000000002</v>
      </c>
      <c r="Y260" s="41"/>
      <c r="Z260" s="65"/>
      <c r="AA260" s="65"/>
    </row>
    <row r="261" spans="1:54" ht="14.25" customHeight="1" x14ac:dyDescent="0.25">
      <c r="A261" s="393" t="s">
        <v>87</v>
      </c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3"/>
      <c r="P261" s="393"/>
      <c r="Q261" s="393"/>
      <c r="R261" s="393"/>
      <c r="S261" s="393"/>
      <c r="T261" s="393"/>
      <c r="U261" s="393"/>
      <c r="V261" s="393"/>
      <c r="W261" s="393"/>
      <c r="X261" s="393"/>
      <c r="Y261" s="393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378">
        <v>4607091387766</v>
      </c>
      <c r="E262" s="37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8" t="s">
        <v>48</v>
      </c>
      <c r="U262" s="38" t="s">
        <v>48</v>
      </c>
      <c r="V262" s="39" t="s">
        <v>0</v>
      </c>
      <c r="W262" s="57">
        <v>2860</v>
      </c>
      <c r="X262" s="54">
        <f t="shared" ref="X262:X270" si="15">IFERROR(IF(W262="",0,CEILING((W262/$H262),1)*$H262),"")</f>
        <v>2862.6</v>
      </c>
      <c r="Y262" s="40">
        <f>IFERROR(IF(X262=0,"",ROUNDUP(X262/H262,0)*0.02175),"")</f>
        <v>7.9822499999999996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378">
        <v>4607091387957</v>
      </c>
      <c r="E263" s="37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378">
        <v>4607091387964</v>
      </c>
      <c r="E264" s="37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378">
        <v>4680115884618</v>
      </c>
      <c r="E265" s="37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378">
        <v>4607091381672</v>
      </c>
      <c r="E266" s="37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8" t="s">
        <v>48</v>
      </c>
      <c r="U266" s="38" t="s">
        <v>48</v>
      </c>
      <c r="V266" s="39" t="s">
        <v>0</v>
      </c>
      <c r="W266" s="57">
        <v>252</v>
      </c>
      <c r="X266" s="54">
        <f t="shared" si="15"/>
        <v>252</v>
      </c>
      <c r="Y266" s="40">
        <f>IFERROR(IF(X266=0,"",ROUNDUP(X266/H266,0)*0.00937),"")</f>
        <v>0.65590000000000004</v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378">
        <v>4607091387537</v>
      </c>
      <c r="E267" s="37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378">
        <v>4607091387513</v>
      </c>
      <c r="E268" s="37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378">
        <v>4680115880511</v>
      </c>
      <c r="E269" s="37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378">
        <v>4680115880412</v>
      </c>
      <c r="E270" s="37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7"/>
      <c r="O271" s="383" t="s">
        <v>43</v>
      </c>
      <c r="P271" s="384"/>
      <c r="Q271" s="384"/>
      <c r="R271" s="384"/>
      <c r="S271" s="384"/>
      <c r="T271" s="384"/>
      <c r="U271" s="38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436.66666666666669</v>
      </c>
      <c r="X271" s="42">
        <f>IFERROR(X262/H262,"0")+IFERROR(X263/H263,"0")+IFERROR(X264/H264,"0")+IFERROR(X265/H265,"0")+IFERROR(X266/H266,"0")+IFERROR(X267/H267,"0")+IFERROR(X268/H268,"0")+IFERROR(X269/H269,"0")+IFERROR(X270/H270,"0")</f>
        <v>437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8.6381499999999996</v>
      </c>
      <c r="Z271" s="65"/>
      <c r="AA271" s="65"/>
    </row>
    <row r="272" spans="1:54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7"/>
      <c r="O272" s="383" t="s">
        <v>43</v>
      </c>
      <c r="P272" s="384"/>
      <c r="Q272" s="384"/>
      <c r="R272" s="384"/>
      <c r="S272" s="384"/>
      <c r="T272" s="384"/>
      <c r="U272" s="385"/>
      <c r="V272" s="41" t="s">
        <v>0</v>
      </c>
      <c r="W272" s="42">
        <f>IFERROR(SUM(W262:W270),"0")</f>
        <v>3112</v>
      </c>
      <c r="X272" s="42">
        <f>IFERROR(SUM(X262:X270),"0")</f>
        <v>3114.6</v>
      </c>
      <c r="Y272" s="41"/>
      <c r="Z272" s="65"/>
      <c r="AA272" s="65"/>
    </row>
    <row r="273" spans="1:54" ht="14.25" customHeight="1" x14ac:dyDescent="0.25">
      <c r="A273" s="393" t="s">
        <v>223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378">
        <v>4607091380880</v>
      </c>
      <c r="E274" s="37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378">
        <v>4607091384482</v>
      </c>
      <c r="E275" s="37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8" t="s">
        <v>48</v>
      </c>
      <c r="U275" s="38" t="s">
        <v>48</v>
      </c>
      <c r="V275" s="39" t="s">
        <v>0</v>
      </c>
      <c r="W275" s="57">
        <v>400</v>
      </c>
      <c r="X275" s="54">
        <f>IFERROR(IF(W275="",0,CEILING((W275/$H275),1)*$H275),"")</f>
        <v>405.59999999999997</v>
      </c>
      <c r="Y275" s="40">
        <f>IFERROR(IF(X275=0,"",ROUNDUP(X275/H275,0)*0.02175),"")</f>
        <v>1.131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378">
        <v>4607091380897</v>
      </c>
      <c r="E276" s="37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8" t="s">
        <v>48</v>
      </c>
      <c r="U276" s="38" t="s">
        <v>48</v>
      </c>
      <c r="V276" s="39" t="s">
        <v>0</v>
      </c>
      <c r="W276" s="57">
        <v>200</v>
      </c>
      <c r="X276" s="54">
        <f>IFERROR(IF(W276="",0,CEILING((W276/$H276),1)*$H276),"")</f>
        <v>201.60000000000002</v>
      </c>
      <c r="Y276" s="40">
        <f>IFERROR(IF(X276=0,"",ROUNDUP(X276/H276,0)*0.02175),"")</f>
        <v>0.52200000000000002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7"/>
      <c r="O277" s="383" t="s">
        <v>43</v>
      </c>
      <c r="P277" s="384"/>
      <c r="Q277" s="384"/>
      <c r="R277" s="384"/>
      <c r="S277" s="384"/>
      <c r="T277" s="384"/>
      <c r="U277" s="385"/>
      <c r="V277" s="41" t="s">
        <v>42</v>
      </c>
      <c r="W277" s="42">
        <f>IFERROR(W274/H274,"0")+IFERROR(W275/H275,"0")+IFERROR(W276/H276,"0")</f>
        <v>75.091575091575095</v>
      </c>
      <c r="X277" s="42">
        <f>IFERROR(X274/H274,"0")+IFERROR(X275/H275,"0")+IFERROR(X276/H276,"0")</f>
        <v>76</v>
      </c>
      <c r="Y277" s="42">
        <f>IFERROR(IF(Y274="",0,Y274),"0")+IFERROR(IF(Y275="",0,Y275),"0")+IFERROR(IF(Y276="",0,Y276),"0")</f>
        <v>1.653</v>
      </c>
      <c r="Z277" s="65"/>
      <c r="AA277" s="65"/>
    </row>
    <row r="278" spans="1:54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7"/>
      <c r="O278" s="383" t="s">
        <v>43</v>
      </c>
      <c r="P278" s="384"/>
      <c r="Q278" s="384"/>
      <c r="R278" s="384"/>
      <c r="S278" s="384"/>
      <c r="T278" s="384"/>
      <c r="U278" s="385"/>
      <c r="V278" s="41" t="s">
        <v>0</v>
      </c>
      <c r="W278" s="42">
        <f>IFERROR(SUM(W274:W276),"0")</f>
        <v>600</v>
      </c>
      <c r="X278" s="42">
        <f>IFERROR(SUM(X274:X276),"0")</f>
        <v>607.20000000000005</v>
      </c>
      <c r="Y278" s="41"/>
      <c r="Z278" s="65"/>
      <c r="AA278" s="65"/>
    </row>
    <row r="279" spans="1:54" ht="14.25" customHeight="1" x14ac:dyDescent="0.25">
      <c r="A279" s="393" t="s">
        <v>101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378">
        <v>4607091388374</v>
      </c>
      <c r="E280" s="37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24" t="s">
        <v>426</v>
      </c>
      <c r="P280" s="380"/>
      <c r="Q280" s="380"/>
      <c r="R280" s="380"/>
      <c r="S280" s="38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378">
        <v>4607091388381</v>
      </c>
      <c r="E281" s="37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25" t="s">
        <v>429</v>
      </c>
      <c r="P281" s="380"/>
      <c r="Q281" s="380"/>
      <c r="R281" s="380"/>
      <c r="S281" s="38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378">
        <v>4607091388404</v>
      </c>
      <c r="E282" s="37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7"/>
      <c r="O283" s="383" t="s">
        <v>43</v>
      </c>
      <c r="P283" s="384"/>
      <c r="Q283" s="384"/>
      <c r="R283" s="384"/>
      <c r="S283" s="384"/>
      <c r="T283" s="384"/>
      <c r="U283" s="385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7"/>
      <c r="O284" s="383" t="s">
        <v>43</v>
      </c>
      <c r="P284" s="384"/>
      <c r="Q284" s="384"/>
      <c r="R284" s="384"/>
      <c r="S284" s="384"/>
      <c r="T284" s="384"/>
      <c r="U284" s="385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393" t="s">
        <v>432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378">
        <v>4680115881822</v>
      </c>
      <c r="E286" s="37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0"/>
      <c r="Q286" s="380"/>
      <c r="R286" s="380"/>
      <c r="S286" s="38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378">
        <v>4680115880016</v>
      </c>
      <c r="E287" s="37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0"/>
      <c r="Q287" s="380"/>
      <c r="R287" s="380"/>
      <c r="S287" s="38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7"/>
      <c r="O288" s="383" t="s">
        <v>43</v>
      </c>
      <c r="P288" s="384"/>
      <c r="Q288" s="384"/>
      <c r="R288" s="384"/>
      <c r="S288" s="384"/>
      <c r="T288" s="384"/>
      <c r="U288" s="385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7"/>
      <c r="O289" s="383" t="s">
        <v>43</v>
      </c>
      <c r="P289" s="384"/>
      <c r="Q289" s="384"/>
      <c r="R289" s="384"/>
      <c r="S289" s="384"/>
      <c r="T289" s="384"/>
      <c r="U289" s="385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15" t="s">
        <v>439</v>
      </c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5"/>
      <c r="P290" s="415"/>
      <c r="Q290" s="415"/>
      <c r="R290" s="415"/>
      <c r="S290" s="415"/>
      <c r="T290" s="415"/>
      <c r="U290" s="415"/>
      <c r="V290" s="415"/>
      <c r="W290" s="415"/>
      <c r="X290" s="415"/>
      <c r="Y290" s="415"/>
      <c r="Z290" s="63"/>
      <c r="AA290" s="63"/>
    </row>
    <row r="291" spans="1:54" ht="14.25" customHeight="1" x14ac:dyDescent="0.25">
      <c r="A291" s="393" t="s">
        <v>123</v>
      </c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3"/>
      <c r="P291" s="393"/>
      <c r="Q291" s="393"/>
      <c r="R291" s="393"/>
      <c r="S291" s="393"/>
      <c r="T291" s="393"/>
      <c r="U291" s="393"/>
      <c r="V291" s="393"/>
      <c r="W291" s="393"/>
      <c r="X291" s="393"/>
      <c r="Y291" s="393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378">
        <v>4607091387421</v>
      </c>
      <c r="E292" s="378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0"/>
      <c r="Q292" s="380"/>
      <c r="R292" s="380"/>
      <c r="S292" s="381"/>
      <c r="T292" s="38" t="s">
        <v>48</v>
      </c>
      <c r="U292" s="38" t="s">
        <v>48</v>
      </c>
      <c r="V292" s="39" t="s">
        <v>0</v>
      </c>
      <c r="W292" s="57">
        <v>200</v>
      </c>
      <c r="X292" s="54">
        <f t="shared" ref="X292:X298" si="16">IFERROR(IF(W292="",0,CEILING((W292/$H292),1)*$H292),"")</f>
        <v>205.20000000000002</v>
      </c>
      <c r="Y292" s="40">
        <f>IFERROR(IF(X292=0,"",ROUNDUP(X292/H292,0)*0.02175),"")</f>
        <v>0.41324999999999995</v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378">
        <v>4607091387421</v>
      </c>
      <c r="E293" s="378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378">
        <v>4607091387452</v>
      </c>
      <c r="E294" s="378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0"/>
      <c r="Q294" s="380"/>
      <c r="R294" s="380"/>
      <c r="S294" s="381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378">
        <v>4607091387452</v>
      </c>
      <c r="E295" s="37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378">
        <v>4607091385984</v>
      </c>
      <c r="E296" s="37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0"/>
      <c r="Q296" s="380"/>
      <c r="R296" s="380"/>
      <c r="S296" s="381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378">
        <v>4607091387438</v>
      </c>
      <c r="E297" s="378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5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0"/>
      <c r="Q297" s="380"/>
      <c r="R297" s="380"/>
      <c r="S297" s="381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378">
        <v>4607091387469</v>
      </c>
      <c r="E298" s="378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5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0"/>
      <c r="Q298" s="380"/>
      <c r="R298" s="380"/>
      <c r="S298" s="381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386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7"/>
      <c r="O299" s="383" t="s">
        <v>43</v>
      </c>
      <c r="P299" s="384"/>
      <c r="Q299" s="384"/>
      <c r="R299" s="384"/>
      <c r="S299" s="384"/>
      <c r="T299" s="384"/>
      <c r="U299" s="385"/>
      <c r="V299" s="41" t="s">
        <v>42</v>
      </c>
      <c r="W299" s="42">
        <f>IFERROR(W292/H292,"0")+IFERROR(W293/H293,"0")+IFERROR(W294/H294,"0")+IFERROR(W295/H295,"0")+IFERROR(W296/H296,"0")+IFERROR(W297/H297,"0")+IFERROR(W298/H298,"0")</f>
        <v>18.518518518518519</v>
      </c>
      <c r="X299" s="42">
        <f>IFERROR(X292/H292,"0")+IFERROR(X293/H293,"0")+IFERROR(X294/H294,"0")+IFERROR(X295/H295,"0")+IFERROR(X296/H296,"0")+IFERROR(X297/H297,"0")+IFERROR(X298/H298,"0")</f>
        <v>19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0.41324999999999995</v>
      </c>
      <c r="Z299" s="65"/>
      <c r="AA299" s="65"/>
    </row>
    <row r="300" spans="1:54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7"/>
      <c r="O300" s="383" t="s">
        <v>43</v>
      </c>
      <c r="P300" s="384"/>
      <c r="Q300" s="384"/>
      <c r="R300" s="384"/>
      <c r="S300" s="384"/>
      <c r="T300" s="384"/>
      <c r="U300" s="385"/>
      <c r="V300" s="41" t="s">
        <v>0</v>
      </c>
      <c r="W300" s="42">
        <f>IFERROR(SUM(W292:W298),"0")</f>
        <v>200</v>
      </c>
      <c r="X300" s="42">
        <f>IFERROR(SUM(X292:X298),"0")</f>
        <v>205.20000000000002</v>
      </c>
      <c r="Y300" s="41"/>
      <c r="Z300" s="65"/>
      <c r="AA300" s="65"/>
    </row>
    <row r="301" spans="1:54" ht="14.25" customHeight="1" x14ac:dyDescent="0.25">
      <c r="A301" s="393" t="s">
        <v>77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378">
        <v>4607091387292</v>
      </c>
      <c r="E302" s="378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0"/>
      <c r="Q302" s="380"/>
      <c r="R302" s="380"/>
      <c r="S302" s="381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378">
        <v>4607091387315</v>
      </c>
      <c r="E303" s="378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0"/>
      <c r="Q303" s="380"/>
      <c r="R303" s="380"/>
      <c r="S303" s="38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386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7"/>
      <c r="O304" s="383" t="s">
        <v>43</v>
      </c>
      <c r="P304" s="384"/>
      <c r="Q304" s="384"/>
      <c r="R304" s="384"/>
      <c r="S304" s="384"/>
      <c r="T304" s="384"/>
      <c r="U304" s="385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7"/>
      <c r="O305" s="383" t="s">
        <v>43</v>
      </c>
      <c r="P305" s="384"/>
      <c r="Q305" s="384"/>
      <c r="R305" s="384"/>
      <c r="S305" s="384"/>
      <c r="T305" s="384"/>
      <c r="U305" s="385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15" t="s">
        <v>456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415"/>
      <c r="Z306" s="63"/>
      <c r="AA306" s="63"/>
    </row>
    <row r="307" spans="1:54" ht="14.25" customHeight="1" x14ac:dyDescent="0.25">
      <c r="A307" s="393" t="s">
        <v>77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378">
        <v>4607091383836</v>
      </c>
      <c r="E308" s="378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0"/>
      <c r="Q308" s="380"/>
      <c r="R308" s="380"/>
      <c r="S308" s="381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7"/>
      <c r="O309" s="383" t="s">
        <v>43</v>
      </c>
      <c r="P309" s="384"/>
      <c r="Q309" s="384"/>
      <c r="R309" s="384"/>
      <c r="S309" s="384"/>
      <c r="T309" s="384"/>
      <c r="U309" s="385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7"/>
      <c r="O310" s="383" t="s">
        <v>43</v>
      </c>
      <c r="P310" s="384"/>
      <c r="Q310" s="384"/>
      <c r="R310" s="384"/>
      <c r="S310" s="384"/>
      <c r="T310" s="384"/>
      <c r="U310" s="385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393" t="s">
        <v>87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378">
        <v>4607091387919</v>
      </c>
      <c r="E312" s="378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0"/>
      <c r="Q312" s="380"/>
      <c r="R312" s="380"/>
      <c r="S312" s="381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378">
        <v>4680115883604</v>
      </c>
      <c r="E313" s="378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0"/>
      <c r="Q313" s="380"/>
      <c r="R313" s="380"/>
      <c r="S313" s="381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378">
        <v>4680115883567</v>
      </c>
      <c r="E314" s="378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0"/>
      <c r="Q314" s="380"/>
      <c r="R314" s="380"/>
      <c r="S314" s="381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386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387"/>
      <c r="O315" s="383" t="s">
        <v>43</v>
      </c>
      <c r="P315" s="384"/>
      <c r="Q315" s="384"/>
      <c r="R315" s="384"/>
      <c r="S315" s="384"/>
      <c r="T315" s="384"/>
      <c r="U315" s="385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7"/>
      <c r="O316" s="383" t="s">
        <v>43</v>
      </c>
      <c r="P316" s="384"/>
      <c r="Q316" s="384"/>
      <c r="R316" s="384"/>
      <c r="S316" s="384"/>
      <c r="T316" s="384"/>
      <c r="U316" s="385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customHeight="1" x14ac:dyDescent="0.25">
      <c r="A317" s="393" t="s">
        <v>223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378">
        <v>4607091388831</v>
      </c>
      <c r="E318" s="378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0"/>
      <c r="Q318" s="380"/>
      <c r="R318" s="380"/>
      <c r="S318" s="381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7"/>
      <c r="O319" s="383" t="s">
        <v>43</v>
      </c>
      <c r="P319" s="384"/>
      <c r="Q319" s="384"/>
      <c r="R319" s="384"/>
      <c r="S319" s="384"/>
      <c r="T319" s="384"/>
      <c r="U319" s="385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7"/>
      <c r="O320" s="383" t="s">
        <v>43</v>
      </c>
      <c r="P320" s="384"/>
      <c r="Q320" s="384"/>
      <c r="R320" s="384"/>
      <c r="S320" s="384"/>
      <c r="T320" s="384"/>
      <c r="U320" s="385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393" t="s">
        <v>101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378">
        <v>4607091383102</v>
      </c>
      <c r="E322" s="378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0"/>
      <c r="Q322" s="380"/>
      <c r="R322" s="380"/>
      <c r="S322" s="381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386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7"/>
      <c r="O323" s="383" t="s">
        <v>43</v>
      </c>
      <c r="P323" s="384"/>
      <c r="Q323" s="384"/>
      <c r="R323" s="384"/>
      <c r="S323" s="384"/>
      <c r="T323" s="384"/>
      <c r="U323" s="385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7"/>
      <c r="O324" s="383" t="s">
        <v>43</v>
      </c>
      <c r="P324" s="384"/>
      <c r="Q324" s="384"/>
      <c r="R324" s="384"/>
      <c r="S324" s="384"/>
      <c r="T324" s="384"/>
      <c r="U324" s="385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14" t="s">
        <v>469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53"/>
      <c r="AA325" s="53"/>
    </row>
    <row r="326" spans="1:54" ht="16.5" customHeight="1" x14ac:dyDescent="0.25">
      <c r="A326" s="415" t="s">
        <v>470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63"/>
      <c r="AA326" s="63"/>
    </row>
    <row r="327" spans="1:54" ht="14.25" customHeight="1" x14ac:dyDescent="0.25">
      <c r="A327" s="393" t="s">
        <v>123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378">
        <v>4607091383997</v>
      </c>
      <c r="E328" s="378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5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0"/>
      <c r="Q328" s="380"/>
      <c r="R328" s="380"/>
      <c r="S328" s="381"/>
      <c r="T328" s="38" t="s">
        <v>48</v>
      </c>
      <c r="U328" s="38" t="s">
        <v>48</v>
      </c>
      <c r="V328" s="39" t="s">
        <v>0</v>
      </c>
      <c r="W328" s="57">
        <v>5000</v>
      </c>
      <c r="X328" s="54">
        <f t="shared" ref="X328:X335" si="17">IFERROR(IF(W328="",0,CEILING((W328/$H328),1)*$H328),"")</f>
        <v>5010</v>
      </c>
      <c r="Y328" s="40">
        <f>IFERROR(IF(X328=0,"",ROUNDUP(X328/H328,0)*0.02039),"")</f>
        <v>6.8102599999999995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378">
        <v>4607091383997</v>
      </c>
      <c r="E329" s="37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5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378">
        <v>4607091384130</v>
      </c>
      <c r="E330" s="37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5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0"/>
      <c r="Q330" s="380"/>
      <c r="R330" s="380"/>
      <c r="S330" s="381"/>
      <c r="T330" s="38" t="s">
        <v>48</v>
      </c>
      <c r="U330" s="38" t="s">
        <v>48</v>
      </c>
      <c r="V330" s="39" t="s">
        <v>0</v>
      </c>
      <c r="W330" s="57">
        <v>1500</v>
      </c>
      <c r="X330" s="54">
        <f t="shared" si="17"/>
        <v>1500</v>
      </c>
      <c r="Y330" s="40">
        <f>IFERROR(IF(X330=0,"",ROUNDUP(X330/H330,0)*0.02039),"")</f>
        <v>2.0389999999999997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378">
        <v>4607091384130</v>
      </c>
      <c r="E331" s="37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4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0"/>
      <c r="Q331" s="380"/>
      <c r="R331" s="380"/>
      <c r="S331" s="381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378">
        <v>4607091384147</v>
      </c>
      <c r="E332" s="37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80"/>
      <c r="Q332" s="380"/>
      <c r="R332" s="380"/>
      <c r="S332" s="381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17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378">
        <v>4607091384147</v>
      </c>
      <c r="E333" s="37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80"/>
      <c r="Q333" s="380"/>
      <c r="R333" s="380"/>
      <c r="S333" s="381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378">
        <v>4607091384154</v>
      </c>
      <c r="E334" s="378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5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0"/>
      <c r="Q334" s="380"/>
      <c r="R334" s="380"/>
      <c r="S334" s="381"/>
      <c r="T334" s="38" t="s">
        <v>48</v>
      </c>
      <c r="U334" s="38" t="s">
        <v>48</v>
      </c>
      <c r="V334" s="39" t="s">
        <v>0</v>
      </c>
      <c r="W334" s="57">
        <v>100</v>
      </c>
      <c r="X334" s="54">
        <f t="shared" si="17"/>
        <v>100</v>
      </c>
      <c r="Y334" s="40">
        <f>IFERROR(IF(X334=0,"",ROUNDUP(X334/H334,0)*0.00937),"")</f>
        <v>0.18740000000000001</v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378">
        <v>4607091384161</v>
      </c>
      <c r="E335" s="37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0"/>
      <c r="Q335" s="380"/>
      <c r="R335" s="380"/>
      <c r="S335" s="381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386"/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7"/>
      <c r="O336" s="383" t="s">
        <v>43</v>
      </c>
      <c r="P336" s="384"/>
      <c r="Q336" s="384"/>
      <c r="R336" s="384"/>
      <c r="S336" s="384"/>
      <c r="T336" s="384"/>
      <c r="U336" s="385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453.33333333333331</v>
      </c>
      <c r="X336" s="42">
        <f>IFERROR(X328/H328,"0")+IFERROR(X329/H329,"0")+IFERROR(X330/H330,"0")+IFERROR(X331/H331,"0")+IFERROR(X332/H332,"0")+IFERROR(X333/H333,"0")+IFERROR(X334/H334,"0")+IFERROR(X335/H335,"0")</f>
        <v>454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9.0366599999999995</v>
      </c>
      <c r="Z336" s="65"/>
      <c r="AA336" s="65"/>
    </row>
    <row r="337" spans="1:54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7"/>
      <c r="O337" s="383" t="s">
        <v>43</v>
      </c>
      <c r="P337" s="384"/>
      <c r="Q337" s="384"/>
      <c r="R337" s="384"/>
      <c r="S337" s="384"/>
      <c r="T337" s="384"/>
      <c r="U337" s="385"/>
      <c r="V337" s="41" t="s">
        <v>0</v>
      </c>
      <c r="W337" s="42">
        <f>IFERROR(SUM(W328:W335),"0")</f>
        <v>6600</v>
      </c>
      <c r="X337" s="42">
        <f>IFERROR(SUM(X328:X335),"0")</f>
        <v>6610</v>
      </c>
      <c r="Y337" s="41"/>
      <c r="Z337" s="65"/>
      <c r="AA337" s="65"/>
    </row>
    <row r="338" spans="1:54" ht="14.25" customHeight="1" x14ac:dyDescent="0.25">
      <c r="A338" s="393" t="s">
        <v>115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378">
        <v>4607091383980</v>
      </c>
      <c r="E339" s="378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0"/>
      <c r="Q339" s="380"/>
      <c r="R339" s="380"/>
      <c r="S339" s="381"/>
      <c r="T339" s="38" t="s">
        <v>48</v>
      </c>
      <c r="U339" s="38" t="s">
        <v>48</v>
      </c>
      <c r="V339" s="39" t="s">
        <v>0</v>
      </c>
      <c r="W339" s="57">
        <v>0</v>
      </c>
      <c r="X339" s="54">
        <f>IFERROR(IF(W339="",0,CEILING((W339/$H339),1)*$H339),"")</f>
        <v>0</v>
      </c>
      <c r="Y339" s="40" t="str">
        <f>IFERROR(IF(X339=0,"",ROUNDUP(X339/H339,0)*0.02175),"")</f>
        <v/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378">
        <v>4680115883314</v>
      </c>
      <c r="E340" s="378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49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0"/>
      <c r="Q340" s="380"/>
      <c r="R340" s="380"/>
      <c r="S340" s="381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378">
        <v>4607091384178</v>
      </c>
      <c r="E341" s="378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0"/>
      <c r="Q341" s="380"/>
      <c r="R341" s="380"/>
      <c r="S341" s="381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386"/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7"/>
      <c r="O342" s="383" t="s">
        <v>43</v>
      </c>
      <c r="P342" s="384"/>
      <c r="Q342" s="384"/>
      <c r="R342" s="384"/>
      <c r="S342" s="384"/>
      <c r="T342" s="384"/>
      <c r="U342" s="385"/>
      <c r="V342" s="41" t="s">
        <v>42</v>
      </c>
      <c r="W342" s="42">
        <f>IFERROR(W339/H339,"0")+IFERROR(W340/H340,"0")+IFERROR(W341/H341,"0")</f>
        <v>0</v>
      </c>
      <c r="X342" s="42">
        <f>IFERROR(X339/H339,"0")+IFERROR(X340/H340,"0")+IFERROR(X341/H341,"0")</f>
        <v>0</v>
      </c>
      <c r="Y342" s="42">
        <f>IFERROR(IF(Y339="",0,Y339),"0")+IFERROR(IF(Y340="",0,Y340),"0")+IFERROR(IF(Y341="",0,Y341),"0")</f>
        <v>0</v>
      </c>
      <c r="Z342" s="65"/>
      <c r="AA342" s="65"/>
    </row>
    <row r="343" spans="1:54" x14ac:dyDescent="0.2">
      <c r="A343" s="386"/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7"/>
      <c r="O343" s="383" t="s">
        <v>43</v>
      </c>
      <c r="P343" s="384"/>
      <c r="Q343" s="384"/>
      <c r="R343" s="384"/>
      <c r="S343" s="384"/>
      <c r="T343" s="384"/>
      <c r="U343" s="385"/>
      <c r="V343" s="41" t="s">
        <v>0</v>
      </c>
      <c r="W343" s="42">
        <f>IFERROR(SUM(W339:W341),"0")</f>
        <v>0</v>
      </c>
      <c r="X343" s="42">
        <f>IFERROR(SUM(X339:X341),"0")</f>
        <v>0</v>
      </c>
      <c r="Y343" s="41"/>
      <c r="Z343" s="65"/>
      <c r="AA343" s="65"/>
    </row>
    <row r="344" spans="1:54" ht="14.25" customHeight="1" x14ac:dyDescent="0.25">
      <c r="A344" s="393" t="s">
        <v>87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378">
        <v>4607091383928</v>
      </c>
      <c r="E345" s="378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0"/>
      <c r="Q345" s="380"/>
      <c r="R345" s="380"/>
      <c r="S345" s="381"/>
      <c r="T345" s="38" t="s">
        <v>48</v>
      </c>
      <c r="U345" s="38" t="s">
        <v>48</v>
      </c>
      <c r="V345" s="39" t="s">
        <v>0</v>
      </c>
      <c r="W345" s="57">
        <v>780</v>
      </c>
      <c r="X345" s="54">
        <f>IFERROR(IF(W345="",0,CEILING((W345/$H345),1)*$H345),"")</f>
        <v>780</v>
      </c>
      <c r="Y345" s="40">
        <f>IFERROR(IF(X345=0,"",ROUNDUP(X345/H345,0)*0.02175),"")</f>
        <v>2.1749999999999998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378">
        <v>4607091384260</v>
      </c>
      <c r="E346" s="378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0"/>
      <c r="Q346" s="380"/>
      <c r="R346" s="380"/>
      <c r="S346" s="381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386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7"/>
      <c r="O347" s="383" t="s">
        <v>43</v>
      </c>
      <c r="P347" s="384"/>
      <c r="Q347" s="384"/>
      <c r="R347" s="384"/>
      <c r="S347" s="384"/>
      <c r="T347" s="384"/>
      <c r="U347" s="385"/>
      <c r="V347" s="41" t="s">
        <v>42</v>
      </c>
      <c r="W347" s="42">
        <f>IFERROR(W345/H345,"0")+IFERROR(W346/H346,"0")</f>
        <v>100</v>
      </c>
      <c r="X347" s="42">
        <f>IFERROR(X345/H345,"0")+IFERROR(X346/H346,"0")</f>
        <v>100</v>
      </c>
      <c r="Y347" s="42">
        <f>IFERROR(IF(Y345="",0,Y345),"0")+IFERROR(IF(Y346="",0,Y346),"0")</f>
        <v>2.1749999999999998</v>
      </c>
      <c r="Z347" s="65"/>
      <c r="AA347" s="65"/>
    </row>
    <row r="348" spans="1:54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7"/>
      <c r="O348" s="383" t="s">
        <v>43</v>
      </c>
      <c r="P348" s="384"/>
      <c r="Q348" s="384"/>
      <c r="R348" s="384"/>
      <c r="S348" s="384"/>
      <c r="T348" s="384"/>
      <c r="U348" s="385"/>
      <c r="V348" s="41" t="s">
        <v>0</v>
      </c>
      <c r="W348" s="42">
        <f>IFERROR(SUM(W345:W346),"0")</f>
        <v>780</v>
      </c>
      <c r="X348" s="42">
        <f>IFERROR(SUM(X345:X346),"0")</f>
        <v>780</v>
      </c>
      <c r="Y348" s="41"/>
      <c r="Z348" s="65"/>
      <c r="AA348" s="65"/>
    </row>
    <row r="349" spans="1:54" ht="14.25" customHeight="1" x14ac:dyDescent="0.25">
      <c r="A349" s="393" t="s">
        <v>223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378">
        <v>4607091384673</v>
      </c>
      <c r="E350" s="37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0"/>
      <c r="Q350" s="380"/>
      <c r="R350" s="380"/>
      <c r="S350" s="381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7"/>
      <c r="O351" s="383" t="s">
        <v>43</v>
      </c>
      <c r="P351" s="384"/>
      <c r="Q351" s="384"/>
      <c r="R351" s="384"/>
      <c r="S351" s="384"/>
      <c r="T351" s="384"/>
      <c r="U351" s="385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x14ac:dyDescent="0.2">
      <c r="A352" s="386"/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7"/>
      <c r="O352" s="383" t="s">
        <v>43</v>
      </c>
      <c r="P352" s="384"/>
      <c r="Q352" s="384"/>
      <c r="R352" s="384"/>
      <c r="S352" s="384"/>
      <c r="T352" s="384"/>
      <c r="U352" s="385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customHeight="1" x14ac:dyDescent="0.25">
      <c r="A353" s="415" t="s">
        <v>496</v>
      </c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15"/>
      <c r="P353" s="415"/>
      <c r="Q353" s="415"/>
      <c r="R353" s="415"/>
      <c r="S353" s="415"/>
      <c r="T353" s="415"/>
      <c r="U353" s="415"/>
      <c r="V353" s="415"/>
      <c r="W353" s="415"/>
      <c r="X353" s="415"/>
      <c r="Y353" s="415"/>
      <c r="Z353" s="63"/>
      <c r="AA353" s="63"/>
    </row>
    <row r="354" spans="1:54" ht="14.25" customHeight="1" x14ac:dyDescent="0.25">
      <c r="A354" s="393" t="s">
        <v>123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378">
        <v>4607091384185</v>
      </c>
      <c r="E355" s="378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4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0"/>
      <c r="Q355" s="380"/>
      <c r="R355" s="380"/>
      <c r="S355" s="381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378">
        <v>4607091384192</v>
      </c>
      <c r="E356" s="378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4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0"/>
      <c r="Q356" s="380"/>
      <c r="R356" s="380"/>
      <c r="S356" s="381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378">
        <v>4680115881907</v>
      </c>
      <c r="E357" s="378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4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0"/>
      <c r="Q357" s="380"/>
      <c r="R357" s="380"/>
      <c r="S357" s="381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378">
        <v>4680115883925</v>
      </c>
      <c r="E358" s="378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4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0"/>
      <c r="Q358" s="380"/>
      <c r="R358" s="380"/>
      <c r="S358" s="381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378">
        <v>4607091384680</v>
      </c>
      <c r="E359" s="378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0"/>
      <c r="Q359" s="380"/>
      <c r="R359" s="380"/>
      <c r="S359" s="381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7"/>
      <c r="O360" s="383" t="s">
        <v>43</v>
      </c>
      <c r="P360" s="384"/>
      <c r="Q360" s="384"/>
      <c r="R360" s="384"/>
      <c r="S360" s="384"/>
      <c r="T360" s="384"/>
      <c r="U360" s="385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6"/>
      <c r="M361" s="386"/>
      <c r="N361" s="387"/>
      <c r="O361" s="383" t="s">
        <v>43</v>
      </c>
      <c r="P361" s="384"/>
      <c r="Q361" s="384"/>
      <c r="R361" s="384"/>
      <c r="S361" s="384"/>
      <c r="T361" s="384"/>
      <c r="U361" s="385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378">
        <v>4607091384802</v>
      </c>
      <c r="E363" s="378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0"/>
      <c r="Q363" s="380"/>
      <c r="R363" s="380"/>
      <c r="S363" s="381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378">
        <v>4607091384826</v>
      </c>
      <c r="E364" s="378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48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0"/>
      <c r="Q364" s="380"/>
      <c r="R364" s="380"/>
      <c r="S364" s="381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7"/>
      <c r="O365" s="383" t="s">
        <v>43</v>
      </c>
      <c r="P365" s="384"/>
      <c r="Q365" s="384"/>
      <c r="R365" s="384"/>
      <c r="S365" s="384"/>
      <c r="T365" s="384"/>
      <c r="U365" s="385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x14ac:dyDescent="0.2">
      <c r="A366" s="386"/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7"/>
      <c r="O366" s="383" t="s">
        <v>43</v>
      </c>
      <c r="P366" s="384"/>
      <c r="Q366" s="384"/>
      <c r="R366" s="384"/>
      <c r="S366" s="384"/>
      <c r="T366" s="384"/>
      <c r="U366" s="385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customHeight="1" x14ac:dyDescent="0.25">
      <c r="A367" s="393" t="s">
        <v>87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378">
        <v>4607091384246</v>
      </c>
      <c r="E368" s="378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4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0"/>
      <c r="Q368" s="380"/>
      <c r="R368" s="380"/>
      <c r="S368" s="381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378">
        <v>4680115881976</v>
      </c>
      <c r="E369" s="378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4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0"/>
      <c r="Q369" s="380"/>
      <c r="R369" s="380"/>
      <c r="S369" s="381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378">
        <v>4607091384253</v>
      </c>
      <c r="E370" s="378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0"/>
      <c r="Q370" s="380"/>
      <c r="R370" s="380"/>
      <c r="S370" s="381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378">
        <v>4680115881969</v>
      </c>
      <c r="E371" s="378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4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0"/>
      <c r="Q371" s="380"/>
      <c r="R371" s="380"/>
      <c r="S371" s="381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7"/>
      <c r="O372" s="383" t="s">
        <v>43</v>
      </c>
      <c r="P372" s="384"/>
      <c r="Q372" s="384"/>
      <c r="R372" s="384"/>
      <c r="S372" s="384"/>
      <c r="T372" s="384"/>
      <c r="U372" s="385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x14ac:dyDescent="0.2">
      <c r="A373" s="386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7"/>
      <c r="O373" s="383" t="s">
        <v>43</v>
      </c>
      <c r="P373" s="384"/>
      <c r="Q373" s="384"/>
      <c r="R373" s="384"/>
      <c r="S373" s="384"/>
      <c r="T373" s="384"/>
      <c r="U373" s="385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customHeight="1" x14ac:dyDescent="0.25">
      <c r="A374" s="393" t="s">
        <v>223</v>
      </c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  <c r="X374" s="393"/>
      <c r="Y374" s="393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378">
        <v>4607091389357</v>
      </c>
      <c r="E375" s="378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4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0"/>
      <c r="Q375" s="380"/>
      <c r="R375" s="380"/>
      <c r="S375" s="381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7"/>
      <c r="O376" s="383" t="s">
        <v>43</v>
      </c>
      <c r="P376" s="384"/>
      <c r="Q376" s="384"/>
      <c r="R376" s="384"/>
      <c r="S376" s="384"/>
      <c r="T376" s="384"/>
      <c r="U376" s="385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7"/>
      <c r="O377" s="383" t="s">
        <v>43</v>
      </c>
      <c r="P377" s="384"/>
      <c r="Q377" s="384"/>
      <c r="R377" s="384"/>
      <c r="S377" s="384"/>
      <c r="T377" s="384"/>
      <c r="U377" s="385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14" t="s">
        <v>521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414"/>
      <c r="Z378" s="53"/>
      <c r="AA378" s="53"/>
    </row>
    <row r="379" spans="1:54" ht="16.5" customHeight="1" x14ac:dyDescent="0.25">
      <c r="A379" s="415" t="s">
        <v>522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415"/>
      <c r="Z379" s="63"/>
      <c r="AA379" s="63"/>
    </row>
    <row r="380" spans="1:54" ht="14.25" customHeight="1" x14ac:dyDescent="0.25">
      <c r="A380" s="393" t="s">
        <v>123</v>
      </c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  <c r="X380" s="393"/>
      <c r="Y380" s="393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378">
        <v>4607091389708</v>
      </c>
      <c r="E381" s="378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0"/>
      <c r="Q381" s="380"/>
      <c r="R381" s="380"/>
      <c r="S381" s="381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378">
        <v>4607091389692</v>
      </c>
      <c r="E382" s="378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4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0"/>
      <c r="Q382" s="380"/>
      <c r="R382" s="380"/>
      <c r="S382" s="381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386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7"/>
      <c r="O383" s="383" t="s">
        <v>43</v>
      </c>
      <c r="P383" s="384"/>
      <c r="Q383" s="384"/>
      <c r="R383" s="384"/>
      <c r="S383" s="384"/>
      <c r="T383" s="384"/>
      <c r="U383" s="385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7"/>
      <c r="O384" s="383" t="s">
        <v>43</v>
      </c>
      <c r="P384" s="384"/>
      <c r="Q384" s="384"/>
      <c r="R384" s="384"/>
      <c r="S384" s="384"/>
      <c r="T384" s="384"/>
      <c r="U384" s="385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393" t="s">
        <v>77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378">
        <v>4607091389753</v>
      </c>
      <c r="E386" s="378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4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0"/>
      <c r="Q386" s="380"/>
      <c r="R386" s="380"/>
      <c r="S386" s="381"/>
      <c r="T386" s="38" t="s">
        <v>48</v>
      </c>
      <c r="U386" s="38" t="s">
        <v>48</v>
      </c>
      <c r="V386" s="39" t="s">
        <v>0</v>
      </c>
      <c r="W386" s="57">
        <v>200</v>
      </c>
      <c r="X386" s="54">
        <f t="shared" ref="X386:X398" si="18">IFERROR(IF(W386="",0,CEILING((W386/$H386),1)*$H386),"")</f>
        <v>201.60000000000002</v>
      </c>
      <c r="Y386" s="40">
        <f>IFERROR(IF(X386=0,"",ROUNDUP(X386/H386,0)*0.00753),"")</f>
        <v>0.36143999999999998</v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378">
        <v>4607091389760</v>
      </c>
      <c r="E387" s="378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0"/>
      <c r="Q387" s="380"/>
      <c r="R387" s="380"/>
      <c r="S387" s="381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378">
        <v>4607091389746</v>
      </c>
      <c r="E388" s="378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4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0"/>
      <c r="Q388" s="380"/>
      <c r="R388" s="380"/>
      <c r="S388" s="381"/>
      <c r="T388" s="38" t="s">
        <v>48</v>
      </c>
      <c r="U388" s="38" t="s">
        <v>48</v>
      </c>
      <c r="V388" s="39" t="s">
        <v>0</v>
      </c>
      <c r="W388" s="57">
        <v>250</v>
      </c>
      <c r="X388" s="54">
        <f t="shared" si="18"/>
        <v>252</v>
      </c>
      <c r="Y388" s="40">
        <f>IFERROR(IF(X388=0,"",ROUNDUP(X388/H388,0)*0.00753),"")</f>
        <v>0.45180000000000003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378">
        <v>4680115882928</v>
      </c>
      <c r="E389" s="378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4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0"/>
      <c r="Q389" s="380"/>
      <c r="R389" s="380"/>
      <c r="S389" s="381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378">
        <v>4680115883147</v>
      </c>
      <c r="E390" s="378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0"/>
      <c r="Q390" s="380"/>
      <c r="R390" s="380"/>
      <c r="S390" s="381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378">
        <v>4607091384338</v>
      </c>
      <c r="E391" s="378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0"/>
      <c r="Q391" s="380"/>
      <c r="R391" s="380"/>
      <c r="S391" s="38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378">
        <v>4680115883154</v>
      </c>
      <c r="E392" s="378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4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0"/>
      <c r="Q392" s="380"/>
      <c r="R392" s="380"/>
      <c r="S392" s="381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378">
        <v>4607091389524</v>
      </c>
      <c r="E393" s="378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0"/>
      <c r="Q393" s="380"/>
      <c r="R393" s="380"/>
      <c r="S393" s="38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378">
        <v>4680115883161</v>
      </c>
      <c r="E394" s="37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0"/>
      <c r="Q394" s="380"/>
      <c r="R394" s="380"/>
      <c r="S394" s="38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378">
        <v>4607091384345</v>
      </c>
      <c r="E395" s="37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0"/>
      <c r="Q395" s="380"/>
      <c r="R395" s="380"/>
      <c r="S395" s="38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378">
        <v>4680115883178</v>
      </c>
      <c r="E396" s="37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0"/>
      <c r="Q396" s="380"/>
      <c r="R396" s="380"/>
      <c r="S396" s="38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378">
        <v>4607091389531</v>
      </c>
      <c r="E397" s="37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0"/>
      <c r="Q397" s="380"/>
      <c r="R397" s="380"/>
      <c r="S397" s="38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378">
        <v>4680115883185</v>
      </c>
      <c r="E398" s="37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0"/>
      <c r="Q398" s="380"/>
      <c r="R398" s="380"/>
      <c r="S398" s="38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386"/>
      <c r="B399" s="386"/>
      <c r="C399" s="386"/>
      <c r="D399" s="386"/>
      <c r="E399" s="386"/>
      <c r="F399" s="386"/>
      <c r="G399" s="386"/>
      <c r="H399" s="386"/>
      <c r="I399" s="386"/>
      <c r="J399" s="386"/>
      <c r="K399" s="386"/>
      <c r="L399" s="386"/>
      <c r="M399" s="386"/>
      <c r="N399" s="387"/>
      <c r="O399" s="383" t="s">
        <v>43</v>
      </c>
      <c r="P399" s="384"/>
      <c r="Q399" s="384"/>
      <c r="R399" s="384"/>
      <c r="S399" s="384"/>
      <c r="T399" s="384"/>
      <c r="U399" s="385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107.14285714285714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108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0.81323999999999996</v>
      </c>
      <c r="Z399" s="65"/>
      <c r="AA399" s="65"/>
    </row>
    <row r="400" spans="1:54" x14ac:dyDescent="0.2">
      <c r="A400" s="386"/>
      <c r="B400" s="386"/>
      <c r="C400" s="386"/>
      <c r="D400" s="386"/>
      <c r="E400" s="386"/>
      <c r="F400" s="386"/>
      <c r="G400" s="386"/>
      <c r="H400" s="386"/>
      <c r="I400" s="386"/>
      <c r="J400" s="386"/>
      <c r="K400" s="386"/>
      <c r="L400" s="386"/>
      <c r="M400" s="386"/>
      <c r="N400" s="387"/>
      <c r="O400" s="383" t="s">
        <v>43</v>
      </c>
      <c r="P400" s="384"/>
      <c r="Q400" s="384"/>
      <c r="R400" s="384"/>
      <c r="S400" s="384"/>
      <c r="T400" s="384"/>
      <c r="U400" s="385"/>
      <c r="V400" s="41" t="s">
        <v>0</v>
      </c>
      <c r="W400" s="42">
        <f>IFERROR(SUM(W386:W398),"0")</f>
        <v>450</v>
      </c>
      <c r="X400" s="42">
        <f>IFERROR(SUM(X386:X398),"0")</f>
        <v>453.6</v>
      </c>
      <c r="Y400" s="41"/>
      <c r="Z400" s="65"/>
      <c r="AA400" s="65"/>
    </row>
    <row r="401" spans="1:54" ht="14.25" customHeight="1" x14ac:dyDescent="0.25">
      <c r="A401" s="393" t="s">
        <v>87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378">
        <v>4607091389685</v>
      </c>
      <c r="E402" s="378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0"/>
      <c r="Q402" s="380"/>
      <c r="R402" s="380"/>
      <c r="S402" s="381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378">
        <v>4607091389654</v>
      </c>
      <c r="E403" s="378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4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0"/>
      <c r="Q403" s="380"/>
      <c r="R403" s="380"/>
      <c r="S403" s="381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378">
        <v>4607091384352</v>
      </c>
      <c r="E404" s="378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4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0"/>
      <c r="Q404" s="380"/>
      <c r="R404" s="380"/>
      <c r="S404" s="381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7"/>
      <c r="O405" s="383" t="s">
        <v>43</v>
      </c>
      <c r="P405" s="384"/>
      <c r="Q405" s="384"/>
      <c r="R405" s="384"/>
      <c r="S405" s="384"/>
      <c r="T405" s="384"/>
      <c r="U405" s="385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7"/>
      <c r="O406" s="383" t="s">
        <v>43</v>
      </c>
      <c r="P406" s="384"/>
      <c r="Q406" s="384"/>
      <c r="R406" s="384"/>
      <c r="S406" s="384"/>
      <c r="T406" s="384"/>
      <c r="U406" s="385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393" t="s">
        <v>223</v>
      </c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  <c r="X407" s="393"/>
      <c r="Y407" s="393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378">
        <v>4680115881648</v>
      </c>
      <c r="E408" s="378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0"/>
      <c r="Q408" s="380"/>
      <c r="R408" s="380"/>
      <c r="S408" s="38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7"/>
      <c r="O409" s="383" t="s">
        <v>43</v>
      </c>
      <c r="P409" s="384"/>
      <c r="Q409" s="384"/>
      <c r="R409" s="384"/>
      <c r="S409" s="384"/>
      <c r="T409" s="384"/>
      <c r="U409" s="385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386"/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7"/>
      <c r="O410" s="383" t="s">
        <v>43</v>
      </c>
      <c r="P410" s="384"/>
      <c r="Q410" s="384"/>
      <c r="R410" s="384"/>
      <c r="S410" s="384"/>
      <c r="T410" s="384"/>
      <c r="U410" s="385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393" t="s">
        <v>101</v>
      </c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  <c r="X411" s="393"/>
      <c r="Y411" s="393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378">
        <v>4680115884335</v>
      </c>
      <c r="E412" s="378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0"/>
      <c r="Q412" s="380"/>
      <c r="R412" s="380"/>
      <c r="S412" s="38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378">
        <v>4680115884342</v>
      </c>
      <c r="E413" s="378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0"/>
      <c r="Q413" s="380"/>
      <c r="R413" s="380"/>
      <c r="S413" s="381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378">
        <v>4680115884113</v>
      </c>
      <c r="E414" s="378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0"/>
      <c r="Q414" s="380"/>
      <c r="R414" s="380"/>
      <c r="S414" s="381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386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7"/>
      <c r="O415" s="383" t="s">
        <v>43</v>
      </c>
      <c r="P415" s="384"/>
      <c r="Q415" s="384"/>
      <c r="R415" s="384"/>
      <c r="S415" s="384"/>
      <c r="T415" s="384"/>
      <c r="U415" s="385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7"/>
      <c r="O416" s="383" t="s">
        <v>43</v>
      </c>
      <c r="P416" s="384"/>
      <c r="Q416" s="384"/>
      <c r="R416" s="384"/>
      <c r="S416" s="384"/>
      <c r="T416" s="384"/>
      <c r="U416" s="385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15" t="s">
        <v>569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415"/>
      <c r="Z417" s="63"/>
      <c r="AA417" s="63"/>
    </row>
    <row r="418" spans="1:54" ht="14.25" customHeight="1" x14ac:dyDescent="0.25">
      <c r="A418" s="393" t="s">
        <v>115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378">
        <v>4607091389388</v>
      </c>
      <c r="E419" s="378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4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0"/>
      <c r="Q419" s="380"/>
      <c r="R419" s="380"/>
      <c r="S419" s="381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378">
        <v>4607091389364</v>
      </c>
      <c r="E420" s="378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0"/>
      <c r="Q420" s="380"/>
      <c r="R420" s="380"/>
      <c r="S420" s="381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386"/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7"/>
      <c r="O421" s="383" t="s">
        <v>43</v>
      </c>
      <c r="P421" s="384"/>
      <c r="Q421" s="384"/>
      <c r="R421" s="384"/>
      <c r="S421" s="384"/>
      <c r="T421" s="384"/>
      <c r="U421" s="385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386"/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7"/>
      <c r="O422" s="383" t="s">
        <v>43</v>
      </c>
      <c r="P422" s="384"/>
      <c r="Q422" s="384"/>
      <c r="R422" s="384"/>
      <c r="S422" s="384"/>
      <c r="T422" s="384"/>
      <c r="U422" s="385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393" t="s">
        <v>77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378">
        <v>4607091389739</v>
      </c>
      <c r="E424" s="378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4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0"/>
      <c r="Q424" s="380"/>
      <c r="R424" s="380"/>
      <c r="S424" s="381"/>
      <c r="T424" s="38" t="s">
        <v>48</v>
      </c>
      <c r="U424" s="38" t="s">
        <v>48</v>
      </c>
      <c r="V424" s="39" t="s">
        <v>0</v>
      </c>
      <c r="W424" s="57">
        <v>250</v>
      </c>
      <c r="X424" s="54">
        <f t="shared" ref="X424:X430" si="20">IFERROR(IF(W424="",0,CEILING((W424/$H424),1)*$H424),"")</f>
        <v>252</v>
      </c>
      <c r="Y424" s="40">
        <f>IFERROR(IF(X424=0,"",ROUNDUP(X424/H424,0)*0.00753),"")</f>
        <v>0.45180000000000003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378">
        <v>4680115883048</v>
      </c>
      <c r="E425" s="378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4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0"/>
      <c r="Q425" s="380"/>
      <c r="R425" s="380"/>
      <c r="S425" s="381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378">
        <v>4607091389425</v>
      </c>
      <c r="E426" s="378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0"/>
      <c r="Q426" s="380"/>
      <c r="R426" s="380"/>
      <c r="S426" s="381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378">
        <v>4680115882911</v>
      </c>
      <c r="E427" s="378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4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0"/>
      <c r="Q427" s="380"/>
      <c r="R427" s="380"/>
      <c r="S427" s="381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378">
        <v>4680115880771</v>
      </c>
      <c r="E428" s="378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0"/>
      <c r="Q428" s="380"/>
      <c r="R428" s="380"/>
      <c r="S428" s="381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378">
        <v>4607091389500</v>
      </c>
      <c r="E429" s="378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0"/>
      <c r="Q429" s="380"/>
      <c r="R429" s="380"/>
      <c r="S429" s="38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378">
        <v>4680115881983</v>
      </c>
      <c r="E430" s="378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0"/>
      <c r="Q430" s="380"/>
      <c r="R430" s="380"/>
      <c r="S430" s="38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386"/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7"/>
      <c r="O431" s="383" t="s">
        <v>43</v>
      </c>
      <c r="P431" s="384"/>
      <c r="Q431" s="384"/>
      <c r="R431" s="384"/>
      <c r="S431" s="384"/>
      <c r="T431" s="384"/>
      <c r="U431" s="385"/>
      <c r="V431" s="41" t="s">
        <v>42</v>
      </c>
      <c r="W431" s="42">
        <f>IFERROR(W424/H424,"0")+IFERROR(W425/H425,"0")+IFERROR(W426/H426,"0")+IFERROR(W427/H427,"0")+IFERROR(W428/H428,"0")+IFERROR(W429/H429,"0")+IFERROR(W430/H430,"0")</f>
        <v>59.523809523809518</v>
      </c>
      <c r="X431" s="42">
        <f>IFERROR(X424/H424,"0")+IFERROR(X425/H425,"0")+IFERROR(X426/H426,"0")+IFERROR(X427/H427,"0")+IFERROR(X428/H428,"0")+IFERROR(X429/H429,"0")+IFERROR(X430/H430,"0")</f>
        <v>60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0.45180000000000003</v>
      </c>
      <c r="Z431" s="65"/>
      <c r="AA431" s="65"/>
    </row>
    <row r="432" spans="1:54" x14ac:dyDescent="0.2">
      <c r="A432" s="386"/>
      <c r="B432" s="386"/>
      <c r="C432" s="386"/>
      <c r="D432" s="386"/>
      <c r="E432" s="386"/>
      <c r="F432" s="386"/>
      <c r="G432" s="386"/>
      <c r="H432" s="386"/>
      <c r="I432" s="386"/>
      <c r="J432" s="386"/>
      <c r="K432" s="386"/>
      <c r="L432" s="386"/>
      <c r="M432" s="386"/>
      <c r="N432" s="387"/>
      <c r="O432" s="383" t="s">
        <v>43</v>
      </c>
      <c r="P432" s="384"/>
      <c r="Q432" s="384"/>
      <c r="R432" s="384"/>
      <c r="S432" s="384"/>
      <c r="T432" s="384"/>
      <c r="U432" s="385"/>
      <c r="V432" s="41" t="s">
        <v>0</v>
      </c>
      <c r="W432" s="42">
        <f>IFERROR(SUM(W424:W430),"0")</f>
        <v>250</v>
      </c>
      <c r="X432" s="42">
        <f>IFERROR(SUM(X424:X430),"0")</f>
        <v>252</v>
      </c>
      <c r="Y432" s="41"/>
      <c r="Z432" s="65"/>
      <c r="AA432" s="65"/>
    </row>
    <row r="433" spans="1:54" ht="14.25" customHeight="1" x14ac:dyDescent="0.25">
      <c r="A433" s="393" t="s">
        <v>101</v>
      </c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  <c r="X433" s="393"/>
      <c r="Y433" s="393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378">
        <v>4680115884359</v>
      </c>
      <c r="E434" s="378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4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0"/>
      <c r="Q434" s="380"/>
      <c r="R434" s="380"/>
      <c r="S434" s="381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378">
        <v>4680115884571</v>
      </c>
      <c r="E435" s="378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44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0"/>
      <c r="Q435" s="380"/>
      <c r="R435" s="380"/>
      <c r="S435" s="381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386"/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7"/>
      <c r="O436" s="383" t="s">
        <v>43</v>
      </c>
      <c r="P436" s="384"/>
      <c r="Q436" s="384"/>
      <c r="R436" s="384"/>
      <c r="S436" s="384"/>
      <c r="T436" s="384"/>
      <c r="U436" s="385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386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387"/>
      <c r="O437" s="383" t="s">
        <v>43</v>
      </c>
      <c r="P437" s="384"/>
      <c r="Q437" s="384"/>
      <c r="R437" s="384"/>
      <c r="S437" s="384"/>
      <c r="T437" s="384"/>
      <c r="U437" s="385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393" t="s">
        <v>110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378">
        <v>4680115884090</v>
      </c>
      <c r="E439" s="378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4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0"/>
      <c r="Q439" s="380"/>
      <c r="R439" s="380"/>
      <c r="S439" s="38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7"/>
      <c r="O440" s="383" t="s">
        <v>43</v>
      </c>
      <c r="P440" s="384"/>
      <c r="Q440" s="384"/>
      <c r="R440" s="384"/>
      <c r="S440" s="384"/>
      <c r="T440" s="384"/>
      <c r="U440" s="385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386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7"/>
      <c r="O441" s="383" t="s">
        <v>43</v>
      </c>
      <c r="P441" s="384"/>
      <c r="Q441" s="384"/>
      <c r="R441" s="384"/>
      <c r="S441" s="384"/>
      <c r="T441" s="384"/>
      <c r="U441" s="385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393" t="s">
        <v>594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378">
        <v>4680115884564</v>
      </c>
      <c r="E443" s="37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0"/>
      <c r="Q443" s="380"/>
      <c r="R443" s="380"/>
      <c r="S443" s="38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7"/>
      <c r="O444" s="383" t="s">
        <v>43</v>
      </c>
      <c r="P444" s="384"/>
      <c r="Q444" s="384"/>
      <c r="R444" s="384"/>
      <c r="S444" s="384"/>
      <c r="T444" s="384"/>
      <c r="U444" s="38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7"/>
      <c r="O445" s="383" t="s">
        <v>43</v>
      </c>
      <c r="P445" s="384"/>
      <c r="Q445" s="384"/>
      <c r="R445" s="384"/>
      <c r="S445" s="384"/>
      <c r="T445" s="384"/>
      <c r="U445" s="38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15" t="s">
        <v>597</v>
      </c>
      <c r="B446" s="415"/>
      <c r="C446" s="415"/>
      <c r="D446" s="415"/>
      <c r="E446" s="415"/>
      <c r="F446" s="415"/>
      <c r="G446" s="415"/>
      <c r="H446" s="415"/>
      <c r="I446" s="415"/>
      <c r="J446" s="415"/>
      <c r="K446" s="415"/>
      <c r="L446" s="415"/>
      <c r="M446" s="415"/>
      <c r="N446" s="415"/>
      <c r="O446" s="415"/>
      <c r="P446" s="415"/>
      <c r="Q446" s="415"/>
      <c r="R446" s="415"/>
      <c r="S446" s="415"/>
      <c r="T446" s="415"/>
      <c r="U446" s="415"/>
      <c r="V446" s="415"/>
      <c r="W446" s="415"/>
      <c r="X446" s="415"/>
      <c r="Y446" s="415"/>
      <c r="Z446" s="63"/>
      <c r="AA446" s="63"/>
    </row>
    <row r="447" spans="1:54" ht="14.25" customHeight="1" x14ac:dyDescent="0.25">
      <c r="A447" s="393" t="s">
        <v>77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378">
        <v>4680115885189</v>
      </c>
      <c r="E448" s="37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442" t="s">
        <v>600</v>
      </c>
      <c r="P448" s="380"/>
      <c r="Q448" s="380"/>
      <c r="R448" s="380"/>
      <c r="S448" s="38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378">
        <v>4680115885172</v>
      </c>
      <c r="E449" s="37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443" t="s">
        <v>603</v>
      </c>
      <c r="P449" s="380"/>
      <c r="Q449" s="380"/>
      <c r="R449" s="380"/>
      <c r="S449" s="38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378">
        <v>4680115885165</v>
      </c>
      <c r="E450" s="378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444" t="s">
        <v>606</v>
      </c>
      <c r="P450" s="380"/>
      <c r="Q450" s="380"/>
      <c r="R450" s="380"/>
      <c r="S450" s="38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378">
        <v>4680115885110</v>
      </c>
      <c r="E451" s="378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445" t="s">
        <v>609</v>
      </c>
      <c r="P451" s="380"/>
      <c r="Q451" s="380"/>
      <c r="R451" s="380"/>
      <c r="S451" s="381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7"/>
      <c r="O452" s="383" t="s">
        <v>43</v>
      </c>
      <c r="P452" s="384"/>
      <c r="Q452" s="384"/>
      <c r="R452" s="384"/>
      <c r="S452" s="384"/>
      <c r="T452" s="384"/>
      <c r="U452" s="385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386"/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7"/>
      <c r="O453" s="383" t="s">
        <v>43</v>
      </c>
      <c r="P453" s="384"/>
      <c r="Q453" s="384"/>
      <c r="R453" s="384"/>
      <c r="S453" s="384"/>
      <c r="T453" s="384"/>
      <c r="U453" s="385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14" t="s">
        <v>610</v>
      </c>
      <c r="B454" s="414"/>
      <c r="C454" s="414"/>
      <c r="D454" s="414"/>
      <c r="E454" s="414"/>
      <c r="F454" s="414"/>
      <c r="G454" s="414"/>
      <c r="H454" s="414"/>
      <c r="I454" s="414"/>
      <c r="J454" s="414"/>
      <c r="K454" s="414"/>
      <c r="L454" s="414"/>
      <c r="M454" s="414"/>
      <c r="N454" s="414"/>
      <c r="O454" s="414"/>
      <c r="P454" s="414"/>
      <c r="Q454" s="414"/>
      <c r="R454" s="414"/>
      <c r="S454" s="414"/>
      <c r="T454" s="414"/>
      <c r="U454" s="414"/>
      <c r="V454" s="414"/>
      <c r="W454" s="414"/>
      <c r="X454" s="414"/>
      <c r="Y454" s="414"/>
      <c r="Z454" s="53"/>
      <c r="AA454" s="53"/>
    </row>
    <row r="455" spans="1:54" ht="16.5" customHeight="1" x14ac:dyDescent="0.25">
      <c r="A455" s="415" t="s">
        <v>610</v>
      </c>
      <c r="B455" s="415"/>
      <c r="C455" s="415"/>
      <c r="D455" s="415"/>
      <c r="E455" s="415"/>
      <c r="F455" s="415"/>
      <c r="G455" s="415"/>
      <c r="H455" s="415"/>
      <c r="I455" s="415"/>
      <c r="J455" s="415"/>
      <c r="K455" s="415"/>
      <c r="L455" s="415"/>
      <c r="M455" s="415"/>
      <c r="N455" s="415"/>
      <c r="O455" s="415"/>
      <c r="P455" s="415"/>
      <c r="Q455" s="415"/>
      <c r="R455" s="415"/>
      <c r="S455" s="415"/>
      <c r="T455" s="415"/>
      <c r="U455" s="415"/>
      <c r="V455" s="415"/>
      <c r="W455" s="415"/>
      <c r="X455" s="415"/>
      <c r="Y455" s="415"/>
      <c r="Z455" s="63"/>
      <c r="AA455" s="63"/>
    </row>
    <row r="456" spans="1:54" ht="14.25" customHeight="1" x14ac:dyDescent="0.25">
      <c r="A456" s="393" t="s">
        <v>123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378">
        <v>4607091389067</v>
      </c>
      <c r="E457" s="378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4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0"/>
      <c r="Q457" s="380"/>
      <c r="R457" s="380"/>
      <c r="S457" s="381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378">
        <v>4607091383522</v>
      </c>
      <c r="E458" s="378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44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80"/>
      <c r="Q458" s="380"/>
      <c r="R458" s="380"/>
      <c r="S458" s="381"/>
      <c r="T458" s="38" t="s">
        <v>48</v>
      </c>
      <c r="U458" s="38" t="s">
        <v>48</v>
      </c>
      <c r="V458" s="39" t="s">
        <v>0</v>
      </c>
      <c r="W458" s="57">
        <v>550</v>
      </c>
      <c r="X458" s="54">
        <f t="shared" si="21"/>
        <v>554.4</v>
      </c>
      <c r="Y458" s="40">
        <f t="shared" si="22"/>
        <v>1.2558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378">
        <v>4607091384437</v>
      </c>
      <c r="E459" s="378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0"/>
      <c r="Q459" s="380"/>
      <c r="R459" s="380"/>
      <c r="S459" s="381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378">
        <v>4680115884502</v>
      </c>
      <c r="E460" s="378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0"/>
      <c r="Q460" s="380"/>
      <c r="R460" s="380"/>
      <c r="S460" s="381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378">
        <v>4607091389104</v>
      </c>
      <c r="E461" s="37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0"/>
      <c r="Q461" s="380"/>
      <c r="R461" s="380"/>
      <c r="S461" s="381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 t="shared" si="22"/>
        <v/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378">
        <v>4680115884519</v>
      </c>
      <c r="E462" s="378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4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0"/>
      <c r="Q462" s="380"/>
      <c r="R462" s="380"/>
      <c r="S462" s="38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378">
        <v>4680115880603</v>
      </c>
      <c r="E463" s="378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4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0"/>
      <c r="Q463" s="380"/>
      <c r="R463" s="380"/>
      <c r="S463" s="381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378">
        <v>4607091389999</v>
      </c>
      <c r="E464" s="378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4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0"/>
      <c r="Q464" s="380"/>
      <c r="R464" s="380"/>
      <c r="S464" s="38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378">
        <v>4680115882782</v>
      </c>
      <c r="E465" s="378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4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0"/>
      <c r="Q465" s="380"/>
      <c r="R465" s="380"/>
      <c r="S465" s="38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378">
        <v>4607091389098</v>
      </c>
      <c r="E466" s="378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0"/>
      <c r="Q466" s="380"/>
      <c r="R466" s="380"/>
      <c r="S466" s="381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378">
        <v>4607091389982</v>
      </c>
      <c r="E467" s="378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0"/>
      <c r="Q467" s="380"/>
      <c r="R467" s="380"/>
      <c r="S467" s="38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386"/>
      <c r="B468" s="386"/>
      <c r="C468" s="386"/>
      <c r="D468" s="386"/>
      <c r="E468" s="386"/>
      <c r="F468" s="386"/>
      <c r="G468" s="386"/>
      <c r="H468" s="386"/>
      <c r="I468" s="386"/>
      <c r="J468" s="386"/>
      <c r="K468" s="386"/>
      <c r="L468" s="386"/>
      <c r="M468" s="386"/>
      <c r="N468" s="387"/>
      <c r="O468" s="383" t="s">
        <v>43</v>
      </c>
      <c r="P468" s="384"/>
      <c r="Q468" s="384"/>
      <c r="R468" s="384"/>
      <c r="S468" s="384"/>
      <c r="T468" s="384"/>
      <c r="U468" s="385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104.16666666666666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104.99999999999999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1.2558</v>
      </c>
      <c r="Z468" s="65"/>
      <c r="AA468" s="65"/>
    </row>
    <row r="469" spans="1:54" x14ac:dyDescent="0.2">
      <c r="A469" s="386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7"/>
      <c r="O469" s="383" t="s">
        <v>43</v>
      </c>
      <c r="P469" s="384"/>
      <c r="Q469" s="384"/>
      <c r="R469" s="384"/>
      <c r="S469" s="384"/>
      <c r="T469" s="384"/>
      <c r="U469" s="385"/>
      <c r="V469" s="41" t="s">
        <v>0</v>
      </c>
      <c r="W469" s="42">
        <f>IFERROR(SUM(W457:W467),"0")</f>
        <v>550</v>
      </c>
      <c r="X469" s="42">
        <f>IFERROR(SUM(X457:X467),"0")</f>
        <v>554.4</v>
      </c>
      <c r="Y469" s="41"/>
      <c r="Z469" s="65"/>
      <c r="AA469" s="65"/>
    </row>
    <row r="470" spans="1:54" ht="14.25" customHeight="1" x14ac:dyDescent="0.25">
      <c r="A470" s="393" t="s">
        <v>115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378">
        <v>4607091388930</v>
      </c>
      <c r="E471" s="378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4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0"/>
      <c r="Q471" s="380"/>
      <c r="R471" s="380"/>
      <c r="S471" s="381"/>
      <c r="T471" s="38" t="s">
        <v>48</v>
      </c>
      <c r="U471" s="38" t="s">
        <v>48</v>
      </c>
      <c r="V471" s="39" t="s">
        <v>0</v>
      </c>
      <c r="W471" s="57">
        <v>550</v>
      </c>
      <c r="X471" s="54">
        <f>IFERROR(IF(W471="",0,CEILING((W471/$H471),1)*$H471),"")</f>
        <v>554.4</v>
      </c>
      <c r="Y471" s="40">
        <f>IFERROR(IF(X471=0,"",ROUNDUP(X471/H471,0)*0.01196),"")</f>
        <v>1.2558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378">
        <v>4680115880054</v>
      </c>
      <c r="E472" s="37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4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0"/>
      <c r="Q472" s="380"/>
      <c r="R472" s="380"/>
      <c r="S472" s="381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7"/>
      <c r="O473" s="383" t="s">
        <v>43</v>
      </c>
      <c r="P473" s="384"/>
      <c r="Q473" s="384"/>
      <c r="R473" s="384"/>
      <c r="S473" s="384"/>
      <c r="T473" s="384"/>
      <c r="U473" s="385"/>
      <c r="V473" s="41" t="s">
        <v>42</v>
      </c>
      <c r="W473" s="42">
        <f>IFERROR(W471/H471,"0")+IFERROR(W472/H472,"0")</f>
        <v>104.16666666666666</v>
      </c>
      <c r="X473" s="42">
        <f>IFERROR(X471/H471,"0")+IFERROR(X472/H472,"0")</f>
        <v>104.99999999999999</v>
      </c>
      <c r="Y473" s="42">
        <f>IFERROR(IF(Y471="",0,Y471),"0")+IFERROR(IF(Y472="",0,Y472),"0")</f>
        <v>1.2558</v>
      </c>
      <c r="Z473" s="65"/>
      <c r="AA473" s="65"/>
    </row>
    <row r="474" spans="1:54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7"/>
      <c r="O474" s="383" t="s">
        <v>43</v>
      </c>
      <c r="P474" s="384"/>
      <c r="Q474" s="384"/>
      <c r="R474" s="384"/>
      <c r="S474" s="384"/>
      <c r="T474" s="384"/>
      <c r="U474" s="385"/>
      <c r="V474" s="41" t="s">
        <v>0</v>
      </c>
      <c r="W474" s="42">
        <f>IFERROR(SUM(W471:W472),"0")</f>
        <v>550</v>
      </c>
      <c r="X474" s="42">
        <f>IFERROR(SUM(X471:X472),"0")</f>
        <v>554.4</v>
      </c>
      <c r="Y474" s="41"/>
      <c r="Z474" s="65"/>
      <c r="AA474" s="65"/>
    </row>
    <row r="475" spans="1:54" ht="14.25" customHeight="1" x14ac:dyDescent="0.25">
      <c r="A475" s="393" t="s">
        <v>77</v>
      </c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  <c r="X475" s="393"/>
      <c r="Y475" s="393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378">
        <v>4680115883116</v>
      </c>
      <c r="E476" s="37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0"/>
      <c r="Q476" s="380"/>
      <c r="R476" s="380"/>
      <c r="S476" s="381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378">
        <v>4680115883093</v>
      </c>
      <c r="E477" s="378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0"/>
      <c r="Q477" s="380"/>
      <c r="R477" s="380"/>
      <c r="S477" s="381"/>
      <c r="T477" s="38" t="s">
        <v>48</v>
      </c>
      <c r="U477" s="38" t="s">
        <v>48</v>
      </c>
      <c r="V477" s="39" t="s">
        <v>0</v>
      </c>
      <c r="W477" s="57">
        <v>250</v>
      </c>
      <c r="X477" s="54">
        <f t="shared" si="23"/>
        <v>253.44</v>
      </c>
      <c r="Y477" s="40">
        <f>IFERROR(IF(X477=0,"",ROUNDUP(X477/H477,0)*0.01196),"")</f>
        <v>0.57408000000000003</v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378">
        <v>4680115883109</v>
      </c>
      <c r="E478" s="378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0"/>
      <c r="Q478" s="380"/>
      <c r="R478" s="380"/>
      <c r="S478" s="381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IFERROR(IF(X478=0,"",ROUNDUP(X478/H478,0)*0.01196),"")</f>
        <v/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378">
        <v>4680115882072</v>
      </c>
      <c r="E479" s="378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0"/>
      <c r="Q479" s="380"/>
      <c r="R479" s="380"/>
      <c r="S479" s="381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378">
        <v>4680115882102</v>
      </c>
      <c r="E480" s="378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0"/>
      <c r="Q480" s="380"/>
      <c r="R480" s="380"/>
      <c r="S480" s="381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378">
        <v>4680115882096</v>
      </c>
      <c r="E481" s="378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4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0"/>
      <c r="Q481" s="380"/>
      <c r="R481" s="380"/>
      <c r="S481" s="381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386"/>
      <c r="B482" s="386"/>
      <c r="C482" s="386"/>
      <c r="D482" s="386"/>
      <c r="E482" s="386"/>
      <c r="F482" s="386"/>
      <c r="G482" s="386"/>
      <c r="H482" s="386"/>
      <c r="I482" s="386"/>
      <c r="J482" s="386"/>
      <c r="K482" s="386"/>
      <c r="L482" s="386"/>
      <c r="M482" s="386"/>
      <c r="N482" s="387"/>
      <c r="O482" s="383" t="s">
        <v>43</v>
      </c>
      <c r="P482" s="384"/>
      <c r="Q482" s="384"/>
      <c r="R482" s="384"/>
      <c r="S482" s="384"/>
      <c r="T482" s="384"/>
      <c r="U482" s="385"/>
      <c r="V482" s="41" t="s">
        <v>42</v>
      </c>
      <c r="W482" s="42">
        <f>IFERROR(W476/H476,"0")+IFERROR(W477/H477,"0")+IFERROR(W478/H478,"0")+IFERROR(W479/H479,"0")+IFERROR(W480/H480,"0")+IFERROR(W481/H481,"0")</f>
        <v>47.348484848484844</v>
      </c>
      <c r="X482" s="42">
        <f>IFERROR(X476/H476,"0")+IFERROR(X477/H477,"0")+IFERROR(X478/H478,"0")+IFERROR(X479/H479,"0")+IFERROR(X480/H480,"0")+IFERROR(X481/H481,"0")</f>
        <v>48</v>
      </c>
      <c r="Y482" s="42">
        <f>IFERROR(IF(Y476="",0,Y476),"0")+IFERROR(IF(Y477="",0,Y477),"0")+IFERROR(IF(Y478="",0,Y478),"0")+IFERROR(IF(Y479="",0,Y479),"0")+IFERROR(IF(Y480="",0,Y480),"0")+IFERROR(IF(Y481="",0,Y481),"0")</f>
        <v>0.57408000000000003</v>
      </c>
      <c r="Z482" s="65"/>
      <c r="AA482" s="65"/>
    </row>
    <row r="483" spans="1:54" x14ac:dyDescent="0.2">
      <c r="A483" s="386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7"/>
      <c r="O483" s="383" t="s">
        <v>43</v>
      </c>
      <c r="P483" s="384"/>
      <c r="Q483" s="384"/>
      <c r="R483" s="384"/>
      <c r="S483" s="384"/>
      <c r="T483" s="384"/>
      <c r="U483" s="385"/>
      <c r="V483" s="41" t="s">
        <v>0</v>
      </c>
      <c r="W483" s="42">
        <f>IFERROR(SUM(W476:W481),"0")</f>
        <v>250</v>
      </c>
      <c r="X483" s="42">
        <f>IFERROR(SUM(X476:X481),"0")</f>
        <v>253.44</v>
      </c>
      <c r="Y483" s="41"/>
      <c r="Z483" s="65"/>
      <c r="AA483" s="65"/>
    </row>
    <row r="484" spans="1:54" ht="14.25" customHeight="1" x14ac:dyDescent="0.25">
      <c r="A484" s="393" t="s">
        <v>87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378">
        <v>4607091383409</v>
      </c>
      <c r="E485" s="378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0"/>
      <c r="Q485" s="380"/>
      <c r="R485" s="380"/>
      <c r="S485" s="381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378">
        <v>4607091383416</v>
      </c>
      <c r="E486" s="378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0"/>
      <c r="Q486" s="380"/>
      <c r="R486" s="380"/>
      <c r="S486" s="381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378">
        <v>4680115883536</v>
      </c>
      <c r="E487" s="378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4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0"/>
      <c r="Q487" s="380"/>
      <c r="R487" s="380"/>
      <c r="S487" s="381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386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7"/>
      <c r="O488" s="383" t="s">
        <v>43</v>
      </c>
      <c r="P488" s="384"/>
      <c r="Q488" s="384"/>
      <c r="R488" s="384"/>
      <c r="S488" s="384"/>
      <c r="T488" s="384"/>
      <c r="U488" s="385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7"/>
      <c r="O489" s="383" t="s">
        <v>43</v>
      </c>
      <c r="P489" s="384"/>
      <c r="Q489" s="384"/>
      <c r="R489" s="384"/>
      <c r="S489" s="384"/>
      <c r="T489" s="384"/>
      <c r="U489" s="385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393" t="s">
        <v>223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378">
        <v>4680115885035</v>
      </c>
      <c r="E491" s="378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4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0"/>
      <c r="Q491" s="380"/>
      <c r="R491" s="380"/>
      <c r="S491" s="38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7"/>
      <c r="O492" s="383" t="s">
        <v>43</v>
      </c>
      <c r="P492" s="384"/>
      <c r="Q492" s="384"/>
      <c r="R492" s="384"/>
      <c r="S492" s="384"/>
      <c r="T492" s="384"/>
      <c r="U492" s="385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7"/>
      <c r="O493" s="383" t="s">
        <v>43</v>
      </c>
      <c r="P493" s="384"/>
      <c r="Q493" s="384"/>
      <c r="R493" s="384"/>
      <c r="S493" s="384"/>
      <c r="T493" s="384"/>
      <c r="U493" s="385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14" t="s">
        <v>657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53"/>
      <c r="AA494" s="53"/>
    </row>
    <row r="495" spans="1:54" ht="16.5" customHeight="1" x14ac:dyDescent="0.25">
      <c r="A495" s="415" t="s">
        <v>658</v>
      </c>
      <c r="B495" s="415"/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5"/>
      <c r="O495" s="415"/>
      <c r="P495" s="415"/>
      <c r="Q495" s="415"/>
      <c r="R495" s="415"/>
      <c r="S495" s="415"/>
      <c r="T495" s="415"/>
      <c r="U495" s="415"/>
      <c r="V495" s="415"/>
      <c r="W495" s="415"/>
      <c r="X495" s="415"/>
      <c r="Y495" s="415"/>
      <c r="Z495" s="63"/>
      <c r="AA495" s="63"/>
    </row>
    <row r="496" spans="1:54" ht="14.25" customHeight="1" x14ac:dyDescent="0.25">
      <c r="A496" s="393" t="s">
        <v>123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378">
        <v>4640242181011</v>
      </c>
      <c r="E497" s="378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416" t="s">
        <v>661</v>
      </c>
      <c r="P497" s="380"/>
      <c r="Q497" s="380"/>
      <c r="R497" s="380"/>
      <c r="S497" s="381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378">
        <v>4640242180045</v>
      </c>
      <c r="E498" s="378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417" t="s">
        <v>664</v>
      </c>
      <c r="P498" s="380"/>
      <c r="Q498" s="380"/>
      <c r="R498" s="380"/>
      <c r="S498" s="381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378">
        <v>4640242180441</v>
      </c>
      <c r="E499" s="378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418" t="s">
        <v>667</v>
      </c>
      <c r="P499" s="380"/>
      <c r="Q499" s="380"/>
      <c r="R499" s="380"/>
      <c r="S499" s="381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378">
        <v>4640242180601</v>
      </c>
      <c r="E500" s="378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410" t="s">
        <v>670</v>
      </c>
      <c r="P500" s="380"/>
      <c r="Q500" s="380"/>
      <c r="R500" s="380"/>
      <c r="S500" s="381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378">
        <v>4640242180564</v>
      </c>
      <c r="E501" s="378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411" t="s">
        <v>673</v>
      </c>
      <c r="P501" s="380"/>
      <c r="Q501" s="380"/>
      <c r="R501" s="380"/>
      <c r="S501" s="381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24"/>
        <v>0</v>
      </c>
      <c r="Y501" s="40" t="str">
        <f t="shared" si="25"/>
        <v/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378">
        <v>4640242180922</v>
      </c>
      <c r="E502" s="378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412" t="s">
        <v>676</v>
      </c>
      <c r="P502" s="380"/>
      <c r="Q502" s="380"/>
      <c r="R502" s="380"/>
      <c r="S502" s="38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378">
        <v>4640242180038</v>
      </c>
      <c r="E503" s="37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413" t="s">
        <v>679</v>
      </c>
      <c r="P503" s="380"/>
      <c r="Q503" s="380"/>
      <c r="R503" s="380"/>
      <c r="S503" s="38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386"/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7"/>
      <c r="O504" s="383" t="s">
        <v>43</v>
      </c>
      <c r="P504" s="384"/>
      <c r="Q504" s="384"/>
      <c r="R504" s="384"/>
      <c r="S504" s="384"/>
      <c r="T504" s="384"/>
      <c r="U504" s="385"/>
      <c r="V504" s="41" t="s">
        <v>42</v>
      </c>
      <c r="W504" s="42">
        <f>IFERROR(W497/H497,"0")+IFERROR(W498/H498,"0")+IFERROR(W499/H499,"0")+IFERROR(W500/H500,"0")+IFERROR(W501/H501,"0")+IFERROR(W502/H502,"0")+IFERROR(W503/H503,"0")</f>
        <v>0</v>
      </c>
      <c r="X504" s="42">
        <f>IFERROR(X497/H497,"0")+IFERROR(X498/H498,"0")+IFERROR(X499/H499,"0")+IFERROR(X500/H500,"0")+IFERROR(X501/H501,"0")+IFERROR(X502/H502,"0")+IFERROR(X503/H503,"0")</f>
        <v>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5"/>
      <c r="AA504" s="65"/>
    </row>
    <row r="505" spans="1:54" x14ac:dyDescent="0.2">
      <c r="A505" s="386"/>
      <c r="B505" s="386"/>
      <c r="C505" s="386"/>
      <c r="D505" s="386"/>
      <c r="E505" s="386"/>
      <c r="F505" s="386"/>
      <c r="G505" s="386"/>
      <c r="H505" s="386"/>
      <c r="I505" s="386"/>
      <c r="J505" s="386"/>
      <c r="K505" s="386"/>
      <c r="L505" s="386"/>
      <c r="M505" s="386"/>
      <c r="N505" s="387"/>
      <c r="O505" s="383" t="s">
        <v>43</v>
      </c>
      <c r="P505" s="384"/>
      <c r="Q505" s="384"/>
      <c r="R505" s="384"/>
      <c r="S505" s="384"/>
      <c r="T505" s="384"/>
      <c r="U505" s="385"/>
      <c r="V505" s="41" t="s">
        <v>0</v>
      </c>
      <c r="W505" s="42">
        <f>IFERROR(SUM(W497:W503),"0")</f>
        <v>0</v>
      </c>
      <c r="X505" s="42">
        <f>IFERROR(SUM(X497:X503),"0")</f>
        <v>0</v>
      </c>
      <c r="Y505" s="41"/>
      <c r="Z505" s="65"/>
      <c r="AA505" s="65"/>
    </row>
    <row r="506" spans="1:54" ht="14.25" customHeight="1" x14ac:dyDescent="0.25">
      <c r="A506" s="393" t="s">
        <v>115</v>
      </c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  <c r="X506" s="393"/>
      <c r="Y506" s="393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378">
        <v>4640242180526</v>
      </c>
      <c r="E507" s="378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406" t="s">
        <v>682</v>
      </c>
      <c r="P507" s="380"/>
      <c r="Q507" s="380"/>
      <c r="R507" s="380"/>
      <c r="S507" s="381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378">
        <v>4640242180519</v>
      </c>
      <c r="E508" s="378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407" t="s">
        <v>685</v>
      </c>
      <c r="P508" s="380"/>
      <c r="Q508" s="380"/>
      <c r="R508" s="380"/>
      <c r="S508" s="381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378">
        <v>4640242180090</v>
      </c>
      <c r="E509" s="37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408" t="s">
        <v>688</v>
      </c>
      <c r="P509" s="380"/>
      <c r="Q509" s="380"/>
      <c r="R509" s="380"/>
      <c r="S509" s="381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378">
        <v>4640242180090</v>
      </c>
      <c r="E510" s="378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691</v>
      </c>
      <c r="P510" s="380"/>
      <c r="Q510" s="380"/>
      <c r="R510" s="380"/>
      <c r="S510" s="381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387"/>
      <c r="O511" s="383" t="s">
        <v>43</v>
      </c>
      <c r="P511" s="384"/>
      <c r="Q511" s="384"/>
      <c r="R511" s="384"/>
      <c r="S511" s="384"/>
      <c r="T511" s="384"/>
      <c r="U511" s="385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386"/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7"/>
      <c r="O512" s="383" t="s">
        <v>43</v>
      </c>
      <c r="P512" s="384"/>
      <c r="Q512" s="384"/>
      <c r="R512" s="384"/>
      <c r="S512" s="384"/>
      <c r="T512" s="384"/>
      <c r="U512" s="385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393" t="s">
        <v>77</v>
      </c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  <c r="X513" s="393"/>
      <c r="Y513" s="393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378">
        <v>4640242180816</v>
      </c>
      <c r="E514" s="378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403" t="s">
        <v>694</v>
      </c>
      <c r="P514" s="380"/>
      <c r="Q514" s="380"/>
      <c r="R514" s="380"/>
      <c r="S514" s="381"/>
      <c r="T514" s="38" t="s">
        <v>48</v>
      </c>
      <c r="U514" s="38" t="s">
        <v>48</v>
      </c>
      <c r="V514" s="39" t="s">
        <v>0</v>
      </c>
      <c r="W514" s="57">
        <v>84</v>
      </c>
      <c r="X514" s="54">
        <f t="shared" ref="X514:X519" si="26">IFERROR(IF(W514="",0,CEILING((W514/$H514),1)*$H514),"")</f>
        <v>84</v>
      </c>
      <c r="Y514" s="40">
        <f>IFERROR(IF(X514=0,"",ROUNDUP(X514/H514,0)*0.00753),"")</f>
        <v>0.15060000000000001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378">
        <v>4680115880856</v>
      </c>
      <c r="E515" s="378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40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0"/>
      <c r="Q515" s="380"/>
      <c r="R515" s="380"/>
      <c r="S515" s="381"/>
      <c r="T515" s="38" t="s">
        <v>48</v>
      </c>
      <c r="U515" s="38" t="s">
        <v>48</v>
      </c>
      <c r="V515" s="39" t="s">
        <v>0</v>
      </c>
      <c r="W515" s="57">
        <v>655</v>
      </c>
      <c r="X515" s="54">
        <f t="shared" si="26"/>
        <v>655.20000000000005</v>
      </c>
      <c r="Y515" s="40">
        <f>IFERROR(IF(X515=0,"",ROUNDUP(X515/H515,0)*0.00753),"")</f>
        <v>1.1746799999999999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378">
        <v>4640242180595</v>
      </c>
      <c r="E516" s="378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405" t="s">
        <v>699</v>
      </c>
      <c r="P516" s="380"/>
      <c r="Q516" s="380"/>
      <c r="R516" s="380"/>
      <c r="S516" s="381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378">
        <v>4640242180076</v>
      </c>
      <c r="E517" s="378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0" t="s">
        <v>702</v>
      </c>
      <c r="P517" s="380"/>
      <c r="Q517" s="380"/>
      <c r="R517" s="380"/>
      <c r="S517" s="381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378">
        <v>4640242180908</v>
      </c>
      <c r="E518" s="378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401" t="s">
        <v>705</v>
      </c>
      <c r="P518" s="380"/>
      <c r="Q518" s="380"/>
      <c r="R518" s="380"/>
      <c r="S518" s="381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378">
        <v>4640242180489</v>
      </c>
      <c r="E519" s="378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402" t="s">
        <v>708</v>
      </c>
      <c r="P519" s="380"/>
      <c r="Q519" s="380"/>
      <c r="R519" s="380"/>
      <c r="S519" s="381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386"/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7"/>
      <c r="O520" s="383" t="s">
        <v>43</v>
      </c>
      <c r="P520" s="384"/>
      <c r="Q520" s="384"/>
      <c r="R520" s="384"/>
      <c r="S520" s="384"/>
      <c r="T520" s="384"/>
      <c r="U520" s="385"/>
      <c r="V520" s="41" t="s">
        <v>42</v>
      </c>
      <c r="W520" s="42">
        <f>IFERROR(W514/H514,"0")+IFERROR(W515/H515,"0")+IFERROR(W516/H516,"0")+IFERROR(W517/H517,"0")+IFERROR(W518/H518,"0")+IFERROR(W519/H519,"0")</f>
        <v>175.95238095238093</v>
      </c>
      <c r="X520" s="42">
        <f>IFERROR(X514/H514,"0")+IFERROR(X515/H515,"0")+IFERROR(X516/H516,"0")+IFERROR(X517/H517,"0")+IFERROR(X518/H518,"0")+IFERROR(X519/H519,"0")</f>
        <v>176</v>
      </c>
      <c r="Y520" s="42">
        <f>IFERROR(IF(Y514="",0,Y514),"0")+IFERROR(IF(Y515="",0,Y515),"0")+IFERROR(IF(Y516="",0,Y516),"0")+IFERROR(IF(Y517="",0,Y517),"0")+IFERROR(IF(Y518="",0,Y518),"0")+IFERROR(IF(Y519="",0,Y519),"0")</f>
        <v>1.32528</v>
      </c>
      <c r="Z520" s="65"/>
      <c r="AA520" s="65"/>
    </row>
    <row r="521" spans="1:54" x14ac:dyDescent="0.2">
      <c r="A521" s="386"/>
      <c r="B521" s="386"/>
      <c r="C521" s="386"/>
      <c r="D521" s="386"/>
      <c r="E521" s="386"/>
      <c r="F521" s="386"/>
      <c r="G521" s="386"/>
      <c r="H521" s="386"/>
      <c r="I521" s="386"/>
      <c r="J521" s="386"/>
      <c r="K521" s="386"/>
      <c r="L521" s="386"/>
      <c r="M521" s="386"/>
      <c r="N521" s="387"/>
      <c r="O521" s="383" t="s">
        <v>43</v>
      </c>
      <c r="P521" s="384"/>
      <c r="Q521" s="384"/>
      <c r="R521" s="384"/>
      <c r="S521" s="384"/>
      <c r="T521" s="384"/>
      <c r="U521" s="385"/>
      <c r="V521" s="41" t="s">
        <v>0</v>
      </c>
      <c r="W521" s="42">
        <f>IFERROR(SUM(W514:W519),"0")</f>
        <v>739</v>
      </c>
      <c r="X521" s="42">
        <f>IFERROR(SUM(X514:X519),"0")</f>
        <v>739.2</v>
      </c>
      <c r="Y521" s="41"/>
      <c r="Z521" s="65"/>
      <c r="AA521" s="65"/>
    </row>
    <row r="522" spans="1:54" ht="14.25" customHeight="1" x14ac:dyDescent="0.25">
      <c r="A522" s="393" t="s">
        <v>87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378">
        <v>4680115880870</v>
      </c>
      <c r="E523" s="378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39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80"/>
      <c r="Q523" s="380"/>
      <c r="R523" s="380"/>
      <c r="S523" s="381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378">
        <v>4640242180106</v>
      </c>
      <c r="E524" s="378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397" t="s">
        <v>713</v>
      </c>
      <c r="P524" s="380"/>
      <c r="Q524" s="380"/>
      <c r="R524" s="380"/>
      <c r="S524" s="381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378">
        <v>4640242180540</v>
      </c>
      <c r="E525" s="378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398" t="s">
        <v>716</v>
      </c>
      <c r="P525" s="380"/>
      <c r="Q525" s="380"/>
      <c r="R525" s="380"/>
      <c r="S525" s="381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378">
        <v>4640242181233</v>
      </c>
      <c r="E526" s="378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399" t="s">
        <v>719</v>
      </c>
      <c r="P526" s="380"/>
      <c r="Q526" s="380"/>
      <c r="R526" s="380"/>
      <c r="S526" s="381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378">
        <v>4640242181226</v>
      </c>
      <c r="E527" s="378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392" t="s">
        <v>722</v>
      </c>
      <c r="P527" s="380"/>
      <c r="Q527" s="380"/>
      <c r="R527" s="380"/>
      <c r="S527" s="381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387"/>
      <c r="O528" s="383" t="s">
        <v>43</v>
      </c>
      <c r="P528" s="384"/>
      <c r="Q528" s="384"/>
      <c r="R528" s="384"/>
      <c r="S528" s="384"/>
      <c r="T528" s="384"/>
      <c r="U528" s="385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386"/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7"/>
      <c r="O529" s="383" t="s">
        <v>43</v>
      </c>
      <c r="P529" s="384"/>
      <c r="Q529" s="384"/>
      <c r="R529" s="384"/>
      <c r="S529" s="384"/>
      <c r="T529" s="384"/>
      <c r="U529" s="385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393" t="s">
        <v>223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378">
        <v>4640242180120</v>
      </c>
      <c r="E531" s="378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394" t="s">
        <v>725</v>
      </c>
      <c r="P531" s="380"/>
      <c r="Q531" s="380"/>
      <c r="R531" s="380"/>
      <c r="S531" s="38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378">
        <v>4640242180120</v>
      </c>
      <c r="E532" s="37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395" t="s">
        <v>727</v>
      </c>
      <c r="P532" s="380"/>
      <c r="Q532" s="380"/>
      <c r="R532" s="380"/>
      <c r="S532" s="38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378">
        <v>4640242180137</v>
      </c>
      <c r="E533" s="378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379" t="s">
        <v>730</v>
      </c>
      <c r="P533" s="380"/>
      <c r="Q533" s="380"/>
      <c r="R533" s="380"/>
      <c r="S533" s="38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378">
        <v>4640242180137</v>
      </c>
      <c r="E534" s="378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82" t="s">
        <v>732</v>
      </c>
      <c r="P534" s="380"/>
      <c r="Q534" s="380"/>
      <c r="R534" s="380"/>
      <c r="S534" s="38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387"/>
      <c r="O535" s="383" t="s">
        <v>43</v>
      </c>
      <c r="P535" s="384"/>
      <c r="Q535" s="384"/>
      <c r="R535" s="384"/>
      <c r="S535" s="384"/>
      <c r="T535" s="384"/>
      <c r="U535" s="385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387"/>
      <c r="O536" s="383" t="s">
        <v>43</v>
      </c>
      <c r="P536" s="384"/>
      <c r="Q536" s="384"/>
      <c r="R536" s="384"/>
      <c r="S536" s="384"/>
      <c r="T536" s="384"/>
      <c r="U536" s="385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91"/>
      <c r="O537" s="388" t="s">
        <v>36</v>
      </c>
      <c r="P537" s="389"/>
      <c r="Q537" s="389"/>
      <c r="R537" s="389"/>
      <c r="S537" s="389"/>
      <c r="T537" s="389"/>
      <c r="U537" s="390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18000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18107.440000000002</v>
      </c>
      <c r="Y537" s="41"/>
      <c r="Z537" s="65"/>
      <c r="AA537" s="65"/>
    </row>
    <row r="538" spans="1:54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91"/>
      <c r="O538" s="388" t="s">
        <v>37</v>
      </c>
      <c r="P538" s="389"/>
      <c r="Q538" s="389"/>
      <c r="R538" s="389"/>
      <c r="S538" s="389"/>
      <c r="T538" s="389"/>
      <c r="U538" s="390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18930.153610833615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19043.344000000001</v>
      </c>
      <c r="Y538" s="41"/>
      <c r="Z538" s="65"/>
      <c r="AA538" s="65"/>
    </row>
    <row r="539" spans="1:54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91"/>
      <c r="O539" s="388" t="s">
        <v>38</v>
      </c>
      <c r="P539" s="389"/>
      <c r="Q539" s="389"/>
      <c r="R539" s="389"/>
      <c r="S539" s="389"/>
      <c r="T539" s="389"/>
      <c r="U539" s="390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32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32</v>
      </c>
      <c r="Y539" s="41"/>
      <c r="Z539" s="65"/>
      <c r="AA539" s="65"/>
    </row>
    <row r="540" spans="1:54" x14ac:dyDescent="0.2">
      <c r="A540" s="386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91"/>
      <c r="O540" s="388" t="s">
        <v>39</v>
      </c>
      <c r="P540" s="389"/>
      <c r="Q540" s="389"/>
      <c r="R540" s="389"/>
      <c r="S540" s="389"/>
      <c r="T540" s="389"/>
      <c r="U540" s="390"/>
      <c r="V540" s="41" t="s">
        <v>0</v>
      </c>
      <c r="W540" s="42">
        <f>GrossWeightTotal+PalletQtyTotal*25</f>
        <v>19730.153610833615</v>
      </c>
      <c r="X540" s="42">
        <f>GrossWeightTotalR+PalletQtyTotalR*25</f>
        <v>19843.344000000001</v>
      </c>
      <c r="Y540" s="41"/>
      <c r="Z540" s="65"/>
      <c r="AA540" s="65"/>
    </row>
    <row r="541" spans="1:54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391"/>
      <c r="O541" s="388" t="s">
        <v>40</v>
      </c>
      <c r="P541" s="389"/>
      <c r="Q541" s="389"/>
      <c r="R541" s="389"/>
      <c r="S541" s="389"/>
      <c r="T541" s="389"/>
      <c r="U541" s="390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2329.9268324268323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2344</v>
      </c>
      <c r="Y541" s="41"/>
      <c r="Z541" s="65"/>
      <c r="AA541" s="65"/>
    </row>
    <row r="542" spans="1:54" ht="14.25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391"/>
      <c r="O542" s="388" t="s">
        <v>41</v>
      </c>
      <c r="P542" s="389"/>
      <c r="Q542" s="389"/>
      <c r="R542" s="389"/>
      <c r="S542" s="389"/>
      <c r="T542" s="389"/>
      <c r="U542" s="390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35.659909999999996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374" t="s">
        <v>113</v>
      </c>
      <c r="D544" s="374" t="s">
        <v>113</v>
      </c>
      <c r="E544" s="374" t="s">
        <v>113</v>
      </c>
      <c r="F544" s="374" t="s">
        <v>113</v>
      </c>
      <c r="G544" s="374" t="s">
        <v>246</v>
      </c>
      <c r="H544" s="374" t="s">
        <v>246</v>
      </c>
      <c r="I544" s="374" t="s">
        <v>246</v>
      </c>
      <c r="J544" s="374" t="s">
        <v>246</v>
      </c>
      <c r="K544" s="375"/>
      <c r="L544" s="374" t="s">
        <v>246</v>
      </c>
      <c r="M544" s="375"/>
      <c r="N544" s="374" t="s">
        <v>246</v>
      </c>
      <c r="O544" s="374" t="s">
        <v>246</v>
      </c>
      <c r="P544" s="374" t="s">
        <v>246</v>
      </c>
      <c r="Q544" s="374" t="s">
        <v>469</v>
      </c>
      <c r="R544" s="374" t="s">
        <v>469</v>
      </c>
      <c r="S544" s="374" t="s">
        <v>521</v>
      </c>
      <c r="T544" s="374" t="s">
        <v>521</v>
      </c>
      <c r="U544" s="374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376" t="s">
        <v>10</v>
      </c>
      <c r="B545" s="374" t="s">
        <v>76</v>
      </c>
      <c r="C545" s="374" t="s">
        <v>114</v>
      </c>
      <c r="D545" s="374" t="s">
        <v>122</v>
      </c>
      <c r="E545" s="374" t="s">
        <v>113</v>
      </c>
      <c r="F545" s="374" t="s">
        <v>236</v>
      </c>
      <c r="G545" s="374" t="s">
        <v>247</v>
      </c>
      <c r="H545" s="374" t="s">
        <v>254</v>
      </c>
      <c r="I545" s="374" t="s">
        <v>273</v>
      </c>
      <c r="J545" s="374" t="s">
        <v>332</v>
      </c>
      <c r="K545" s="1"/>
      <c r="L545" s="374" t="s">
        <v>362</v>
      </c>
      <c r="M545" s="1"/>
      <c r="N545" s="374" t="s">
        <v>362</v>
      </c>
      <c r="O545" s="374" t="s">
        <v>439</v>
      </c>
      <c r="P545" s="374" t="s">
        <v>456</v>
      </c>
      <c r="Q545" s="374" t="s">
        <v>470</v>
      </c>
      <c r="R545" s="374" t="s">
        <v>496</v>
      </c>
      <c r="S545" s="374" t="s">
        <v>522</v>
      </c>
      <c r="T545" s="374" t="s">
        <v>569</v>
      </c>
      <c r="U545" s="374" t="s">
        <v>597</v>
      </c>
      <c r="V545" s="374" t="s">
        <v>610</v>
      </c>
      <c r="W545" s="374" t="s">
        <v>658</v>
      </c>
      <c r="AA545" s="9"/>
      <c r="AD545" s="1"/>
    </row>
    <row r="546" spans="1:30" ht="13.5" thickBot="1" x14ac:dyDescent="0.25">
      <c r="A546" s="377"/>
      <c r="B546" s="374"/>
      <c r="C546" s="374"/>
      <c r="D546" s="374"/>
      <c r="E546" s="374"/>
      <c r="F546" s="374"/>
      <c r="G546" s="374"/>
      <c r="H546" s="374"/>
      <c r="I546" s="374"/>
      <c r="J546" s="374"/>
      <c r="K546" s="1"/>
      <c r="L546" s="374"/>
      <c r="M546" s="1"/>
      <c r="N546" s="374"/>
      <c r="O546" s="374"/>
      <c r="P546" s="374"/>
      <c r="Q546" s="374"/>
      <c r="R546" s="374"/>
      <c r="S546" s="374"/>
      <c r="T546" s="374"/>
      <c r="U546" s="374"/>
      <c r="V546" s="374"/>
      <c r="W546" s="374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604.80000000000007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1018.6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561.6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5520.2000000000007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5520.2000000000007</v>
      </c>
      <c r="O547" s="51">
        <f>IFERROR(X292*1,"0")+IFERROR(X293*1,"0")+IFERROR(X294*1,"0")+IFERROR(X295*1,"0")+IFERROR(X296*1,"0")+IFERROR(X297*1,"0")+IFERROR(X298*1,"0")+IFERROR(X302*1,"0")+IFERROR(X303*1,"0")</f>
        <v>205.20000000000002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7390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453.6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252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1362.24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739.2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2024-05-07T07:07:29Z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