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5,24 Пушкарный\"/>
    </mc:Choice>
  </mc:AlternateContent>
  <xr:revisionPtr revIDLastSave="0" documentId="13_ncr:1_{20C21DAA-21BD-471F-B0C5-2C930F88C2E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Y533" i="2"/>
  <c r="X533" i="2"/>
  <c r="X532" i="2"/>
  <c r="Y532" i="2" s="1"/>
  <c r="X531" i="2"/>
  <c r="Y531" i="2" s="1"/>
  <c r="W529" i="2"/>
  <c r="W528" i="2"/>
  <c r="X527" i="2"/>
  <c r="Y527" i="2" s="1"/>
  <c r="X526" i="2"/>
  <c r="Y526" i="2" s="1"/>
  <c r="X525" i="2"/>
  <c r="Y525" i="2" s="1"/>
  <c r="X524" i="2"/>
  <c r="Y524" i="2" s="1"/>
  <c r="X523" i="2"/>
  <c r="O523" i="2"/>
  <c r="W521" i="2"/>
  <c r="W520" i="2"/>
  <c r="X519" i="2"/>
  <c r="Y519" i="2" s="1"/>
  <c r="X518" i="2"/>
  <c r="Y518" i="2" s="1"/>
  <c r="X517" i="2"/>
  <c r="Y517" i="2" s="1"/>
  <c r="X516" i="2"/>
  <c r="Y516" i="2" s="1"/>
  <c r="X515" i="2"/>
  <c r="Y515" i="2" s="1"/>
  <c r="O515" i="2"/>
  <c r="X514" i="2"/>
  <c r="W512" i="2"/>
  <c r="W511" i="2"/>
  <c r="X510" i="2"/>
  <c r="Y510" i="2" s="1"/>
  <c r="X509" i="2"/>
  <c r="Y509" i="2" s="1"/>
  <c r="X508" i="2"/>
  <c r="Y508" i="2" s="1"/>
  <c r="X507" i="2"/>
  <c r="W505" i="2"/>
  <c r="W504" i="2"/>
  <c r="X503" i="2"/>
  <c r="Y503" i="2" s="1"/>
  <c r="X502" i="2"/>
  <c r="Y502" i="2" s="1"/>
  <c r="X501" i="2"/>
  <c r="Y501" i="2" s="1"/>
  <c r="X500" i="2"/>
  <c r="Y500" i="2" s="1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X486" i="2"/>
  <c r="Y486" i="2" s="1"/>
  <c r="O486" i="2"/>
  <c r="X485" i="2"/>
  <c r="O485" i="2"/>
  <c r="W483" i="2"/>
  <c r="W482" i="2"/>
  <c r="Y481" i="2"/>
  <c r="X481" i="2"/>
  <c r="O481" i="2"/>
  <c r="X480" i="2"/>
  <c r="Y480" i="2" s="1"/>
  <c r="O480" i="2"/>
  <c r="X479" i="2"/>
  <c r="Y479" i="2" s="1"/>
  <c r="O479" i="2"/>
  <c r="X478" i="2"/>
  <c r="O478" i="2"/>
  <c r="X477" i="2"/>
  <c r="Y477" i="2" s="1"/>
  <c r="O477" i="2"/>
  <c r="X476" i="2"/>
  <c r="X483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X453" i="2" s="1"/>
  <c r="W445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Y436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Y419" i="2" s="1"/>
  <c r="O419" i="2"/>
  <c r="W416" i="2"/>
  <c r="W415" i="2"/>
  <c r="X414" i="2"/>
  <c r="Y414" i="2" s="1"/>
  <c r="O414" i="2"/>
  <c r="X413" i="2"/>
  <c r="Y413" i="2" s="1"/>
  <c r="O413" i="2"/>
  <c r="X412" i="2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X403" i="2"/>
  <c r="Y403" i="2" s="1"/>
  <c r="O403" i="2"/>
  <c r="X402" i="2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Y386" i="2" s="1"/>
  <c r="O386" i="2"/>
  <c r="W384" i="2"/>
  <c r="W383" i="2"/>
  <c r="X382" i="2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Y368" i="2" s="1"/>
  <c r="O368" i="2"/>
  <c r="W366" i="2"/>
  <c r="W365" i="2"/>
  <c r="X364" i="2"/>
  <c r="Y364" i="2" s="1"/>
  <c r="O364" i="2"/>
  <c r="X363" i="2"/>
  <c r="X366" i="2" s="1"/>
  <c r="O363" i="2"/>
  <c r="W361" i="2"/>
  <c r="W360" i="2"/>
  <c r="X359" i="2"/>
  <c r="Y359" i="2" s="1"/>
  <c r="O359" i="2"/>
  <c r="Y358" i="2"/>
  <c r="X358" i="2"/>
  <c r="O358" i="2"/>
  <c r="X357" i="2"/>
  <c r="Y357" i="2" s="1"/>
  <c r="O357" i="2"/>
  <c r="X356" i="2"/>
  <c r="Y356" i="2" s="1"/>
  <c r="O356" i="2"/>
  <c r="X355" i="2"/>
  <c r="Y355" i="2" s="1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X343" i="2" s="1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O312" i="2"/>
  <c r="W310" i="2"/>
  <c r="W309" i="2"/>
  <c r="X308" i="2"/>
  <c r="X310" i="2" s="1"/>
  <c r="O308" i="2"/>
  <c r="W305" i="2"/>
  <c r="W304" i="2"/>
  <c r="X303" i="2"/>
  <c r="O303" i="2"/>
  <c r="X302" i="2"/>
  <c r="Y302" i="2" s="1"/>
  <c r="O302" i="2"/>
  <c r="W300" i="2"/>
  <c r="W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Y292" i="2" s="1"/>
  <c r="O292" i="2"/>
  <c r="W289" i="2"/>
  <c r="W288" i="2"/>
  <c r="Y287" i="2"/>
  <c r="X287" i="2"/>
  <c r="O287" i="2"/>
  <c r="X286" i="2"/>
  <c r="O286" i="2"/>
  <c r="W284" i="2"/>
  <c r="W283" i="2"/>
  <c r="X282" i="2"/>
  <c r="Y282" i="2" s="1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W221" i="2"/>
  <c r="W220" i="2"/>
  <c r="X219" i="2"/>
  <c r="Y219" i="2" s="1"/>
  <c r="O219" i="2"/>
  <c r="X218" i="2"/>
  <c r="Y218" i="2" s="1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Y192" i="2"/>
  <c r="X192" i="2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X170" i="2"/>
  <c r="Y170" i="2" s="1"/>
  <c r="O170" i="2"/>
  <c r="X169" i="2"/>
  <c r="O169" i="2"/>
  <c r="W167" i="2"/>
  <c r="W166" i="2"/>
  <c r="X165" i="2"/>
  <c r="Y165" i="2" s="1"/>
  <c r="O165" i="2"/>
  <c r="X164" i="2"/>
  <c r="O164" i="2"/>
  <c r="W161" i="2"/>
  <c r="W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X134" i="2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O65" i="2"/>
  <c r="W62" i="2"/>
  <c r="W61" i="2"/>
  <c r="X60" i="2"/>
  <c r="Y60" i="2" s="1"/>
  <c r="X59" i="2"/>
  <c r="O59" i="2"/>
  <c r="X58" i="2"/>
  <c r="Y58" i="2" s="1"/>
  <c r="O58" i="2"/>
  <c r="X57" i="2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3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X489" i="2" l="1"/>
  <c r="X304" i="2"/>
  <c r="X337" i="2"/>
  <c r="Y375" i="2"/>
  <c r="Y376" i="2" s="1"/>
  <c r="X512" i="2"/>
  <c r="X383" i="2"/>
  <c r="X38" i="2"/>
  <c r="X42" i="2"/>
  <c r="Y443" i="2"/>
  <c r="Y444" i="2" s="1"/>
  <c r="X492" i="2"/>
  <c r="Y347" i="2"/>
  <c r="X121" i="2"/>
  <c r="E547" i="2"/>
  <c r="X521" i="2"/>
  <c r="X348" i="2"/>
  <c r="X316" i="2"/>
  <c r="X365" i="2"/>
  <c r="I547" i="2"/>
  <c r="Y372" i="2"/>
  <c r="Y473" i="2"/>
  <c r="W541" i="2"/>
  <c r="X34" i="2"/>
  <c r="X53" i="2"/>
  <c r="D547" i="2"/>
  <c r="Y65" i="2"/>
  <c r="Y86" i="2" s="1"/>
  <c r="Y106" i="2"/>
  <c r="X131" i="2"/>
  <c r="X139" i="2"/>
  <c r="Y164" i="2"/>
  <c r="Y166" i="2" s="1"/>
  <c r="X198" i="2"/>
  <c r="Y251" i="2"/>
  <c r="Y252" i="2" s="1"/>
  <c r="X253" i="2"/>
  <c r="X289" i="2"/>
  <c r="O547" i="2"/>
  <c r="X305" i="2"/>
  <c r="Y303" i="2"/>
  <c r="Y304" i="2" s="1"/>
  <c r="Y318" i="2"/>
  <c r="Y319" i="2" s="1"/>
  <c r="Y339" i="2"/>
  <c r="Y342" i="2" s="1"/>
  <c r="X360" i="2"/>
  <c r="Y382" i="2"/>
  <c r="X406" i="2"/>
  <c r="X416" i="2"/>
  <c r="X444" i="2"/>
  <c r="Y448" i="2"/>
  <c r="V547" i="2"/>
  <c r="X473" i="2"/>
  <c r="Y476" i="2"/>
  <c r="Y485" i="2"/>
  <c r="Y507" i="2"/>
  <c r="Y511" i="2" s="1"/>
  <c r="Y514" i="2"/>
  <c r="X24" i="2"/>
  <c r="Y41" i="2"/>
  <c r="Y42" i="2" s="1"/>
  <c r="X61" i="2"/>
  <c r="X94" i="2"/>
  <c r="Y123" i="2"/>
  <c r="Y134" i="2"/>
  <c r="Y139" i="2" s="1"/>
  <c r="G547" i="2"/>
  <c r="X160" i="2"/>
  <c r="X166" i="2"/>
  <c r="X172" i="2"/>
  <c r="X178" i="2"/>
  <c r="X199" i="2"/>
  <c r="Y182" i="2"/>
  <c r="J547" i="2"/>
  <c r="X271" i="2"/>
  <c r="X278" i="2"/>
  <c r="X284" i="2"/>
  <c r="X288" i="2"/>
  <c r="Y299" i="2"/>
  <c r="X320" i="2"/>
  <c r="X361" i="2"/>
  <c r="Y360" i="2"/>
  <c r="X376" i="2"/>
  <c r="X384" i="2"/>
  <c r="X400" i="2"/>
  <c r="Y402" i="2"/>
  <c r="Y405" i="2" s="1"/>
  <c r="X409" i="2"/>
  <c r="Y412" i="2"/>
  <c r="Y415" i="2" s="1"/>
  <c r="T547" i="2"/>
  <c r="Y431" i="2"/>
  <c r="Y439" i="2"/>
  <c r="Y440" i="2" s="1"/>
  <c r="X452" i="2"/>
  <c r="X482" i="2"/>
  <c r="X488" i="2"/>
  <c r="X493" i="2"/>
  <c r="X529" i="2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X206" i="2"/>
  <c r="Y209" i="2"/>
  <c r="X220" i="2"/>
  <c r="X230" i="2"/>
  <c r="X272" i="2"/>
  <c r="Y274" i="2"/>
  <c r="Y277" i="2" s="1"/>
  <c r="X277" i="2"/>
  <c r="Y280" i="2"/>
  <c r="Y283" i="2" s="1"/>
  <c r="P547" i="2"/>
  <c r="X372" i="2"/>
  <c r="Y421" i="2"/>
  <c r="Y478" i="2"/>
  <c r="W547" i="2"/>
  <c r="Y520" i="2"/>
  <c r="Y535" i="2"/>
  <c r="W540" i="2"/>
  <c r="X120" i="2"/>
  <c r="Y220" i="2"/>
  <c r="Y259" i="2"/>
  <c r="Y399" i="2"/>
  <c r="Y103" i="2"/>
  <c r="Y230" i="2"/>
  <c r="Y130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383" i="2" l="1"/>
  <c r="Y482" i="2"/>
  <c r="X537" i="2"/>
  <c r="X541" i="2"/>
  <c r="Y61" i="2"/>
  <c r="Y120" i="2"/>
  <c r="Y198" i="2"/>
  <c r="X540" i="2"/>
  <c r="Y271" i="2"/>
  <c r="Y542" i="2" l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<sst xmlns="http://schemas.openxmlformats.org/spreadsheetml/2006/main" count="3568" uniqueCount="771">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</sst>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24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/>
      <c r="I5" s="379"/>
      <c r="J5" s="379"/>
      <c r="K5" s="379"/>
      <c r="L5" s="379"/>
      <c r="M5" s="71"/>
      <c r="O5" s="26" t="s">
        <v>4</v>
      </c>
      <c r="P5" s="381">
        <v>45416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Суббота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0.41666666666666669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70</v>
      </c>
      <c r="X57" s="54">
        <f>IFERROR(IF(W57="",0,CEILING((W57/$H57),1)*$H57),"")</f>
        <v>75.600000000000009</v>
      </c>
      <c r="Y57" s="40">
        <f>IFERROR(IF(X57=0,"",ROUNDUP(X57/H57,0)*0.02175),"")</f>
        <v>0.15225</v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4</v>
      </c>
      <c r="X59" s="54">
        <f>IFERROR(IF(W59="",0,CEILING((W59/$H59),1)*$H59),"")</f>
        <v>4.5</v>
      </c>
      <c r="Y59" s="40">
        <f>IFERROR(IF(X59=0,"",ROUNDUP(X59/H59,0)*0.00937),"")</f>
        <v>9.3699999999999999E-3</v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7.3703703703703702</v>
      </c>
      <c r="X61" s="42">
        <f>IFERROR(X57/H57,"0")+IFERROR(X58/H58,"0")+IFERROR(X59/H59,"0")+IFERROR(X60/H60,"0")</f>
        <v>8</v>
      </c>
      <c r="Y61" s="42">
        <f>IFERROR(IF(Y57="",0,Y57),"0")+IFERROR(IF(Y58="",0,Y58),"0")+IFERROR(IF(Y59="",0,Y59),"0")+IFERROR(IF(Y60="",0,Y60),"0")</f>
        <v>0.16161999999999999</v>
      </c>
      <c r="Z61" s="65"/>
      <c r="AA61" s="65"/>
    </row>
    <row r="62" spans="1:54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74</v>
      </c>
      <c r="X62" s="42">
        <f>IFERROR(SUM(X57:X60),"0")</f>
        <v>80.100000000000009</v>
      </c>
      <c r="Y62" s="41"/>
      <c r="Z62" s="65"/>
      <c r="AA62" s="65"/>
    </row>
    <row r="63" spans="1:54" ht="16.5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52</v>
      </c>
      <c r="X115" s="54">
        <f t="shared" si="6"/>
        <v>54</v>
      </c>
      <c r="Y115" s="40">
        <f>IFERROR(IF(X115=0,"",ROUNDUP(X115/H115,0)*0.00937),"")</f>
        <v>0.18740000000000001</v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19.25925925925926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0.18740000000000001</v>
      </c>
      <c r="Z120" s="65"/>
      <c r="AA120" s="65"/>
    </row>
    <row r="121" spans="1:54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52</v>
      </c>
      <c r="X121" s="42">
        <f>IFERROR(SUM(X106:X119),"0")</f>
        <v>54</v>
      </c>
      <c r="Y121" s="41"/>
      <c r="Z121" s="65"/>
      <c r="AA121" s="65"/>
    </row>
    <row r="122" spans="1:54" ht="14.25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21</v>
      </c>
      <c r="X137" s="54">
        <f>IFERROR(IF(W137="",0,CEILING((W137/$H137),1)*$H137),"")</f>
        <v>21.6</v>
      </c>
      <c r="Y137" s="40">
        <f>IFERROR(IF(X137=0,"",ROUNDUP(X137/H137,0)*0.00753),"")</f>
        <v>6.0240000000000002E-2</v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7.7777777777777777</v>
      </c>
      <c r="X139" s="42">
        <f>IFERROR(X134/H134,"0")+IFERROR(X135/H135,"0")+IFERROR(X136/H136,"0")+IFERROR(X137/H137,"0")+IFERROR(X138/H138,"0")</f>
        <v>8</v>
      </c>
      <c r="Y139" s="42">
        <f>IFERROR(IF(Y134="",0,Y134),"0")+IFERROR(IF(Y135="",0,Y135),"0")+IFERROR(IF(Y136="",0,Y136),"0")+IFERROR(IF(Y137="",0,Y137),"0")+IFERROR(IF(Y138="",0,Y138),"0")</f>
        <v>6.0240000000000002E-2</v>
      </c>
      <c r="Z139" s="65"/>
      <c r="AA139" s="65"/>
    </row>
    <row r="140" spans="1:54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21</v>
      </c>
      <c r="X140" s="42">
        <f>IFERROR(SUM(X134:X138),"0")</f>
        <v>21.6</v>
      </c>
      <c r="Y140" s="41"/>
      <c r="Z140" s="65"/>
      <c r="AA140" s="65"/>
    </row>
    <row r="141" spans="1:54" ht="27.75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100</v>
      </c>
      <c r="X151" s="54">
        <f t="shared" ref="X151:X159" si="8">IFERROR(IF(W151="",0,CEILING((W151/$H151),1)*$H151),"")</f>
        <v>100.80000000000001</v>
      </c>
      <c r="Y151" s="40">
        <f>IFERROR(IF(X151=0,"",ROUNDUP(X151/H151,0)*0.00753),"")</f>
        <v>0.18071999999999999</v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190</v>
      </c>
      <c r="X153" s="54">
        <f t="shared" si="8"/>
        <v>193.20000000000002</v>
      </c>
      <c r="Y153" s="40">
        <f>IFERROR(IF(X153=0,"",ROUNDUP(X153/H153,0)*0.00753),"")</f>
        <v>0.34638000000000002</v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69.047619047619037</v>
      </c>
      <c r="X160" s="42">
        <f>IFERROR(X151/H151,"0")+IFERROR(X152/H152,"0")+IFERROR(X153/H153,"0")+IFERROR(X154/H154,"0")+IFERROR(X155/H155,"0")+IFERROR(X156/H156,"0")+IFERROR(X157/H157,"0")+IFERROR(X158/H158,"0")+IFERROR(X159/H159,"0")</f>
        <v>70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0.52710000000000001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290</v>
      </c>
      <c r="X161" s="42">
        <f>IFERROR(SUM(X151:X159),"0")</f>
        <v>294</v>
      </c>
      <c r="Y161" s="41"/>
      <c r="Z161" s="65"/>
      <c r="AA161" s="65"/>
    </row>
    <row r="162" spans="1:54" ht="16.5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36</v>
      </c>
      <c r="X165" s="54">
        <f>IFERROR(IF(W165="",0,CEILING((W165/$H165),1)*$H165),"")</f>
        <v>37.800000000000004</v>
      </c>
      <c r="Y165" s="40">
        <f>IFERROR(IF(X165=0,"",ROUNDUP(X165/H165,0)*0.00753),"")</f>
        <v>0.10542</v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13.333333333333332</v>
      </c>
      <c r="X166" s="42">
        <f>IFERROR(X164/H164,"0")+IFERROR(X165/H165,"0")</f>
        <v>14</v>
      </c>
      <c r="Y166" s="42">
        <f>IFERROR(IF(Y164="",0,Y164),"0")+IFERROR(IF(Y165="",0,Y165),"0")</f>
        <v>0.10542</v>
      </c>
      <c r="Z166" s="65"/>
      <c r="AA166" s="65"/>
    </row>
    <row r="167" spans="1:54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36</v>
      </c>
      <c r="X167" s="42">
        <f>IFERROR(SUM(X164:X165),"0")</f>
        <v>37.800000000000004</v>
      </c>
      <c r="Y167" s="41"/>
      <c r="Z167" s="65"/>
      <c r="AA167" s="65"/>
    </row>
    <row r="168" spans="1:54" ht="14.25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435</v>
      </c>
      <c r="X174" s="54">
        <f>IFERROR(IF(W174="",0,CEILING((W174/$H174),1)*$H174),"")</f>
        <v>437.40000000000003</v>
      </c>
      <c r="Y174" s="40">
        <f>IFERROR(IF(X174=0,"",ROUNDUP(X174/H174,0)*0.00937),"")</f>
        <v>0.75897000000000003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395</v>
      </c>
      <c r="X175" s="54">
        <f>IFERROR(IF(W175="",0,CEILING((W175/$H175),1)*$H175),"")</f>
        <v>399.6</v>
      </c>
      <c r="Y175" s="40">
        <f>IFERROR(IF(X175=0,"",ROUNDUP(X175/H175,0)*0.00937),"")</f>
        <v>0.69338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500</v>
      </c>
      <c r="X176" s="54">
        <f>IFERROR(IF(W176="",0,CEILING((W176/$H176),1)*$H176),"")</f>
        <v>502.20000000000005</v>
      </c>
      <c r="Y176" s="40">
        <f>IFERROR(IF(X176=0,"",ROUNDUP(X176/H176,0)*0.00937),"")</f>
        <v>0.87141000000000002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535</v>
      </c>
      <c r="X177" s="54">
        <f>IFERROR(IF(W177="",0,CEILING((W177/$H177),1)*$H177),"")</f>
        <v>540</v>
      </c>
      <c r="Y177" s="40">
        <f>IFERROR(IF(X177=0,"",ROUNDUP(X177/H177,0)*0.00937),"")</f>
        <v>0.93699999999999994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345.37037037037032</v>
      </c>
      <c r="X178" s="42">
        <f>IFERROR(X174/H174,"0")+IFERROR(X175/H175,"0")+IFERROR(X176/H176,"0")+IFERROR(X177/H177,"0")</f>
        <v>348</v>
      </c>
      <c r="Y178" s="42">
        <f>IFERROR(IF(Y174="",0,Y174),"0")+IFERROR(IF(Y175="",0,Y175),"0")+IFERROR(IF(Y176="",0,Y176),"0")+IFERROR(IF(Y177="",0,Y177),"0")</f>
        <v>3.2607599999999999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1865</v>
      </c>
      <c r="X179" s="42">
        <f>IFERROR(SUM(X174:X177),"0")</f>
        <v>1879.2</v>
      </c>
      <c r="Y179" s="41"/>
      <c r="Z179" s="65"/>
      <c r="AA179" s="65"/>
    </row>
    <row r="180" spans="1:54" ht="14.25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40</v>
      </c>
      <c r="X181" s="54">
        <f t="shared" ref="X181:X197" si="9">IFERROR(IF(W181="",0,CEILING((W181/$H181),1)*$H181),"")</f>
        <v>40</v>
      </c>
      <c r="Y181" s="40">
        <f>IFERROR(IF(X181=0,"",ROUNDUP(X181/H181,0)*0.01196),"")</f>
        <v>0.1196</v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80</v>
      </c>
      <c r="X182" s="54">
        <f t="shared" si="9"/>
        <v>81</v>
      </c>
      <c r="Y182" s="40">
        <f>IFERROR(IF(X182=0,"",ROUNDUP(X182/H182,0)*0.02175),"")</f>
        <v>0.21749999999999997</v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450</v>
      </c>
      <c r="X184" s="54">
        <f t="shared" si="9"/>
        <v>452.4</v>
      </c>
      <c r="Y184" s="40">
        <f>IFERROR(IF(X184=0,"",ROUNDUP(X184/H184,0)*0.02175),"")</f>
        <v>1.2614999999999998</v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420</v>
      </c>
      <c r="X186" s="54">
        <f t="shared" si="9"/>
        <v>426.29999999999995</v>
      </c>
      <c r="Y186" s="40">
        <f>IFERROR(IF(X186=0,"",ROUNDUP(X186/H186,0)*0.02175),"")</f>
        <v>1.06575</v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28</v>
      </c>
      <c r="X191" s="54">
        <f t="shared" si="9"/>
        <v>28.799999999999997</v>
      </c>
      <c r="Y191" s="40">
        <f t="shared" ref="Y191:Y197" si="10">IFERROR(IF(X191=0,"",ROUNDUP(X191/H191,0)*0.00753),"")</f>
        <v>9.0359999999999996E-2</v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24</v>
      </c>
      <c r="X193" s="54">
        <f t="shared" si="9"/>
        <v>24</v>
      </c>
      <c r="Y193" s="40">
        <f t="shared" si="10"/>
        <v>7.5300000000000006E-2</v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24</v>
      </c>
      <c r="X194" s="54">
        <f t="shared" si="9"/>
        <v>24</v>
      </c>
      <c r="Y194" s="40">
        <f t="shared" si="10"/>
        <v>7.5300000000000006E-2</v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24</v>
      </c>
      <c r="X196" s="54">
        <f t="shared" si="9"/>
        <v>24</v>
      </c>
      <c r="Y196" s="40">
        <f t="shared" si="10"/>
        <v>7.5300000000000006E-2</v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134</v>
      </c>
      <c r="X197" s="54">
        <f t="shared" si="9"/>
        <v>134.4</v>
      </c>
      <c r="Y197" s="40">
        <f t="shared" si="10"/>
        <v>0.42168</v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223.34471297114976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225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3.4022899999999994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1224</v>
      </c>
      <c r="X199" s="42">
        <f>IFERROR(SUM(X181:X197),"0")</f>
        <v>1234.9000000000001</v>
      </c>
      <c r="Y199" s="41"/>
      <c r="Z199" s="65"/>
      <c r="AA199" s="65"/>
    </row>
    <row r="200" spans="1:54" ht="14.25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195</v>
      </c>
      <c r="X203" s="54">
        <f>IFERROR(IF(W203="",0,CEILING((W203/$H203),1)*$H203),"")</f>
        <v>196.79999999999998</v>
      </c>
      <c r="Y203" s="40">
        <f>IFERROR(IF(X203=0,"",ROUNDUP(X203/H203,0)*0.00753),"")</f>
        <v>0.61746000000000001</v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19</v>
      </c>
      <c r="X204" s="54">
        <f>IFERROR(IF(W204="",0,CEILING((W204/$H204),1)*$H204),"")</f>
        <v>19.2</v>
      </c>
      <c r="Y204" s="40">
        <f>IFERROR(IF(X204=0,"",ROUNDUP(X204/H204,0)*0.00753),"")</f>
        <v>6.0240000000000002E-2</v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89.166666666666671</v>
      </c>
      <c r="X205" s="42">
        <f>IFERROR(X201/H201,"0")+IFERROR(X202/H202,"0")+IFERROR(X203/H203,"0")+IFERROR(X204/H204,"0")</f>
        <v>90</v>
      </c>
      <c r="Y205" s="42">
        <f>IFERROR(IF(Y201="",0,Y201),"0")+IFERROR(IF(Y202="",0,Y202),"0")+IFERROR(IF(Y203="",0,Y203),"0")+IFERROR(IF(Y204="",0,Y204),"0")</f>
        <v>0.67769999999999997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214</v>
      </c>
      <c r="X206" s="42">
        <f>IFERROR(SUM(X201:X204),"0")</f>
        <v>215.99999999999997</v>
      </c>
      <c r="Y206" s="41"/>
      <c r="Z206" s="65"/>
      <c r="AA206" s="65"/>
    </row>
    <row r="207" spans="1:54" ht="16.5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112</v>
      </c>
      <c r="X256" s="54">
        <f>IFERROR(IF(W256="",0,CEILING((W256/$H256),1)*$H256),"")</f>
        <v>113.4</v>
      </c>
      <c r="Y256" s="40">
        <f>IFERROR(IF(X256=0,"",ROUNDUP(X256/H256,0)*0.00753),"")</f>
        <v>0.20331000000000002</v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26.666666666666664</v>
      </c>
      <c r="X259" s="42">
        <f>IFERROR(X255/H255,"0")+IFERROR(X256/H256,"0")+IFERROR(X257/H257,"0")+IFERROR(X258/H258,"0")</f>
        <v>27</v>
      </c>
      <c r="Y259" s="42">
        <f>IFERROR(IF(Y255="",0,Y255),"0")+IFERROR(IF(Y256="",0,Y256),"0")+IFERROR(IF(Y257="",0,Y257),"0")+IFERROR(IF(Y258="",0,Y258),"0")</f>
        <v>0.20331000000000002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112</v>
      </c>
      <c r="X260" s="42">
        <f>IFERROR(SUM(X255:X258),"0")</f>
        <v>113.4</v>
      </c>
      <c r="Y260" s="41"/>
      <c r="Z260" s="65"/>
      <c r="AA260" s="65"/>
    </row>
    <row r="261" spans="1:54" ht="14.25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1380</v>
      </c>
      <c r="X262" s="54">
        <f t="shared" ref="X262:X270" si="15">IFERROR(IF(W262="",0,CEILING((W262/$H262),1)*$H262),"")</f>
        <v>1380.6</v>
      </c>
      <c r="Y262" s="40">
        <f>IFERROR(IF(X262=0,"",ROUNDUP(X262/H262,0)*0.02175),"")</f>
        <v>3.8497499999999998</v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176.92307692307693</v>
      </c>
      <c r="X271" s="42">
        <f>IFERROR(X262/H262,"0")+IFERROR(X263/H263,"0")+IFERROR(X264/H264,"0")+IFERROR(X265/H265,"0")+IFERROR(X266/H266,"0")+IFERROR(X267/H267,"0")+IFERROR(X268/H268,"0")+IFERROR(X269/H269,"0")+IFERROR(X270/H270,"0")</f>
        <v>177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3.8497499999999998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1380</v>
      </c>
      <c r="X272" s="42">
        <f>IFERROR(SUM(X262:X270),"0")</f>
        <v>1380.6</v>
      </c>
      <c r="Y272" s="41"/>
      <c r="Z272" s="65"/>
      <c r="AA272" s="65"/>
    </row>
    <row r="273" spans="1:54" ht="14.25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120</v>
      </c>
      <c r="X274" s="54">
        <f>IFERROR(IF(W274="",0,CEILING((W274/$H274),1)*$H274),"")</f>
        <v>126</v>
      </c>
      <c r="Y274" s="40">
        <f>IFERROR(IF(X274=0,"",ROUNDUP(X274/H274,0)*0.02175),"")</f>
        <v>0.32624999999999998</v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480</v>
      </c>
      <c r="X275" s="54">
        <f>IFERROR(IF(W275="",0,CEILING((W275/$H275),1)*$H275),"")</f>
        <v>483.59999999999997</v>
      </c>
      <c r="Y275" s="40">
        <f>IFERROR(IF(X275=0,"",ROUNDUP(X275/H275,0)*0.02175),"")</f>
        <v>1.3484999999999998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170</v>
      </c>
      <c r="X276" s="54">
        <f>IFERROR(IF(W276="",0,CEILING((W276/$H276),1)*$H276),"")</f>
        <v>176.4</v>
      </c>
      <c r="Y276" s="40">
        <f>IFERROR(IF(X276=0,"",ROUNDUP(X276/H276,0)*0.02175),"")</f>
        <v>0.45674999999999999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96.062271062271066</v>
      </c>
      <c r="X277" s="42">
        <f>IFERROR(X274/H274,"0")+IFERROR(X275/H275,"0")+IFERROR(X276/H276,"0")</f>
        <v>98</v>
      </c>
      <c r="Y277" s="42">
        <f>IFERROR(IF(Y274="",0,Y274),"0")+IFERROR(IF(Y275="",0,Y275),"0")+IFERROR(IF(Y276="",0,Y276),"0")</f>
        <v>2.1315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770</v>
      </c>
      <c r="X278" s="42">
        <f>IFERROR(SUM(X274:X276),"0")</f>
        <v>785.99999999999989</v>
      </c>
      <c r="Y278" s="41"/>
      <c r="Z278" s="65"/>
      <c r="AA278" s="65"/>
    </row>
    <row r="279" spans="1:54" ht="14.25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10</v>
      </c>
      <c r="X282" s="54">
        <f>IFERROR(IF(W282="",0,CEILING((W282/$H282),1)*$H282),"")</f>
        <v>10.199999999999999</v>
      </c>
      <c r="Y282" s="40">
        <f>IFERROR(IF(X282=0,"",ROUNDUP(X282/H282,0)*0.00753),"")</f>
        <v>3.0120000000000001E-2</v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3.9215686274509807</v>
      </c>
      <c r="X283" s="42">
        <f>IFERROR(X280/H280,"0")+IFERROR(X281/H281,"0")+IFERROR(X282/H282,"0")</f>
        <v>4</v>
      </c>
      <c r="Y283" s="42">
        <f>IFERROR(IF(Y280="",0,Y280),"0")+IFERROR(IF(Y281="",0,Y281),"0")+IFERROR(IF(Y282="",0,Y282),"0")</f>
        <v>3.0120000000000001E-2</v>
      </c>
      <c r="Z283" s="65"/>
      <c r="AA283" s="65"/>
    </row>
    <row r="284" spans="1:54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10</v>
      </c>
      <c r="X284" s="42">
        <f>IFERROR(SUM(X280:X282),"0")</f>
        <v>10.199999999999999</v>
      </c>
      <c r="Y284" s="41"/>
      <c r="Z284" s="65"/>
      <c r="AA284" s="65"/>
    </row>
    <row r="285" spans="1:54" ht="14.25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40</v>
      </c>
      <c r="X292" s="54">
        <f t="shared" ref="X292:X298" si="16">IFERROR(IF(W292="",0,CEILING((W292/$H292),1)*$H292),"")</f>
        <v>43.2</v>
      </c>
      <c r="Y292" s="40">
        <f>IFERROR(IF(X292=0,"",ROUNDUP(X292/H292,0)*0.02175),"")</f>
        <v>8.6999999999999994E-2</v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40</v>
      </c>
      <c r="X294" s="54">
        <f t="shared" si="16"/>
        <v>43.2</v>
      </c>
      <c r="Y294" s="40">
        <f>IFERROR(IF(X294=0,"",ROUNDUP(X294/H294,0)*0.02175),"")</f>
        <v>8.6999999999999994E-2</v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7.4074074074074066</v>
      </c>
      <c r="X299" s="42">
        <f>IFERROR(X292/H292,"0")+IFERROR(X293/H293,"0")+IFERROR(X294/H294,"0")+IFERROR(X295/H295,"0")+IFERROR(X296/H296,"0")+IFERROR(X297/H297,"0")+IFERROR(X298/H298,"0")</f>
        <v>8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0.17399999999999999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80</v>
      </c>
      <c r="X300" s="42">
        <f>IFERROR(SUM(X292:X298),"0")</f>
        <v>86.4</v>
      </c>
      <c r="Y300" s="41"/>
      <c r="Z300" s="65"/>
      <c r="AA300" s="65"/>
    </row>
    <row r="301" spans="1:54" ht="14.25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60</v>
      </c>
      <c r="X312" s="54">
        <f>IFERROR(IF(W312="",0,CEILING((W312/$H312),1)*$H312),"")</f>
        <v>64.8</v>
      </c>
      <c r="Y312" s="40">
        <f>IFERROR(IF(X312=0,"",ROUNDUP(X312/H312,0)*0.02175),"")</f>
        <v>0.17399999999999999</v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67</v>
      </c>
      <c r="X313" s="54">
        <f>IFERROR(IF(W313="",0,CEILING((W313/$H313),1)*$H313),"")</f>
        <v>67.2</v>
      </c>
      <c r="Y313" s="40">
        <f>IFERROR(IF(X313=0,"",ROUNDUP(X313/H313,0)*0.00753),"")</f>
        <v>0.24096000000000001</v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33</v>
      </c>
      <c r="X314" s="54">
        <f>IFERROR(IF(W314="",0,CEILING((W314/$H314),1)*$H314),"")</f>
        <v>33.6</v>
      </c>
      <c r="Y314" s="40">
        <f>IFERROR(IF(X314=0,"",ROUNDUP(X314/H314,0)*0.00753),"")</f>
        <v>0.12048</v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55.026455026455025</v>
      </c>
      <c r="X315" s="42">
        <f>IFERROR(X312/H312,"0")+IFERROR(X313/H313,"0")+IFERROR(X314/H314,"0")</f>
        <v>56</v>
      </c>
      <c r="Y315" s="42">
        <f>IFERROR(IF(Y312="",0,Y312),"0")+IFERROR(IF(Y313="",0,Y313),"0")+IFERROR(IF(Y314="",0,Y314),"0")</f>
        <v>0.53544000000000003</v>
      </c>
      <c r="Z315" s="65"/>
      <c r="AA315" s="65"/>
    </row>
    <row r="316" spans="1:54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160</v>
      </c>
      <c r="X316" s="42">
        <f>IFERROR(SUM(X312:X314),"0")</f>
        <v>165.6</v>
      </c>
      <c r="Y316" s="41"/>
      <c r="Z316" s="65"/>
      <c r="AA316" s="65"/>
    </row>
    <row r="317" spans="1:54" ht="14.25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1380</v>
      </c>
      <c r="X328" s="54">
        <f t="shared" ref="X328:X335" si="17">IFERROR(IF(W328="",0,CEILING((W328/$H328),1)*$H328),"")</f>
        <v>1380</v>
      </c>
      <c r="Y328" s="40">
        <f>IFERROR(IF(X328=0,"",ROUNDUP(X328/H328,0)*0.02039),"")</f>
        <v>1.8758799999999998</v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2450</v>
      </c>
      <c r="X330" s="54">
        <f t="shared" si="17"/>
        <v>2460</v>
      </c>
      <c r="Y330" s="40">
        <f>IFERROR(IF(X330=0,"",ROUNDUP(X330/H330,0)*0.02039),"")</f>
        <v>3.3439599999999996</v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1280</v>
      </c>
      <c r="X332" s="54">
        <f t="shared" si="17"/>
        <v>1290</v>
      </c>
      <c r="Y332" s="40">
        <f>IFERROR(IF(X332=0,"",ROUNDUP(X332/H332,0)*0.02039),"")</f>
        <v>1.7535399999999999</v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340.66666666666669</v>
      </c>
      <c r="X336" s="42">
        <f>IFERROR(X328/H328,"0")+IFERROR(X329/H329,"0")+IFERROR(X330/H330,"0")+IFERROR(X331/H331,"0")+IFERROR(X332/H332,"0")+IFERROR(X333/H333,"0")+IFERROR(X334/H334,"0")+IFERROR(X335/H335,"0")</f>
        <v>342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6.9733799999999997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5110</v>
      </c>
      <c r="X337" s="42">
        <f>IFERROR(SUM(X328:X335),"0")</f>
        <v>5130</v>
      </c>
      <c r="Y337" s="41"/>
      <c r="Z337" s="65"/>
      <c r="AA337" s="65"/>
    </row>
    <row r="338" spans="1:54" ht="14.25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1100</v>
      </c>
      <c r="X339" s="54">
        <f>IFERROR(IF(W339="",0,CEILING((W339/$H339),1)*$H339),"")</f>
        <v>1110</v>
      </c>
      <c r="Y339" s="40">
        <f>IFERROR(IF(X339=0,"",ROUNDUP(X339/H339,0)*0.02175),"")</f>
        <v>1.6094999999999999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73.333333333333329</v>
      </c>
      <c r="X342" s="42">
        <f>IFERROR(X339/H339,"0")+IFERROR(X340/H340,"0")+IFERROR(X341/H341,"0")</f>
        <v>74</v>
      </c>
      <c r="Y342" s="42">
        <f>IFERROR(IF(Y339="",0,Y339),"0")+IFERROR(IF(Y340="",0,Y340),"0")+IFERROR(IF(Y341="",0,Y341),"0")</f>
        <v>1.6094999999999999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1100</v>
      </c>
      <c r="X343" s="42">
        <f>IFERROR(SUM(X339:X341),"0")</f>
        <v>1110</v>
      </c>
      <c r="Y343" s="41"/>
      <c r="Z343" s="65"/>
      <c r="AA343" s="65"/>
    </row>
    <row r="344" spans="1:54" ht="14.25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1650</v>
      </c>
      <c r="X345" s="54">
        <f>IFERROR(IF(W345="",0,CEILING((W345/$H345),1)*$H345),"")</f>
        <v>1653.6</v>
      </c>
      <c r="Y345" s="40">
        <f>IFERROR(IF(X345=0,"",ROUNDUP(X345/H345,0)*0.02175),"")</f>
        <v>4.6109999999999998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200</v>
      </c>
      <c r="X346" s="54">
        <f>IFERROR(IF(W346="",0,CEILING((W346/$H346),1)*$H346),"")</f>
        <v>202.79999999999998</v>
      </c>
      <c r="Y346" s="40">
        <f>IFERROR(IF(X346=0,"",ROUNDUP(X346/H346,0)*0.02175),"")</f>
        <v>0.5655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237.17948717948718</v>
      </c>
      <c r="X347" s="42">
        <f>IFERROR(X345/H345,"0")+IFERROR(X346/H346,"0")</f>
        <v>238</v>
      </c>
      <c r="Y347" s="42">
        <f>IFERROR(IF(Y345="",0,Y345),"0")+IFERROR(IF(Y346="",0,Y346),"0")</f>
        <v>5.1764999999999999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1850</v>
      </c>
      <c r="X348" s="42">
        <f>IFERROR(SUM(X345:X346),"0")</f>
        <v>1856.3999999999999</v>
      </c>
      <c r="Y348" s="41"/>
      <c r="Z348" s="65"/>
      <c r="AA348" s="65"/>
    </row>
    <row r="349" spans="1:54" ht="14.25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200</v>
      </c>
      <c r="X350" s="54">
        <f>IFERROR(IF(W350="",0,CEILING((W350/$H350),1)*$H350),"")</f>
        <v>202.79999999999998</v>
      </c>
      <c r="Y350" s="40">
        <f>IFERROR(IF(X350=0,"",ROUNDUP(X350/H350,0)*0.02175),"")</f>
        <v>0.5655</v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25.641025641025642</v>
      </c>
      <c r="X351" s="42">
        <f>IFERROR(X350/H350,"0")</f>
        <v>26</v>
      </c>
      <c r="Y351" s="42">
        <f>IFERROR(IF(Y350="",0,Y350),"0")</f>
        <v>0.5655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200</v>
      </c>
      <c r="X352" s="42">
        <f>IFERROR(SUM(X350:X350),"0")</f>
        <v>202.79999999999998</v>
      </c>
      <c r="Y352" s="41"/>
      <c r="Z352" s="65"/>
      <c r="AA352" s="65"/>
    </row>
    <row r="353" spans="1:54" ht="16.5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100</v>
      </c>
      <c r="X355" s="54">
        <f>IFERROR(IF(W355="",0,CEILING((W355/$H355),1)*$H355),"")</f>
        <v>108</v>
      </c>
      <c r="Y355" s="40">
        <f>IFERROR(IF(X355=0,"",ROUNDUP(X355/H355,0)*0.02175),"")</f>
        <v>0.19574999999999998</v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8.3333333333333339</v>
      </c>
      <c r="X360" s="42">
        <f>IFERROR(X355/H355,"0")+IFERROR(X356/H356,"0")+IFERROR(X357/H357,"0")+IFERROR(X358/H358,"0")+IFERROR(X359/H359,"0")</f>
        <v>9</v>
      </c>
      <c r="Y360" s="42">
        <f>IFERROR(IF(Y355="",0,Y355),"0")+IFERROR(IF(Y356="",0,Y356),"0")+IFERROR(IF(Y357="",0,Y357),"0")+IFERROR(IF(Y358="",0,Y358),"0")+IFERROR(IF(Y359="",0,Y359),"0")</f>
        <v>0.19574999999999998</v>
      </c>
      <c r="Z360" s="65"/>
      <c r="AA360" s="65"/>
    </row>
    <row r="361" spans="1:54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100</v>
      </c>
      <c r="X361" s="42">
        <f>IFERROR(SUM(X355:X359),"0")</f>
        <v>108</v>
      </c>
      <c r="Y361" s="41"/>
      <c r="Z361" s="65"/>
      <c r="AA361" s="65"/>
    </row>
    <row r="362" spans="1:54" ht="14.25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350</v>
      </c>
      <c r="X363" s="54">
        <f>IFERROR(IF(W363="",0,CEILING((W363/$H363),1)*$H363),"")</f>
        <v>350.4</v>
      </c>
      <c r="Y363" s="40">
        <f>IFERROR(IF(X363=0,"",ROUNDUP(X363/H363,0)*0.00753),"")</f>
        <v>0.60240000000000005</v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79.908675799086765</v>
      </c>
      <c r="X365" s="42">
        <f>IFERROR(X363/H363,"0")+IFERROR(X364/H364,"0")</f>
        <v>80</v>
      </c>
      <c r="Y365" s="42">
        <f>IFERROR(IF(Y363="",0,Y363),"0")+IFERROR(IF(Y364="",0,Y364),"0")</f>
        <v>0.60240000000000005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350</v>
      </c>
      <c r="X366" s="42">
        <f>IFERROR(SUM(X363:X364),"0")</f>
        <v>350.4</v>
      </c>
      <c r="Y366" s="41"/>
      <c r="Z366" s="65"/>
      <c r="AA366" s="65"/>
    </row>
    <row r="367" spans="1:54" ht="14.25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130</v>
      </c>
      <c r="X368" s="54">
        <f>IFERROR(IF(W368="",0,CEILING((W368/$H368),1)*$H368),"")</f>
        <v>132.6</v>
      </c>
      <c r="Y368" s="40">
        <f>IFERROR(IF(X368=0,"",ROUNDUP(X368/H368,0)*0.02175),"")</f>
        <v>0.36974999999999997</v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16.666666666666668</v>
      </c>
      <c r="X372" s="42">
        <f>IFERROR(X368/H368,"0")+IFERROR(X369/H369,"0")+IFERROR(X370/H370,"0")+IFERROR(X371/H371,"0")</f>
        <v>17</v>
      </c>
      <c r="Y372" s="42">
        <f>IFERROR(IF(Y368="",0,Y368),"0")+IFERROR(IF(Y369="",0,Y369),"0")+IFERROR(IF(Y370="",0,Y370),"0")+IFERROR(IF(Y371="",0,Y371),"0")</f>
        <v>0.36974999999999997</v>
      </c>
      <c r="Z372" s="65"/>
      <c r="AA372" s="65"/>
    </row>
    <row r="373" spans="1:54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130</v>
      </c>
      <c r="X373" s="42">
        <f>IFERROR(SUM(X368:X371),"0")</f>
        <v>132.6</v>
      </c>
      <c r="Y373" s="41"/>
      <c r="Z373" s="65"/>
      <c r="AA373" s="65"/>
    </row>
    <row r="374" spans="1:54" ht="14.25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120</v>
      </c>
      <c r="X386" s="54">
        <f t="shared" ref="X386:X398" si="18">IFERROR(IF(W386="",0,CEILING((W386/$H386),1)*$H386),"")</f>
        <v>121.80000000000001</v>
      </c>
      <c r="Y386" s="40">
        <f>IFERROR(IF(X386=0,"",ROUNDUP(X386/H386,0)*0.00753),"")</f>
        <v>0.21837000000000001</v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280</v>
      </c>
      <c r="X388" s="54">
        <f t="shared" si="18"/>
        <v>281.40000000000003</v>
      </c>
      <c r="Y388" s="40">
        <f>IFERROR(IF(X388=0,"",ROUNDUP(X388/H388,0)*0.00753),"")</f>
        <v>0.50451000000000001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95.238095238095227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96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0.72287999999999997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400</v>
      </c>
      <c r="X400" s="42">
        <f>IFERROR(SUM(X386:X398),"0")</f>
        <v>403.20000000000005</v>
      </c>
      <c r="Y400" s="41"/>
      <c r="Z400" s="65"/>
      <c r="AA400" s="65"/>
    </row>
    <row r="401" spans="1:54" ht="14.25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30</v>
      </c>
      <c r="X402" s="54">
        <f>IFERROR(IF(W402="",0,CEILING((W402/$H402),1)*$H402),"")</f>
        <v>31.2</v>
      </c>
      <c r="Y402" s="40">
        <f>IFERROR(IF(X402=0,"",ROUNDUP(X402/H402,0)*0.02175),"")</f>
        <v>8.6999999999999994E-2</v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3.8461538461538463</v>
      </c>
      <c r="X405" s="42">
        <f>IFERROR(X402/H402,"0")+IFERROR(X403/H403,"0")+IFERROR(X404/H404,"0")</f>
        <v>4</v>
      </c>
      <c r="Y405" s="42">
        <f>IFERROR(IF(Y402="",0,Y402),"0")+IFERROR(IF(Y403="",0,Y403),"0")+IFERROR(IF(Y404="",0,Y404),"0")</f>
        <v>8.6999999999999994E-2</v>
      </c>
      <c r="Z405" s="65"/>
      <c r="AA405" s="65"/>
    </row>
    <row r="406" spans="1:54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30</v>
      </c>
      <c r="X406" s="42">
        <f>IFERROR(SUM(X402:X404),"0")</f>
        <v>31.2</v>
      </c>
      <c r="Y406" s="41"/>
      <c r="Z406" s="65"/>
      <c r="AA406" s="65"/>
    </row>
    <row r="407" spans="1:54" ht="14.25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75</v>
      </c>
      <c r="X419" s="54">
        <f>IFERROR(IF(W419="",0,CEILING((W419/$H419),1)*$H419),"")</f>
        <v>78</v>
      </c>
      <c r="Y419" s="40">
        <f>IFERROR(IF(X419=0,"",ROUNDUP(X419/H419,0)*0.01196),"")</f>
        <v>0.1794</v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14.423076923076923</v>
      </c>
      <c r="X421" s="42">
        <f>IFERROR(X419/H419,"0")+IFERROR(X420/H420,"0")</f>
        <v>15</v>
      </c>
      <c r="Y421" s="42">
        <f>IFERROR(IF(Y419="",0,Y419),"0")+IFERROR(IF(Y420="",0,Y420),"0")</f>
        <v>0.1794</v>
      </c>
      <c r="Z421" s="65"/>
      <c r="AA421" s="65"/>
    </row>
    <row r="422" spans="1:54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75</v>
      </c>
      <c r="X422" s="42">
        <f>IFERROR(SUM(X419:X420),"0")</f>
        <v>78</v>
      </c>
      <c r="Y422" s="41"/>
      <c r="Z422" s="65"/>
      <c r="AA422" s="65"/>
    </row>
    <row r="423" spans="1:54" ht="14.25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490</v>
      </c>
      <c r="X424" s="54">
        <f t="shared" ref="X424:X430" si="20">IFERROR(IF(W424="",0,CEILING((W424/$H424),1)*$H424),"")</f>
        <v>491.40000000000003</v>
      </c>
      <c r="Y424" s="40">
        <f>IFERROR(IF(X424=0,"",ROUNDUP(X424/H424,0)*0.00753),"")</f>
        <v>0.88101000000000007</v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116.66666666666666</v>
      </c>
      <c r="X431" s="42">
        <f>IFERROR(X424/H424,"0")+IFERROR(X425/H425,"0")+IFERROR(X426/H426,"0")+IFERROR(X427/H427,"0")+IFERROR(X428/H428,"0")+IFERROR(X429/H429,"0")+IFERROR(X430/H430,"0")</f>
        <v>117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0.88101000000000007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490</v>
      </c>
      <c r="X432" s="42">
        <f>IFERROR(SUM(X424:X430),"0")</f>
        <v>491.40000000000003</v>
      </c>
      <c r="Y432" s="41"/>
      <c r="Z432" s="65"/>
      <c r="AA432" s="65"/>
    </row>
    <row r="433" spans="1:54" ht="14.25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400</v>
      </c>
      <c r="X458" s="54">
        <f t="shared" si="21"/>
        <v>401.28000000000003</v>
      </c>
      <c r="Y458" s="40">
        <f t="shared" si="22"/>
        <v>0.90895999999999999</v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280</v>
      </c>
      <c r="X461" s="54">
        <f t="shared" si="21"/>
        <v>285.12</v>
      </c>
      <c r="Y461" s="40">
        <f t="shared" si="22"/>
        <v>0.64583999999999997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4</v>
      </c>
      <c r="X466" s="54">
        <f t="shared" si="21"/>
        <v>4.8</v>
      </c>
      <c r="Y466" s="40">
        <f>IFERROR(IF(X466=0,"",ROUNDUP(X466/H466,0)*0.00753),"")</f>
        <v>1.506E-2</v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130.45454545454544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132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1.56986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684</v>
      </c>
      <c r="X469" s="42">
        <f>IFERROR(SUM(X457:X467),"0")</f>
        <v>691.2</v>
      </c>
      <c r="Y469" s="41"/>
      <c r="Z469" s="65"/>
      <c r="AA469" s="65"/>
    </row>
    <row r="470" spans="1:54" ht="14.25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300</v>
      </c>
      <c r="X471" s="54">
        <f>IFERROR(IF(W471="",0,CEILING((W471/$H471),1)*$H471),"")</f>
        <v>300.96000000000004</v>
      </c>
      <c r="Y471" s="40">
        <f>IFERROR(IF(X471=0,"",ROUNDUP(X471/H471,0)*0.01196),"")</f>
        <v>0.68171999999999999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56.818181818181813</v>
      </c>
      <c r="X473" s="42">
        <f>IFERROR(X471/H471,"0")+IFERROR(X472/H472,"0")</f>
        <v>57.000000000000007</v>
      </c>
      <c r="Y473" s="42">
        <f>IFERROR(IF(Y471="",0,Y471),"0")+IFERROR(IF(Y472="",0,Y472),"0")</f>
        <v>0.68171999999999999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300</v>
      </c>
      <c r="X474" s="42">
        <f>IFERROR(SUM(X471:X472),"0")</f>
        <v>300.96000000000004</v>
      </c>
      <c r="Y474" s="41"/>
      <c r="Z474" s="65"/>
      <c r="AA474" s="65"/>
    </row>
    <row r="475" spans="1:54" ht="14.25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55</v>
      </c>
      <c r="X476" s="54">
        <f t="shared" ref="X476:X481" si="23">IFERROR(IF(W476="",0,CEILING((W476/$H476),1)*$H476),"")</f>
        <v>58.080000000000005</v>
      </c>
      <c r="Y476" s="40">
        <f>IFERROR(IF(X476=0,"",ROUNDUP(X476/H476,0)*0.01196),"")</f>
        <v>0.13156000000000001</v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160</v>
      </c>
      <c r="X477" s="54">
        <f t="shared" si="23"/>
        <v>163.68</v>
      </c>
      <c r="Y477" s="40">
        <f>IFERROR(IF(X477=0,"",ROUNDUP(X477/H477,0)*0.01196),"")</f>
        <v>0.37075999999999998</v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250</v>
      </c>
      <c r="X478" s="54">
        <f t="shared" si="23"/>
        <v>253.44</v>
      </c>
      <c r="Y478" s="40">
        <f>IFERROR(IF(X478=0,"",ROUNDUP(X478/H478,0)*0.01196),"")</f>
        <v>0.57408000000000003</v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88.068181818181813</v>
      </c>
      <c r="X482" s="42">
        <f>IFERROR(X476/H476,"0")+IFERROR(X477/H477,"0")+IFERROR(X478/H478,"0")+IFERROR(X479/H479,"0")+IFERROR(X480/H480,"0")+IFERROR(X481/H481,"0")</f>
        <v>90</v>
      </c>
      <c r="Y482" s="42">
        <f>IFERROR(IF(Y476="",0,Y476),"0")+IFERROR(IF(Y477="",0,Y477),"0")+IFERROR(IF(Y478="",0,Y478),"0")+IFERROR(IF(Y479="",0,Y479),"0")+IFERROR(IF(Y480="",0,Y480),"0")+IFERROR(IF(Y481="",0,Y481),"0")</f>
        <v>1.0764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465</v>
      </c>
      <c r="X483" s="42">
        <f>IFERROR(SUM(X476:X481),"0")</f>
        <v>475.20000000000005</v>
      </c>
      <c r="Y483" s="41"/>
      <c r="Z483" s="65"/>
      <c r="AA483" s="65"/>
    </row>
    <row r="484" spans="1:54" ht="14.25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100</v>
      </c>
      <c r="X501" s="54">
        <f t="shared" si="24"/>
        <v>108</v>
      </c>
      <c r="Y501" s="40">
        <f t="shared" si="25"/>
        <v>0.19574999999999998</v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8.3333333333333339</v>
      </c>
      <c r="X504" s="42">
        <f>IFERROR(X497/H497,"0")+IFERROR(X498/H498,"0")+IFERROR(X499/H499,"0")+IFERROR(X500/H500,"0")+IFERROR(X501/H501,"0")+IFERROR(X502/H502,"0")+IFERROR(X503/H503,"0")</f>
        <v>9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0.19574999999999998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100</v>
      </c>
      <c r="X505" s="42">
        <f>IFERROR(SUM(X497:X503),"0")</f>
        <v>108</v>
      </c>
      <c r="Y505" s="41"/>
      <c r="Z505" s="65"/>
      <c r="AA505" s="65"/>
    </row>
    <row r="506" spans="1:54" ht="14.25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100</v>
      </c>
      <c r="X514" s="54">
        <f t="shared" ref="X514:X519" si="26">IFERROR(IF(W514="",0,CEILING((W514/$H514),1)*$H514),"")</f>
        <v>100.80000000000001</v>
      </c>
      <c r="Y514" s="40">
        <f>IFERROR(IF(X514=0,"",ROUNDUP(X514/H514,0)*0.00753),"")</f>
        <v>0.18071999999999999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120</v>
      </c>
      <c r="X515" s="54">
        <f t="shared" si="26"/>
        <v>121.80000000000001</v>
      </c>
      <c r="Y515" s="40">
        <f>IFERROR(IF(X515=0,"",ROUNDUP(X515/H515,0)*0.00753),"")</f>
        <v>0.21837000000000001</v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52.38095238095238</v>
      </c>
      <c r="X520" s="42">
        <f>IFERROR(X514/H514,"0")+IFERROR(X515/H515,"0")+IFERROR(X516/H516,"0")+IFERROR(X517/H517,"0")+IFERROR(X518/H518,"0")+IFERROR(X519/H519,"0")</f>
        <v>53</v>
      </c>
      <c r="Y520" s="42">
        <f>IFERROR(IF(Y514="",0,Y514),"0")+IFERROR(IF(Y515="",0,Y515),"0")+IFERROR(IF(Y516="",0,Y516),"0")+IFERROR(IF(Y517="",0,Y517),"0")+IFERROR(IF(Y518="",0,Y518),"0")+IFERROR(IF(Y519="",0,Y519),"0")</f>
        <v>0.39909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220</v>
      </c>
      <c r="X521" s="42">
        <f>IFERROR(SUM(X514:X519),"0")</f>
        <v>222.60000000000002</v>
      </c>
      <c r="Y521" s="41"/>
      <c r="Z521" s="65"/>
      <c r="AA521" s="65"/>
    </row>
    <row r="522" spans="1:54" ht="14.25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17892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18051.759999999998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18846.658734818189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19015.316000000003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32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32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19646.658734818189</v>
      </c>
      <c r="X540" s="42">
        <f>GrossWeightTotalR+PalletQtyTotalR*25</f>
        <v>19815.316000000003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2488.6359316086623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2512</v>
      </c>
      <c r="Y541" s="41"/>
      <c r="Z541" s="65"/>
      <c r="AA541" s="65"/>
    </row>
    <row r="542" spans="1:54" ht="14.25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36.59254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80.100000000000009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54</v>
      </c>
      <c r="F547" s="51">
        <f>IFERROR(X134*1,"0")+IFERROR(X135*1,"0")+IFERROR(X136*1,"0")+IFERROR(X137*1,"0")+IFERROR(X138*1,"0")</f>
        <v>21.6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294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3367.9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2290.1999999999998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2290.1999999999998</v>
      </c>
      <c r="O547" s="51">
        <f>IFERROR(X292*1,"0")+IFERROR(X293*1,"0")+IFERROR(X294*1,"0")+IFERROR(X295*1,"0")+IFERROR(X296*1,"0")+IFERROR(X297*1,"0")+IFERROR(X298*1,"0")+IFERROR(X302*1,"0")+IFERROR(X303*1,"0")</f>
        <v>86.4</v>
      </c>
      <c r="P547" s="51">
        <f>IFERROR(X308*1,"0")+IFERROR(X312*1,"0")+IFERROR(X313*1,"0")+IFERROR(X314*1,"0")+IFERROR(X318*1,"0")+IFERROR(X322*1,"0")</f>
        <v>165.6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8299.2000000000007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591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434.40000000000003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569.40000000000009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1467.3600000000001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330.6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2024-05-07T07:43:51Z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