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3,05,24 Бычков\"/>
    </mc:Choice>
  </mc:AlternateContent>
  <xr:revisionPtr revIDLastSave="0" documentId="13_ncr:1_{C937B36B-BDFA-48EA-AE9D-BB5124BB872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Y481" i="1"/>
  <c r="X481" i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Y467" i="1"/>
  <c r="X467" i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Y403" i="1"/>
  <c r="X403" i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Y371" i="1"/>
  <c r="X371" i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Y312" i="1"/>
  <c r="Y315" i="1" s="1"/>
  <c r="X312" i="1"/>
  <c r="O312" i="1"/>
  <c r="W310" i="1"/>
  <c r="X309" i="1"/>
  <c r="W309" i="1"/>
  <c r="Y308" i="1"/>
  <c r="Y309" i="1" s="1"/>
  <c r="X308" i="1"/>
  <c r="O308" i="1"/>
  <c r="W305" i="1"/>
  <c r="X304" i="1"/>
  <c r="W304" i="1"/>
  <c r="Y303" i="1"/>
  <c r="X303" i="1"/>
  <c r="O303" i="1"/>
  <c r="X302" i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Y286" i="1"/>
  <c r="Y288" i="1" s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Y258" i="1"/>
  <c r="X258" i="1"/>
  <c r="O258" i="1"/>
  <c r="X257" i="1"/>
  <c r="Y257" i="1" s="1"/>
  <c r="O257" i="1"/>
  <c r="X256" i="1"/>
  <c r="Y256" i="1" s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Y234" i="1"/>
  <c r="X234" i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O224" i="1"/>
  <c r="W221" i="1"/>
  <c r="W220" i="1"/>
  <c r="X219" i="1"/>
  <c r="Y219" i="1" s="1"/>
  <c r="O219" i="1"/>
  <c r="Y218" i="1"/>
  <c r="Y220" i="1" s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O209" i="1"/>
  <c r="W206" i="1"/>
  <c r="W205" i="1"/>
  <c r="X204" i="1"/>
  <c r="Y204" i="1" s="1"/>
  <c r="O204" i="1"/>
  <c r="Y203" i="1"/>
  <c r="X203" i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Y193" i="1"/>
  <c r="X193" i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Y185" i="1"/>
  <c r="X185" i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W179" i="1"/>
  <c r="W178" i="1"/>
  <c r="X177" i="1"/>
  <c r="Y177" i="1" s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Y156" i="1"/>
  <c r="X156" i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Y137" i="1"/>
  <c r="X137" i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Y124" i="1"/>
  <c r="X124" i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Y100" i="1"/>
  <c r="X100" i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W94" i="1"/>
  <c r="W93" i="1"/>
  <c r="X92" i="1"/>
  <c r="Y92" i="1" s="1"/>
  <c r="O92" i="1"/>
  <c r="X91" i="1"/>
  <c r="Y91" i="1" s="1"/>
  <c r="O91" i="1"/>
  <c r="Y90" i="1"/>
  <c r="X90" i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Y78" i="1"/>
  <c r="X78" i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Y68" i="1"/>
  <c r="X68" i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D547" i="1" s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W25" i="1"/>
  <c r="W24" i="1"/>
  <c r="X23" i="1"/>
  <c r="Y23" i="1" s="1"/>
  <c r="O23" i="1"/>
  <c r="X22" i="1"/>
  <c r="H10" i="1"/>
  <c r="F10" i="1"/>
  <c r="J9" i="1"/>
  <c r="F9" i="1"/>
  <c r="A9" i="1"/>
  <c r="A10" i="1" s="1"/>
  <c r="D7" i="1"/>
  <c r="P6" i="1"/>
  <c r="O2" i="1"/>
  <c r="B547" i="1" l="1"/>
  <c r="E547" i="1"/>
  <c r="X120" i="1"/>
  <c r="F547" i="1"/>
  <c r="Y318" i="1"/>
  <c r="Y319" i="1" s="1"/>
  <c r="X319" i="1"/>
  <c r="Y322" i="1"/>
  <c r="Y323" i="1" s="1"/>
  <c r="X323" i="1"/>
  <c r="Y360" i="1"/>
  <c r="X171" i="1"/>
  <c r="Y169" i="1"/>
  <c r="Y171" i="1" s="1"/>
  <c r="X205" i="1"/>
  <c r="Y201" i="1"/>
  <c r="Y205" i="1" s="1"/>
  <c r="Y336" i="1"/>
  <c r="X352" i="1"/>
  <c r="X351" i="1"/>
  <c r="Y350" i="1"/>
  <c r="Y351" i="1" s="1"/>
  <c r="X432" i="1"/>
  <c r="Y424" i="1"/>
  <c r="X493" i="1"/>
  <c r="X492" i="1"/>
  <c r="Y491" i="1"/>
  <c r="Y492" i="1" s="1"/>
  <c r="X512" i="1"/>
  <c r="X511" i="1"/>
  <c r="Y507" i="1"/>
  <c r="Y511" i="1" s="1"/>
  <c r="X35" i="1"/>
  <c r="J547" i="1"/>
  <c r="X231" i="1"/>
  <c r="X377" i="1"/>
  <c r="X376" i="1"/>
  <c r="Y375" i="1"/>
  <c r="Y376" i="1" s="1"/>
  <c r="U547" i="1"/>
  <c r="X452" i="1"/>
  <c r="Y448" i="1"/>
  <c r="Y452" i="1" s="1"/>
  <c r="X473" i="1"/>
  <c r="Y471" i="1"/>
  <c r="Y473" i="1" s="1"/>
  <c r="X94" i="1"/>
  <c r="X104" i="1"/>
  <c r="X130" i="1"/>
  <c r="X160" i="1"/>
  <c r="I547" i="1"/>
  <c r="X179" i="1"/>
  <c r="X199" i="1"/>
  <c r="X220" i="1"/>
  <c r="X278" i="1"/>
  <c r="X277" i="1"/>
  <c r="W537" i="1"/>
  <c r="W540" i="1"/>
  <c r="Y103" i="1"/>
  <c r="Y198" i="1"/>
  <c r="Y248" i="1"/>
  <c r="Y34" i="1"/>
  <c r="X34" i="1"/>
  <c r="X54" i="1"/>
  <c r="X62" i="1"/>
  <c r="X87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H547" i="1"/>
  <c r="R547" i="1"/>
  <c r="X24" i="1"/>
  <c r="X93" i="1"/>
  <c r="X103" i="1"/>
  <c r="X121" i="1"/>
  <c r="X131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68" i="1"/>
  <c r="Y458" i="1"/>
  <c r="X468" i="1"/>
  <c r="X535" i="1"/>
  <c r="Y531" i="1"/>
  <c r="Y535" i="1" s="1"/>
  <c r="X536" i="1"/>
  <c r="X538" i="1"/>
  <c r="X539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0" i="1" l="1"/>
  <c r="X537" i="1"/>
  <c r="Y542" i="1"/>
  <c r="X541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<sst xmlns="http://schemas.openxmlformats.org/spreadsheetml/2006/main" count="2316" uniqueCount="767">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</sst>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2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B518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541" t="s">
        <v>0</v>
      </c>
      <c r="E1" s="392"/>
      <c r="F1" s="392"/>
      <c r="G1" s="12" t="s">
        <v>1</v>
      </c>
      <c r="H1" s="541" t="s">
        <v>2</v>
      </c>
      <c r="I1" s="392"/>
      <c r="J1" s="392"/>
      <c r="K1" s="392"/>
      <c r="L1" s="392"/>
      <c r="M1" s="392"/>
      <c r="N1" s="392"/>
      <c r="O1" s="392"/>
      <c r="P1" s="392"/>
      <c r="Q1" s="391" t="s">
        <v>3</v>
      </c>
      <c r="R1" s="392"/>
      <c r="S1" s="39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8"/>
      <c r="Q2" s="388"/>
      <c r="R2" s="388"/>
      <c r="S2" s="388"/>
      <c r="T2" s="388"/>
      <c r="U2" s="388"/>
      <c r="V2" s="388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8"/>
      <c r="P3" s="388"/>
      <c r="Q3" s="388"/>
      <c r="R3" s="388"/>
      <c r="S3" s="388"/>
      <c r="T3" s="388"/>
      <c r="U3" s="388"/>
      <c r="V3" s="388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628" t="s">
        <v>8</v>
      </c>
      <c r="B5" s="433"/>
      <c r="C5" s="420"/>
      <c r="D5" s="719"/>
      <c r="E5" s="720"/>
      <c r="F5" s="445" t="s">
        <v>9</v>
      </c>
      <c r="G5" s="420"/>
      <c r="H5" s="719"/>
      <c r="I5" s="726"/>
      <c r="J5" s="726"/>
      <c r="K5" s="726"/>
      <c r="L5" s="720"/>
      <c r="M5" s="59"/>
      <c r="O5" s="24" t="s">
        <v>10</v>
      </c>
      <c r="P5" s="405">
        <v>45416</v>
      </c>
      <c r="Q5" s="406"/>
      <c r="S5" s="543" t="s">
        <v>11</v>
      </c>
      <c r="T5" s="504"/>
      <c r="U5" s="546" t="s">
        <v>12</v>
      </c>
      <c r="V5" s="406"/>
      <c r="AA5" s="51"/>
      <c r="AB5" s="51"/>
      <c r="AC5" s="51"/>
    </row>
    <row r="6" spans="1:30" s="367" customFormat="1" ht="24" customHeight="1" x14ac:dyDescent="0.2">
      <c r="A6" s="628" t="s">
        <v>13</v>
      </c>
      <c r="B6" s="433"/>
      <c r="C6" s="420"/>
      <c r="D6" s="497" t="s">
        <v>14</v>
      </c>
      <c r="E6" s="498"/>
      <c r="F6" s="498"/>
      <c r="G6" s="498"/>
      <c r="H6" s="498"/>
      <c r="I6" s="498"/>
      <c r="J6" s="498"/>
      <c r="K6" s="498"/>
      <c r="L6" s="406"/>
      <c r="M6" s="60"/>
      <c r="O6" s="24" t="s">
        <v>15</v>
      </c>
      <c r="P6" s="747" t="str">
        <f>IF(P5=0," ",CHOOSE(WEEKDAY(P5,2),"Понедельник","Вторник","Среда","Четверг","Пятница","Суббота","Воскресенье"))</f>
        <v>Суббота</v>
      </c>
      <c r="Q6" s="378"/>
      <c r="S6" s="735" t="s">
        <v>16</v>
      </c>
      <c r="T6" s="504"/>
      <c r="U6" s="490" t="s">
        <v>17</v>
      </c>
      <c r="V6" s="491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62" t="str">
        <f>IFERROR(VLOOKUP(DeliveryAddress,Table,3,0),1)</f>
        <v>5</v>
      </c>
      <c r="E7" s="563"/>
      <c r="F7" s="563"/>
      <c r="G7" s="563"/>
      <c r="H7" s="563"/>
      <c r="I7" s="563"/>
      <c r="J7" s="563"/>
      <c r="K7" s="563"/>
      <c r="L7" s="401"/>
      <c r="M7" s="61"/>
      <c r="O7" s="24"/>
      <c r="P7" s="42"/>
      <c r="Q7" s="42"/>
      <c r="S7" s="388"/>
      <c r="T7" s="504"/>
      <c r="U7" s="492"/>
      <c r="V7" s="493"/>
      <c r="AA7" s="51"/>
      <c r="AB7" s="51"/>
      <c r="AC7" s="51"/>
    </row>
    <row r="8" spans="1:30" s="367" customFormat="1" ht="25.5" customHeight="1" x14ac:dyDescent="0.2">
      <c r="A8" s="399" t="s">
        <v>18</v>
      </c>
      <c r="B8" s="380"/>
      <c r="C8" s="381"/>
      <c r="D8" s="721"/>
      <c r="E8" s="722"/>
      <c r="F8" s="722"/>
      <c r="G8" s="722"/>
      <c r="H8" s="722"/>
      <c r="I8" s="722"/>
      <c r="J8" s="722"/>
      <c r="K8" s="722"/>
      <c r="L8" s="723"/>
      <c r="M8" s="62"/>
      <c r="O8" s="24" t="s">
        <v>19</v>
      </c>
      <c r="P8" s="400">
        <v>0.41666666666666669</v>
      </c>
      <c r="Q8" s="401"/>
      <c r="S8" s="388"/>
      <c r="T8" s="504"/>
      <c r="U8" s="492"/>
      <c r="V8" s="493"/>
      <c r="AA8" s="51"/>
      <c r="AB8" s="51"/>
      <c r="AC8" s="51"/>
    </row>
    <row r="9" spans="1:30" s="367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/>
      <c r="C9" s="388"/>
      <c r="D9" s="456"/>
      <c r="E9" s="408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/>
      <c r="H9" s="407" t="str">
        <f>IF(AND($A$9="Тип доверенности/получателя при получении в адресе перегруза:",$D$9="Разовая доверенность"),"Введите ФИО","")</f>
        <v/>
      </c>
      <c r="I9" s="408"/>
      <c r="J9" s="4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8"/>
      <c r="L9" s="408"/>
      <c r="M9" s="368"/>
      <c r="O9" s="26" t="s">
        <v>20</v>
      </c>
      <c r="P9" s="624"/>
      <c r="Q9" s="398"/>
      <c r="S9" s="388"/>
      <c r="T9" s="504"/>
      <c r="U9" s="494"/>
      <c r="V9" s="495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/>
      <c r="C10" s="388"/>
      <c r="D10" s="456"/>
      <c r="E10" s="408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/>
      <c r="H10" s="511" t="str">
        <f>IFERROR(VLOOKUP($D$10,Proxy,2,FALSE),"")</f>
        <v/>
      </c>
      <c r="I10" s="388"/>
      <c r="J10" s="388"/>
      <c r="K10" s="388"/>
      <c r="L10" s="388"/>
      <c r="M10" s="366"/>
      <c r="O10" s="26" t="s">
        <v>21</v>
      </c>
      <c r="P10" s="550"/>
      <c r="Q10" s="551"/>
      <c r="T10" s="24" t="s">
        <v>22</v>
      </c>
      <c r="U10" s="704" t="s">
        <v>23</v>
      </c>
      <c r="V10" s="491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29"/>
      <c r="Q11" s="406"/>
      <c r="T11" s="24" t="s">
        <v>26</v>
      </c>
      <c r="U11" s="397" t="s">
        <v>27</v>
      </c>
      <c r="V11" s="398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432" t="s">
        <v>28</v>
      </c>
      <c r="B12" s="433"/>
      <c r="C12" s="433"/>
      <c r="D12" s="433"/>
      <c r="E12" s="433"/>
      <c r="F12" s="433"/>
      <c r="G12" s="433"/>
      <c r="H12" s="433"/>
      <c r="I12" s="433"/>
      <c r="J12" s="433"/>
      <c r="K12" s="433"/>
      <c r="L12" s="420"/>
      <c r="M12" s="63"/>
      <c r="O12" s="24" t="s">
        <v>29</v>
      </c>
      <c r="P12" s="400"/>
      <c r="Q12" s="401"/>
      <c r="R12" s="23"/>
      <c r="T12" s="24"/>
      <c r="U12" s="392"/>
      <c r="V12" s="388"/>
      <c r="AA12" s="51"/>
      <c r="AB12" s="51"/>
      <c r="AC12" s="51"/>
    </row>
    <row r="13" spans="1:30" s="367" customFormat="1" ht="23.25" customHeight="1" x14ac:dyDescent="0.2">
      <c r="A13" s="432" t="s">
        <v>30</v>
      </c>
      <c r="B13" s="433"/>
      <c r="C13" s="433"/>
      <c r="D13" s="433"/>
      <c r="E13" s="433"/>
      <c r="F13" s="433"/>
      <c r="G13" s="433"/>
      <c r="H13" s="433"/>
      <c r="I13" s="433"/>
      <c r="J13" s="433"/>
      <c r="K13" s="433"/>
      <c r="L13" s="420"/>
      <c r="M13" s="63"/>
      <c r="N13" s="26"/>
      <c r="O13" s="26" t="s">
        <v>31</v>
      </c>
      <c r="P13" s="397"/>
      <c r="Q13" s="398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432" t="s">
        <v>32</v>
      </c>
      <c r="B14" s="433"/>
      <c r="C14" s="433"/>
      <c r="D14" s="433"/>
      <c r="E14" s="433"/>
      <c r="F14" s="433"/>
      <c r="G14" s="433"/>
      <c r="H14" s="433"/>
      <c r="I14" s="433"/>
      <c r="J14" s="433"/>
      <c r="K14" s="433"/>
      <c r="L14" s="420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436" t="s">
        <v>33</v>
      </c>
      <c r="B15" s="433"/>
      <c r="C15" s="433"/>
      <c r="D15" s="433"/>
      <c r="E15" s="433"/>
      <c r="F15" s="433"/>
      <c r="G15" s="433"/>
      <c r="H15" s="433"/>
      <c r="I15" s="433"/>
      <c r="J15" s="433"/>
      <c r="K15" s="433"/>
      <c r="L15" s="420"/>
      <c r="M15" s="64"/>
      <c r="O15" s="724" t="s">
        <v>34</v>
      </c>
      <c r="P15" s="392"/>
      <c r="Q15" s="392"/>
      <c r="R15" s="392"/>
      <c r="S15" s="39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25"/>
      <c r="P16" s="725"/>
      <c r="Q16" s="725"/>
      <c r="R16" s="725"/>
      <c r="S16" s="725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82" t="s">
        <v>35</v>
      </c>
      <c r="B17" s="382" t="s">
        <v>36</v>
      </c>
      <c r="C17" s="654" t="s">
        <v>37</v>
      </c>
      <c r="D17" s="382" t="s">
        <v>38</v>
      </c>
      <c r="E17" s="383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382" t="s">
        <v>48</v>
      </c>
      <c r="P17" s="717"/>
      <c r="Q17" s="717"/>
      <c r="R17" s="717"/>
      <c r="S17" s="383"/>
      <c r="T17" s="419" t="s">
        <v>49</v>
      </c>
      <c r="U17" s="420"/>
      <c r="V17" s="382" t="s">
        <v>50</v>
      </c>
      <c r="W17" s="382" t="s">
        <v>51</v>
      </c>
      <c r="X17" s="438" t="s">
        <v>52</v>
      </c>
      <c r="Y17" s="382" t="s">
        <v>53</v>
      </c>
      <c r="Z17" s="524" t="s">
        <v>54</v>
      </c>
      <c r="AA17" s="524" t="s">
        <v>55</v>
      </c>
      <c r="AB17" s="524" t="s">
        <v>56</v>
      </c>
      <c r="AC17" s="681"/>
      <c r="AD17" s="682"/>
      <c r="AE17" s="673"/>
      <c r="BB17" s="416" t="s">
        <v>57</v>
      </c>
    </row>
    <row r="18" spans="1:54" ht="14.25" customHeight="1" x14ac:dyDescent="0.2">
      <c r="A18" s="396"/>
      <c r="B18" s="396"/>
      <c r="C18" s="396"/>
      <c r="D18" s="384"/>
      <c r="E18" s="385"/>
      <c r="F18" s="396"/>
      <c r="G18" s="396"/>
      <c r="H18" s="396"/>
      <c r="I18" s="396"/>
      <c r="J18" s="396"/>
      <c r="K18" s="396"/>
      <c r="L18" s="396"/>
      <c r="M18" s="396"/>
      <c r="N18" s="396"/>
      <c r="O18" s="384"/>
      <c r="P18" s="718"/>
      <c r="Q18" s="718"/>
      <c r="R18" s="718"/>
      <c r="S18" s="385"/>
      <c r="T18" s="365" t="s">
        <v>58</v>
      </c>
      <c r="U18" s="365" t="s">
        <v>59</v>
      </c>
      <c r="V18" s="396"/>
      <c r="W18" s="396"/>
      <c r="X18" s="439"/>
      <c r="Y18" s="396"/>
      <c r="Z18" s="525"/>
      <c r="AA18" s="525"/>
      <c r="AB18" s="683"/>
      <c r="AC18" s="684"/>
      <c r="AD18" s="685"/>
      <c r="AE18" s="674"/>
      <c r="BB18" s="388"/>
    </row>
    <row r="19" spans="1:54" ht="27.75" customHeight="1" x14ac:dyDescent="0.2">
      <c r="A19" s="434" t="s">
        <v>60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8"/>
      <c r="AA19" s="48"/>
    </row>
    <row r="20" spans="1:54" ht="16.5" customHeight="1" x14ac:dyDescent="0.25">
      <c r="A20" s="394" t="s">
        <v>60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64"/>
      <c r="AA20" s="364"/>
    </row>
    <row r="21" spans="1:54" ht="14.25" customHeight="1" x14ac:dyDescent="0.25">
      <c r="A21" s="390" t="s">
        <v>61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63"/>
      <c r="AA21" s="363"/>
    </row>
    <row r="22" spans="1:54" ht="27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78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0" t="s">
        <v>66</v>
      </c>
      <c r="P22" s="377"/>
      <c r="Q22" s="377"/>
      <c r="R22" s="377"/>
      <c r="S22" s="378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78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8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7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9"/>
      <c r="O24" s="379" t="s">
        <v>72</v>
      </c>
      <c r="P24" s="380"/>
      <c r="Q24" s="380"/>
      <c r="R24" s="380"/>
      <c r="S24" s="380"/>
      <c r="T24" s="380"/>
      <c r="U24" s="38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x14ac:dyDescent="0.2">
      <c r="A25" s="388"/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9"/>
      <c r="O25" s="379" t="s">
        <v>72</v>
      </c>
      <c r="P25" s="380"/>
      <c r="Q25" s="380"/>
      <c r="R25" s="380"/>
      <c r="S25" s="380"/>
      <c r="T25" s="380"/>
      <c r="U25" s="38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customHeight="1" x14ac:dyDescent="0.25">
      <c r="A26" s="390" t="s">
        <v>74</v>
      </c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63"/>
      <c r="AA26" s="363"/>
    </row>
    <row r="27" spans="1:54" ht="27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78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8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78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8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78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8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78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8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78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8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78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8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8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78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5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8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7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388"/>
      <c r="M34" s="388"/>
      <c r="N34" s="389"/>
      <c r="O34" s="379" t="s">
        <v>72</v>
      </c>
      <c r="P34" s="380"/>
      <c r="Q34" s="380"/>
      <c r="R34" s="380"/>
      <c r="S34" s="380"/>
      <c r="T34" s="380"/>
      <c r="U34" s="38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x14ac:dyDescent="0.2">
      <c r="A35" s="388"/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9"/>
      <c r="O35" s="379" t="s">
        <v>72</v>
      </c>
      <c r="P35" s="380"/>
      <c r="Q35" s="380"/>
      <c r="R35" s="380"/>
      <c r="S35" s="380"/>
      <c r="T35" s="380"/>
      <c r="U35" s="38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customHeight="1" x14ac:dyDescent="0.25">
      <c r="A36" s="390" t="s">
        <v>88</v>
      </c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  <c r="W36" s="388"/>
      <c r="X36" s="388"/>
      <c r="Y36" s="388"/>
      <c r="Z36" s="363"/>
      <c r="AA36" s="363"/>
    </row>
    <row r="37" spans="1:54" ht="27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78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8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x14ac:dyDescent="0.2">
      <c r="A38" s="387"/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9"/>
      <c r="O38" s="379" t="s">
        <v>72</v>
      </c>
      <c r="P38" s="380"/>
      <c r="Q38" s="380"/>
      <c r="R38" s="380"/>
      <c r="S38" s="380"/>
      <c r="T38" s="380"/>
      <c r="U38" s="38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x14ac:dyDescent="0.2">
      <c r="A39" s="388"/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9"/>
      <c r="O39" s="379" t="s">
        <v>72</v>
      </c>
      <c r="P39" s="380"/>
      <c r="Q39" s="380"/>
      <c r="R39" s="380"/>
      <c r="S39" s="380"/>
      <c r="T39" s="380"/>
      <c r="U39" s="38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customHeight="1" x14ac:dyDescent="0.25">
      <c r="A40" s="390" t="s">
        <v>93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63"/>
      <c r="AA40" s="363"/>
    </row>
    <row r="41" spans="1:54" ht="80.25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78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8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x14ac:dyDescent="0.2">
      <c r="A42" s="387"/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9"/>
      <c r="O42" s="379" t="s">
        <v>72</v>
      </c>
      <c r="P42" s="380"/>
      <c r="Q42" s="380"/>
      <c r="R42" s="380"/>
      <c r="S42" s="380"/>
      <c r="T42" s="380"/>
      <c r="U42" s="38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x14ac:dyDescent="0.2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9"/>
      <c r="O43" s="379" t="s">
        <v>72</v>
      </c>
      <c r="P43" s="380"/>
      <c r="Q43" s="380"/>
      <c r="R43" s="380"/>
      <c r="S43" s="380"/>
      <c r="T43" s="380"/>
      <c r="U43" s="38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customHeight="1" x14ac:dyDescent="0.25">
      <c r="A44" s="390" t="s">
        <v>97</v>
      </c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63"/>
      <c r="AA44" s="363"/>
    </row>
    <row r="45" spans="1:54" ht="27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78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8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x14ac:dyDescent="0.2">
      <c r="A46" s="387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9"/>
      <c r="O46" s="379" t="s">
        <v>72</v>
      </c>
      <c r="P46" s="380"/>
      <c r="Q46" s="380"/>
      <c r="R46" s="380"/>
      <c r="S46" s="380"/>
      <c r="T46" s="380"/>
      <c r="U46" s="38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x14ac:dyDescent="0.2">
      <c r="A47" s="388"/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9"/>
      <c r="O47" s="379" t="s">
        <v>72</v>
      </c>
      <c r="P47" s="380"/>
      <c r="Q47" s="380"/>
      <c r="R47" s="380"/>
      <c r="S47" s="380"/>
      <c r="T47" s="380"/>
      <c r="U47" s="38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customHeight="1" x14ac:dyDescent="0.2">
      <c r="A48" s="434" t="s">
        <v>100</v>
      </c>
      <c r="B48" s="435"/>
      <c r="C48" s="435"/>
      <c r="D48" s="435"/>
      <c r="E48" s="435"/>
      <c r="F48" s="435"/>
      <c r="G48" s="435"/>
      <c r="H48" s="435"/>
      <c r="I48" s="435"/>
      <c r="J48" s="435"/>
      <c r="K48" s="435"/>
      <c r="L48" s="435"/>
      <c r="M48" s="435"/>
      <c r="N48" s="435"/>
      <c r="O48" s="435"/>
      <c r="P48" s="435"/>
      <c r="Q48" s="435"/>
      <c r="R48" s="435"/>
      <c r="S48" s="435"/>
      <c r="T48" s="435"/>
      <c r="U48" s="435"/>
      <c r="V48" s="435"/>
      <c r="W48" s="435"/>
      <c r="X48" s="435"/>
      <c r="Y48" s="435"/>
      <c r="Z48" s="48"/>
      <c r="AA48" s="48"/>
    </row>
    <row r="49" spans="1:54" ht="16.5" customHeight="1" x14ac:dyDescent="0.25">
      <c r="A49" s="394" t="s">
        <v>101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388"/>
      <c r="Z49" s="364"/>
      <c r="AA49" s="364"/>
    </row>
    <row r="50" spans="1:54" ht="14.25" customHeight="1" x14ac:dyDescent="0.25">
      <c r="A50" s="390" t="s">
        <v>102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  <c r="X50" s="388"/>
      <c r="Y50" s="388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78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8"/>
      <c r="T51" s="34"/>
      <c r="U51" s="34"/>
      <c r="V51" s="35" t="s">
        <v>67</v>
      </c>
      <c r="W51" s="370">
        <v>230</v>
      </c>
      <c r="X51" s="371">
        <f>IFERROR(IF(W51="",0,CEILING((W51/$H51),1)*$H51),"")</f>
        <v>237.60000000000002</v>
      </c>
      <c r="Y51" s="36">
        <f>IFERROR(IF(X51=0,"",ROUNDUP(X51/H51,0)*0.02175),"")</f>
        <v>0.47849999999999998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78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8"/>
      <c r="T52" s="34"/>
      <c r="U52" s="34"/>
      <c r="V52" s="35" t="s">
        <v>67</v>
      </c>
      <c r="W52" s="370">
        <v>132.30000000000001</v>
      </c>
      <c r="X52" s="371">
        <f>IFERROR(IF(W52="",0,CEILING((W52/$H52),1)*$H52),"")</f>
        <v>132.30000000000001</v>
      </c>
      <c r="Y52" s="36">
        <f>IFERROR(IF(X52=0,"",ROUNDUP(X52/H52,0)*0.00753),"")</f>
        <v>0.36897000000000002</v>
      </c>
      <c r="Z52" s="56"/>
      <c r="AA52" s="57"/>
      <c r="AE52" s="58"/>
      <c r="BB52" s="78" t="s">
        <v>1</v>
      </c>
    </row>
    <row r="53" spans="1:54" x14ac:dyDescent="0.2">
      <c r="A53" s="387"/>
      <c r="B53" s="388"/>
      <c r="C53" s="388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9"/>
      <c r="O53" s="379" t="s">
        <v>72</v>
      </c>
      <c r="P53" s="380"/>
      <c r="Q53" s="380"/>
      <c r="R53" s="380"/>
      <c r="S53" s="380"/>
      <c r="T53" s="380"/>
      <c r="U53" s="381"/>
      <c r="V53" s="37" t="s">
        <v>73</v>
      </c>
      <c r="W53" s="372">
        <f>IFERROR(W51/H51,"0")+IFERROR(W52/H52,"0")</f>
        <v>70.296296296296291</v>
      </c>
      <c r="X53" s="372">
        <f>IFERROR(X51/H51,"0")+IFERROR(X52/H52,"0")</f>
        <v>71</v>
      </c>
      <c r="Y53" s="372">
        <f>IFERROR(IF(Y51="",0,Y51),"0")+IFERROR(IF(Y52="",0,Y52),"0")</f>
        <v>0.84746999999999995</v>
      </c>
      <c r="Z53" s="373"/>
      <c r="AA53" s="373"/>
    </row>
    <row r="54" spans="1:54" x14ac:dyDescent="0.2">
      <c r="A54" s="388"/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9"/>
      <c r="O54" s="379" t="s">
        <v>72</v>
      </c>
      <c r="P54" s="380"/>
      <c r="Q54" s="380"/>
      <c r="R54" s="380"/>
      <c r="S54" s="380"/>
      <c r="T54" s="380"/>
      <c r="U54" s="381"/>
      <c r="V54" s="37" t="s">
        <v>67</v>
      </c>
      <c r="W54" s="372">
        <f>IFERROR(SUM(W51:W52),"0")</f>
        <v>362.3</v>
      </c>
      <c r="X54" s="372">
        <f>IFERROR(SUM(X51:X52),"0")</f>
        <v>369.90000000000003</v>
      </c>
      <c r="Y54" s="37"/>
      <c r="Z54" s="373"/>
      <c r="AA54" s="373"/>
    </row>
    <row r="55" spans="1:54" ht="16.5" customHeight="1" x14ac:dyDescent="0.25">
      <c r="A55" s="394" t="s">
        <v>109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64"/>
      <c r="AA55" s="364"/>
    </row>
    <row r="56" spans="1:54" ht="14.25" customHeight="1" x14ac:dyDescent="0.25">
      <c r="A56" s="390" t="s">
        <v>110</v>
      </c>
      <c r="B56" s="388"/>
      <c r="C56" s="388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88"/>
      <c r="X56" s="388"/>
      <c r="Y56" s="388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78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8"/>
      <c r="T57" s="34"/>
      <c r="U57" s="34"/>
      <c r="V57" s="35" t="s">
        <v>67</v>
      </c>
      <c r="W57" s="370">
        <v>450</v>
      </c>
      <c r="X57" s="371">
        <f>IFERROR(IF(W57="",0,CEILING((W57/$H57),1)*$H57),"")</f>
        <v>453.6</v>
      </c>
      <c r="Y57" s="36">
        <f>IFERROR(IF(X57=0,"",ROUNDUP(X57/H57,0)*0.02175),"")</f>
        <v>0.91349999999999998</v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78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8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78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8"/>
      <c r="T59" s="34"/>
      <c r="U59" s="34"/>
      <c r="V59" s="35" t="s">
        <v>67</v>
      </c>
      <c r="W59" s="370">
        <v>355.5</v>
      </c>
      <c r="X59" s="371">
        <f>IFERROR(IF(W59="",0,CEILING((W59/$H59),1)*$H59),"")</f>
        <v>355.5</v>
      </c>
      <c r="Y59" s="36">
        <f>IFERROR(IF(X59=0,"",ROUNDUP(X59/H59,0)*0.00937),"")</f>
        <v>0.74022999999999994</v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78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76" t="s">
        <v>119</v>
      </c>
      <c r="P60" s="377"/>
      <c r="Q60" s="377"/>
      <c r="R60" s="377"/>
      <c r="S60" s="378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7"/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9"/>
      <c r="O61" s="379" t="s">
        <v>72</v>
      </c>
      <c r="P61" s="380"/>
      <c r="Q61" s="380"/>
      <c r="R61" s="380"/>
      <c r="S61" s="380"/>
      <c r="T61" s="380"/>
      <c r="U61" s="381"/>
      <c r="V61" s="37" t="s">
        <v>73</v>
      </c>
      <c r="W61" s="372">
        <f>IFERROR(W57/H57,"0")+IFERROR(W58/H58,"0")+IFERROR(W59/H59,"0")+IFERROR(W60/H60,"0")</f>
        <v>120.66666666666666</v>
      </c>
      <c r="X61" s="372">
        <f>IFERROR(X57/H57,"0")+IFERROR(X58/H58,"0")+IFERROR(X59/H59,"0")+IFERROR(X60/H60,"0")</f>
        <v>121</v>
      </c>
      <c r="Y61" s="372">
        <f>IFERROR(IF(Y57="",0,Y57),"0")+IFERROR(IF(Y58="",0,Y58),"0")+IFERROR(IF(Y59="",0,Y59),"0")+IFERROR(IF(Y60="",0,Y60),"0")</f>
        <v>1.6537299999999999</v>
      </c>
      <c r="Z61" s="373"/>
      <c r="AA61" s="373"/>
    </row>
    <row r="62" spans="1:54" x14ac:dyDescent="0.2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9"/>
      <c r="O62" s="379" t="s">
        <v>72</v>
      </c>
      <c r="P62" s="380"/>
      <c r="Q62" s="380"/>
      <c r="R62" s="380"/>
      <c r="S62" s="380"/>
      <c r="T62" s="380"/>
      <c r="U62" s="381"/>
      <c r="V62" s="37" t="s">
        <v>67</v>
      </c>
      <c r="W62" s="372">
        <f>IFERROR(SUM(W57:W60),"0")</f>
        <v>805.5</v>
      </c>
      <c r="X62" s="372">
        <f>IFERROR(SUM(X57:X60),"0")</f>
        <v>809.1</v>
      </c>
      <c r="Y62" s="37"/>
      <c r="Z62" s="373"/>
      <c r="AA62" s="373"/>
    </row>
    <row r="63" spans="1:54" ht="16.5" customHeight="1" x14ac:dyDescent="0.25">
      <c r="A63" s="394" t="s">
        <v>100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388"/>
      <c r="Z63" s="364"/>
      <c r="AA63" s="364"/>
    </row>
    <row r="64" spans="1:54" ht="14.25" customHeight="1" x14ac:dyDescent="0.25">
      <c r="A64" s="390" t="s">
        <v>110</v>
      </c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78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8"/>
      <c r="T65" s="34"/>
      <c r="U65" s="34"/>
      <c r="V65" s="35" t="s">
        <v>67</v>
      </c>
      <c r="W65" s="370">
        <v>10</v>
      </c>
      <c r="X65" s="371">
        <f t="shared" ref="X65:X85" si="2">IFERROR(IF(W65="",0,CEILING((W65/$H65),1)*$H65),"")</f>
        <v>11.2</v>
      </c>
      <c r="Y65" s="36">
        <f t="shared" ref="Y65:Y71" si="3">IFERROR(IF(X65=0,"",ROUNDUP(X65/H65,0)*0.02175),"")</f>
        <v>2.1749999999999999E-2</v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78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6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8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78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59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8"/>
      <c r="T67" s="34"/>
      <c r="U67" s="34"/>
      <c r="V67" s="35" t="s">
        <v>67</v>
      </c>
      <c r="W67" s="370">
        <v>60</v>
      </c>
      <c r="X67" s="371">
        <f t="shared" si="2"/>
        <v>67.199999999999989</v>
      </c>
      <c r="Y67" s="36">
        <f t="shared" si="3"/>
        <v>0.1305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78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8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78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4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8"/>
      <c r="T69" s="34"/>
      <c r="U69" s="34"/>
      <c r="V69" s="35" t="s">
        <v>67</v>
      </c>
      <c r="W69" s="370">
        <v>160</v>
      </c>
      <c r="X69" s="371">
        <f t="shared" si="2"/>
        <v>162</v>
      </c>
      <c r="Y69" s="36">
        <f t="shared" si="3"/>
        <v>0.32624999999999998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78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8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78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8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78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8"/>
      <c r="T72" s="34"/>
      <c r="U72" s="34"/>
      <c r="V72" s="35" t="s">
        <v>67</v>
      </c>
      <c r="W72" s="370">
        <v>20</v>
      </c>
      <c r="X72" s="371">
        <f t="shared" si="2"/>
        <v>21</v>
      </c>
      <c r="Y72" s="36">
        <f>IFERROR(IF(X72=0,"",ROUNDUP(X72/H72,0)*0.00753),"")</f>
        <v>5.271E-2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78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5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8"/>
      <c r="T73" s="34"/>
      <c r="U73" s="34"/>
      <c r="V73" s="35" t="s">
        <v>67</v>
      </c>
      <c r="W73" s="370">
        <v>16</v>
      </c>
      <c r="X73" s="371">
        <f t="shared" si="2"/>
        <v>16</v>
      </c>
      <c r="Y73" s="36">
        <f t="shared" ref="Y73:Y79" si="4">IFERROR(IF(X73=0,"",ROUNDUP(X73/H73,0)*0.00937),"")</f>
        <v>3.7479999999999999E-2</v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78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8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78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8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78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4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8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78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8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78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9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8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78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8"/>
      <c r="T79" s="34"/>
      <c r="U79" s="34"/>
      <c r="V79" s="35" t="s">
        <v>67</v>
      </c>
      <c r="W79" s="370">
        <v>72</v>
      </c>
      <c r="X79" s="371">
        <f t="shared" si="2"/>
        <v>72</v>
      </c>
      <c r="Y79" s="36">
        <f t="shared" si="4"/>
        <v>0.14992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78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8"/>
      <c r="T80" s="34"/>
      <c r="U80" s="34"/>
      <c r="V80" s="35" t="s">
        <v>67</v>
      </c>
      <c r="W80" s="370">
        <v>12</v>
      </c>
      <c r="X80" s="371">
        <f t="shared" si="2"/>
        <v>12.8</v>
      </c>
      <c r="Y80" s="36">
        <f>IFERROR(IF(X80=0,"",ROUNDUP(X80/H80,0)*0.00753),"")</f>
        <v>3.0120000000000001E-2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78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8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78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49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8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78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8"/>
      <c r="T83" s="34"/>
      <c r="U83" s="34"/>
      <c r="V83" s="35" t="s">
        <v>67</v>
      </c>
      <c r="W83" s="370">
        <v>15</v>
      </c>
      <c r="X83" s="371">
        <f t="shared" si="2"/>
        <v>15</v>
      </c>
      <c r="Y83" s="36">
        <f>IFERROR(IF(X83=0,"",ROUNDUP(X83/H83,0)*0.00937),"")</f>
        <v>3.7479999999999999E-2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78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8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78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8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87"/>
      <c r="B86" s="388"/>
      <c r="C86" s="388"/>
      <c r="D86" s="388"/>
      <c r="E86" s="388"/>
      <c r="F86" s="388"/>
      <c r="G86" s="388"/>
      <c r="H86" s="388"/>
      <c r="I86" s="388"/>
      <c r="J86" s="388"/>
      <c r="K86" s="388"/>
      <c r="L86" s="388"/>
      <c r="M86" s="388"/>
      <c r="N86" s="389"/>
      <c r="O86" s="379" t="s">
        <v>72</v>
      </c>
      <c r="P86" s="380"/>
      <c r="Q86" s="380"/>
      <c r="R86" s="380"/>
      <c r="S86" s="380"/>
      <c r="T86" s="380"/>
      <c r="U86" s="38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55.481481481481481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57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0.78620999999999996</v>
      </c>
      <c r="Z86" s="373"/>
      <c r="AA86" s="373"/>
    </row>
    <row r="87" spans="1:54" x14ac:dyDescent="0.2">
      <c r="A87" s="388"/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9"/>
      <c r="O87" s="379" t="s">
        <v>72</v>
      </c>
      <c r="P87" s="380"/>
      <c r="Q87" s="380"/>
      <c r="R87" s="380"/>
      <c r="S87" s="380"/>
      <c r="T87" s="380"/>
      <c r="U87" s="381"/>
      <c r="V87" s="37" t="s">
        <v>67</v>
      </c>
      <c r="W87" s="372">
        <f>IFERROR(SUM(W65:W85),"0")</f>
        <v>365</v>
      </c>
      <c r="X87" s="372">
        <f>IFERROR(SUM(X65:X85),"0")</f>
        <v>377.2</v>
      </c>
      <c r="Y87" s="37"/>
      <c r="Z87" s="373"/>
      <c r="AA87" s="373"/>
    </row>
    <row r="88" spans="1:54" ht="14.25" customHeight="1" x14ac:dyDescent="0.25">
      <c r="A88" s="390" t="s">
        <v>102</v>
      </c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8"/>
      <c r="Y88" s="388"/>
      <c r="Z88" s="363"/>
      <c r="AA88" s="363"/>
    </row>
    <row r="89" spans="1:54" ht="16.5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78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8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78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2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8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78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8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78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8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87"/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9"/>
      <c r="O93" s="379" t="s">
        <v>72</v>
      </c>
      <c r="P93" s="380"/>
      <c r="Q93" s="380"/>
      <c r="R93" s="380"/>
      <c r="S93" s="380"/>
      <c r="T93" s="380"/>
      <c r="U93" s="38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x14ac:dyDescent="0.2">
      <c r="A94" s="388"/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9"/>
      <c r="O94" s="379" t="s">
        <v>72</v>
      </c>
      <c r="P94" s="380"/>
      <c r="Q94" s="380"/>
      <c r="R94" s="380"/>
      <c r="S94" s="380"/>
      <c r="T94" s="380"/>
      <c r="U94" s="38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customHeight="1" x14ac:dyDescent="0.25">
      <c r="A95" s="390" t="s">
        <v>61</v>
      </c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8"/>
      <c r="Y95" s="388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78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8"/>
      <c r="T96" s="34"/>
      <c r="U96" s="34"/>
      <c r="V96" s="35" t="s">
        <v>67</v>
      </c>
      <c r="W96" s="370">
        <v>55</v>
      </c>
      <c r="X96" s="371">
        <f t="shared" ref="X96:X102" si="5">IFERROR(IF(W96="",0,CEILING((W96/$H96),1)*$H96),"")</f>
        <v>63</v>
      </c>
      <c r="Y96" s="36">
        <f>IFERROR(IF(X96=0,"",ROUNDUP(X96/H96,0)*0.02175),"")</f>
        <v>0.15225</v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78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8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78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8"/>
      <c r="T98" s="34"/>
      <c r="U98" s="34"/>
      <c r="V98" s="35" t="s">
        <v>67</v>
      </c>
      <c r="W98" s="370">
        <v>33</v>
      </c>
      <c r="X98" s="371">
        <f t="shared" si="5"/>
        <v>36</v>
      </c>
      <c r="Y98" s="36">
        <f>IFERROR(IF(X98=0,"",ROUNDUP(X98/H98,0)*0.02175),"")</f>
        <v>8.6999999999999994E-2</v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78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8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78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8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78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8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78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8"/>
      <c r="T102" s="34"/>
      <c r="U102" s="34"/>
      <c r="V102" s="35" t="s">
        <v>67</v>
      </c>
      <c r="W102" s="370">
        <v>13.3</v>
      </c>
      <c r="X102" s="371">
        <f t="shared" si="5"/>
        <v>14</v>
      </c>
      <c r="Y102" s="36">
        <f>IFERROR(IF(X102=0,"",ROUNDUP(X102/H102,0)*0.00753),"")</f>
        <v>3.7650000000000003E-2</v>
      </c>
      <c r="Z102" s="56"/>
      <c r="AA102" s="57"/>
      <c r="AE102" s="58"/>
      <c r="BB102" s="114" t="s">
        <v>1</v>
      </c>
    </row>
    <row r="103" spans="1:54" x14ac:dyDescent="0.2">
      <c r="A103" s="387"/>
      <c r="B103" s="388"/>
      <c r="C103" s="388"/>
      <c r="D103" s="388"/>
      <c r="E103" s="388"/>
      <c r="F103" s="388"/>
      <c r="G103" s="388"/>
      <c r="H103" s="388"/>
      <c r="I103" s="388"/>
      <c r="J103" s="388"/>
      <c r="K103" s="388"/>
      <c r="L103" s="388"/>
      <c r="M103" s="388"/>
      <c r="N103" s="389"/>
      <c r="O103" s="379" t="s">
        <v>72</v>
      </c>
      <c r="P103" s="380"/>
      <c r="Q103" s="380"/>
      <c r="R103" s="380"/>
      <c r="S103" s="380"/>
      <c r="T103" s="380"/>
      <c r="U103" s="381"/>
      <c r="V103" s="37" t="s">
        <v>73</v>
      </c>
      <c r="W103" s="372">
        <f>IFERROR(W96/H96,"0")+IFERROR(W97/H97,"0")+IFERROR(W98/H98,"0")+IFERROR(W99/H99,"0")+IFERROR(W100/H100,"0")+IFERROR(W101/H101,"0")+IFERROR(W102/H102,"0")</f>
        <v>14.527777777777779</v>
      </c>
      <c r="X103" s="372">
        <f>IFERROR(X96/H96,"0")+IFERROR(X97/H97,"0")+IFERROR(X98/H98,"0")+IFERROR(X99/H99,"0")+IFERROR(X100/H100,"0")+IFERROR(X101/H101,"0")+IFERROR(X102/H102,"0")</f>
        <v>16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0.27689999999999998</v>
      </c>
      <c r="Z103" s="373"/>
      <c r="AA103" s="373"/>
    </row>
    <row r="104" spans="1:54" x14ac:dyDescent="0.2">
      <c r="A104" s="388"/>
      <c r="B104" s="388"/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9"/>
      <c r="O104" s="379" t="s">
        <v>72</v>
      </c>
      <c r="P104" s="380"/>
      <c r="Q104" s="380"/>
      <c r="R104" s="380"/>
      <c r="S104" s="380"/>
      <c r="T104" s="380"/>
      <c r="U104" s="381"/>
      <c r="V104" s="37" t="s">
        <v>67</v>
      </c>
      <c r="W104" s="372">
        <f>IFERROR(SUM(W96:W102),"0")</f>
        <v>101.3</v>
      </c>
      <c r="X104" s="372">
        <f>IFERROR(SUM(X96:X102),"0")</f>
        <v>113</v>
      </c>
      <c r="Y104" s="37"/>
      <c r="Z104" s="373"/>
      <c r="AA104" s="373"/>
    </row>
    <row r="105" spans="1:54" ht="14.25" customHeight="1" x14ac:dyDescent="0.25">
      <c r="A105" s="390" t="s">
        <v>74</v>
      </c>
      <c r="B105" s="388"/>
      <c r="C105" s="388"/>
      <c r="D105" s="388"/>
      <c r="E105" s="388"/>
      <c r="F105" s="388"/>
      <c r="G105" s="388"/>
      <c r="H105" s="388"/>
      <c r="I105" s="388"/>
      <c r="J105" s="388"/>
      <c r="K105" s="388"/>
      <c r="L105" s="388"/>
      <c r="M105" s="388"/>
      <c r="N105" s="388"/>
      <c r="O105" s="388"/>
      <c r="P105" s="388"/>
      <c r="Q105" s="388"/>
      <c r="R105" s="388"/>
      <c r="S105" s="388"/>
      <c r="T105" s="388"/>
      <c r="U105" s="388"/>
      <c r="V105" s="388"/>
      <c r="W105" s="388"/>
      <c r="X105" s="388"/>
      <c r="Y105" s="388"/>
      <c r="Z105" s="363"/>
      <c r="AA105" s="363"/>
    </row>
    <row r="106" spans="1:54" ht="16.5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78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88" t="s">
        <v>184</v>
      </c>
      <c r="P106" s="377"/>
      <c r="Q106" s="377"/>
      <c r="R106" s="377"/>
      <c r="S106" s="378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78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43" t="s">
        <v>187</v>
      </c>
      <c r="P107" s="377"/>
      <c r="Q107" s="377"/>
      <c r="R107" s="377"/>
      <c r="S107" s="378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86">
        <v>4607091386967</v>
      </c>
      <c r="E108" s="378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6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8"/>
      <c r="T108" s="34"/>
      <c r="U108" s="34"/>
      <c r="V108" s="35" t="s">
        <v>67</v>
      </c>
      <c r="W108" s="370">
        <v>53</v>
      </c>
      <c r="X108" s="371">
        <f t="shared" si="6"/>
        <v>58.800000000000004</v>
      </c>
      <c r="Y108" s="36">
        <f>IFERROR(IF(X108=0,"",ROUNDUP(X108/H108,0)*0.02175),"")</f>
        <v>0.15225</v>
      </c>
      <c r="Z108" s="56"/>
      <c r="AA108" s="57"/>
      <c r="AE108" s="58"/>
      <c r="BB108" s="117" t="s">
        <v>1</v>
      </c>
    </row>
    <row r="109" spans="1:54" ht="27" customHeight="1" x14ac:dyDescent="0.25">
      <c r="A109" s="54" t="s">
        <v>188</v>
      </c>
      <c r="B109" s="54" t="s">
        <v>190</v>
      </c>
      <c r="C109" s="31">
        <v>4301051437</v>
      </c>
      <c r="D109" s="386">
        <v>4607091386967</v>
      </c>
      <c r="E109" s="378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8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78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2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8"/>
      <c r="T110" s="34"/>
      <c r="U110" s="34"/>
      <c r="V110" s="35" t="s">
        <v>67</v>
      </c>
      <c r="W110" s="370">
        <v>153</v>
      </c>
      <c r="X110" s="371">
        <f t="shared" si="6"/>
        <v>159.6</v>
      </c>
      <c r="Y110" s="36">
        <f>IFERROR(IF(X110=0,"",ROUNDUP(X110/H110,0)*0.02175),"")</f>
        <v>0.41324999999999995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78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4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8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78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8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78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2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8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78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5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8"/>
      <c r="T114" s="34"/>
      <c r="U114" s="34"/>
      <c r="V114" s="35" t="s">
        <v>67</v>
      </c>
      <c r="W114" s="370">
        <v>13.5</v>
      </c>
      <c r="X114" s="371">
        <f t="shared" si="6"/>
        <v>13.5</v>
      </c>
      <c r="Y114" s="36">
        <f>IFERROR(IF(X114=0,"",ROUNDUP(X114/H114,0)*0.00753),"")</f>
        <v>3.7650000000000003E-2</v>
      </c>
      <c r="Z114" s="56"/>
      <c r="AA114" s="57"/>
      <c r="AE114" s="58"/>
      <c r="BB114" s="123" t="s">
        <v>1</v>
      </c>
    </row>
    <row r="115" spans="1:54" ht="27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78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6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8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78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1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8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78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8"/>
      <c r="T117" s="34"/>
      <c r="U117" s="34"/>
      <c r="V117" s="35" t="s">
        <v>67</v>
      </c>
      <c r="W117" s="370">
        <v>5</v>
      </c>
      <c r="X117" s="371">
        <f t="shared" si="6"/>
        <v>6</v>
      </c>
      <c r="Y117" s="36">
        <f>IFERROR(IF(X117=0,"",ROUNDUP(X117/H117,0)*0.00753),"")</f>
        <v>1.506E-2</v>
      </c>
      <c r="Z117" s="56"/>
      <c r="AA117" s="57"/>
      <c r="AE117" s="58"/>
      <c r="BB117" s="126" t="s">
        <v>1</v>
      </c>
    </row>
    <row r="118" spans="1:54" ht="16.5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78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8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78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60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8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87"/>
      <c r="B120" s="388"/>
      <c r="C120" s="388"/>
      <c r="D120" s="388"/>
      <c r="E120" s="388"/>
      <c r="F120" s="388"/>
      <c r="G120" s="388"/>
      <c r="H120" s="388"/>
      <c r="I120" s="388"/>
      <c r="J120" s="388"/>
      <c r="K120" s="388"/>
      <c r="L120" s="388"/>
      <c r="M120" s="388"/>
      <c r="N120" s="389"/>
      <c r="O120" s="379" t="s">
        <v>72</v>
      </c>
      <c r="P120" s="380"/>
      <c r="Q120" s="380"/>
      <c r="R120" s="380"/>
      <c r="S120" s="380"/>
      <c r="T120" s="380"/>
      <c r="U120" s="38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31.19047619047619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33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0.61820999999999982</v>
      </c>
      <c r="Z120" s="373"/>
      <c r="AA120" s="373"/>
    </row>
    <row r="121" spans="1:54" x14ac:dyDescent="0.2">
      <c r="A121" s="388"/>
      <c r="B121" s="388"/>
      <c r="C121" s="388"/>
      <c r="D121" s="388"/>
      <c r="E121" s="388"/>
      <c r="F121" s="388"/>
      <c r="G121" s="388"/>
      <c r="H121" s="388"/>
      <c r="I121" s="388"/>
      <c r="J121" s="388"/>
      <c r="K121" s="388"/>
      <c r="L121" s="388"/>
      <c r="M121" s="388"/>
      <c r="N121" s="389"/>
      <c r="O121" s="379" t="s">
        <v>72</v>
      </c>
      <c r="P121" s="380"/>
      <c r="Q121" s="380"/>
      <c r="R121" s="380"/>
      <c r="S121" s="380"/>
      <c r="T121" s="380"/>
      <c r="U121" s="381"/>
      <c r="V121" s="37" t="s">
        <v>67</v>
      </c>
      <c r="W121" s="372">
        <f>IFERROR(SUM(W106:W119),"0")</f>
        <v>224.5</v>
      </c>
      <c r="X121" s="372">
        <f>IFERROR(SUM(X106:X119),"0")</f>
        <v>237.9</v>
      </c>
      <c r="Y121" s="37"/>
      <c r="Z121" s="373"/>
      <c r="AA121" s="373"/>
    </row>
    <row r="122" spans="1:54" ht="14.25" customHeight="1" x14ac:dyDescent="0.25">
      <c r="A122" s="390" t="s">
        <v>210</v>
      </c>
      <c r="B122" s="388"/>
      <c r="C122" s="388"/>
      <c r="D122" s="388"/>
      <c r="E122" s="388"/>
      <c r="F122" s="388"/>
      <c r="G122" s="388"/>
      <c r="H122" s="388"/>
      <c r="I122" s="388"/>
      <c r="J122" s="388"/>
      <c r="K122" s="388"/>
      <c r="L122" s="388"/>
      <c r="M122" s="388"/>
      <c r="N122" s="388"/>
      <c r="O122" s="388"/>
      <c r="P122" s="388"/>
      <c r="Q122" s="388"/>
      <c r="R122" s="388"/>
      <c r="S122" s="388"/>
      <c r="T122" s="388"/>
      <c r="U122" s="388"/>
      <c r="V122" s="388"/>
      <c r="W122" s="388"/>
      <c r="X122" s="388"/>
      <c r="Y122" s="388"/>
      <c r="Z122" s="363"/>
      <c r="AA122" s="363"/>
    </row>
    <row r="123" spans="1:54" ht="27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78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2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8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4301060366</v>
      </c>
      <c r="D124" s="386">
        <v>4680115881532</v>
      </c>
      <c r="E124" s="378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8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78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8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78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60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8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78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8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78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8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78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2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8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87"/>
      <c r="B130" s="388"/>
      <c r="C130" s="388"/>
      <c r="D130" s="388"/>
      <c r="E130" s="388"/>
      <c r="F130" s="388"/>
      <c r="G130" s="388"/>
      <c r="H130" s="388"/>
      <c r="I130" s="388"/>
      <c r="J130" s="388"/>
      <c r="K130" s="388"/>
      <c r="L130" s="388"/>
      <c r="M130" s="388"/>
      <c r="N130" s="389"/>
      <c r="O130" s="379" t="s">
        <v>72</v>
      </c>
      <c r="P130" s="380"/>
      <c r="Q130" s="380"/>
      <c r="R130" s="380"/>
      <c r="S130" s="380"/>
      <c r="T130" s="380"/>
      <c r="U130" s="38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x14ac:dyDescent="0.2">
      <c r="A131" s="388"/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9"/>
      <c r="O131" s="379" t="s">
        <v>72</v>
      </c>
      <c r="P131" s="380"/>
      <c r="Q131" s="380"/>
      <c r="R131" s="380"/>
      <c r="S131" s="380"/>
      <c r="T131" s="380"/>
      <c r="U131" s="38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customHeight="1" x14ac:dyDescent="0.25">
      <c r="A132" s="394" t="s">
        <v>223</v>
      </c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8"/>
      <c r="N132" s="388"/>
      <c r="O132" s="388"/>
      <c r="P132" s="388"/>
      <c r="Q132" s="388"/>
      <c r="R132" s="388"/>
      <c r="S132" s="388"/>
      <c r="T132" s="388"/>
      <c r="U132" s="388"/>
      <c r="V132" s="388"/>
      <c r="W132" s="388"/>
      <c r="X132" s="388"/>
      <c r="Y132" s="388"/>
      <c r="Z132" s="364"/>
      <c r="AA132" s="364"/>
    </row>
    <row r="133" spans="1:54" ht="14.25" customHeight="1" x14ac:dyDescent="0.25">
      <c r="A133" s="390" t="s">
        <v>74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388"/>
      <c r="Y133" s="388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78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8"/>
      <c r="T134" s="34"/>
      <c r="U134" s="34"/>
      <c r="V134" s="35" t="s">
        <v>67</v>
      </c>
      <c r="W134" s="370">
        <v>53</v>
      </c>
      <c r="X134" s="371">
        <f>IFERROR(IF(W134="",0,CEILING((W134/$H134),1)*$H134),"")</f>
        <v>58.800000000000004</v>
      </c>
      <c r="Y134" s="36">
        <f>IFERROR(IF(X134=0,"",ROUNDUP(X134/H134,0)*0.02175),"")</f>
        <v>0.15225</v>
      </c>
      <c r="Z134" s="56"/>
      <c r="AA134" s="57"/>
      <c r="AE134" s="58"/>
      <c r="BB134" s="136" t="s">
        <v>1</v>
      </c>
    </row>
    <row r="135" spans="1:54" ht="27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78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2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8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78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8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78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8"/>
      <c r="T137" s="34"/>
      <c r="U137" s="34"/>
      <c r="V137" s="35" t="s">
        <v>67</v>
      </c>
      <c r="W137" s="370">
        <v>30.6</v>
      </c>
      <c r="X137" s="371">
        <f>IFERROR(IF(W137="",0,CEILING((W137/$H137),1)*$H137),"")</f>
        <v>32.400000000000006</v>
      </c>
      <c r="Y137" s="36">
        <f>IFERROR(IF(X137=0,"",ROUNDUP(X137/H137,0)*0.00753),"")</f>
        <v>9.0359999999999996E-2</v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78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4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8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87"/>
      <c r="B139" s="388"/>
      <c r="C139" s="388"/>
      <c r="D139" s="388"/>
      <c r="E139" s="388"/>
      <c r="F139" s="388"/>
      <c r="G139" s="388"/>
      <c r="H139" s="388"/>
      <c r="I139" s="388"/>
      <c r="J139" s="388"/>
      <c r="K139" s="388"/>
      <c r="L139" s="388"/>
      <c r="M139" s="388"/>
      <c r="N139" s="389"/>
      <c r="O139" s="379" t="s">
        <v>72</v>
      </c>
      <c r="P139" s="380"/>
      <c r="Q139" s="380"/>
      <c r="R139" s="380"/>
      <c r="S139" s="380"/>
      <c r="T139" s="380"/>
      <c r="U139" s="381"/>
      <c r="V139" s="37" t="s">
        <v>73</v>
      </c>
      <c r="W139" s="372">
        <f>IFERROR(W134/H134,"0")+IFERROR(W135/H135,"0")+IFERROR(W136/H136,"0")+IFERROR(W137/H137,"0")+IFERROR(W138/H138,"0")</f>
        <v>17.642857142857142</v>
      </c>
      <c r="X139" s="372">
        <f>IFERROR(X134/H134,"0")+IFERROR(X135/H135,"0")+IFERROR(X136/H136,"0")+IFERROR(X137/H137,"0")+IFERROR(X138/H138,"0")</f>
        <v>19</v>
      </c>
      <c r="Y139" s="372">
        <f>IFERROR(IF(Y134="",0,Y134),"0")+IFERROR(IF(Y135="",0,Y135),"0")+IFERROR(IF(Y136="",0,Y136),"0")+IFERROR(IF(Y137="",0,Y137),"0")+IFERROR(IF(Y138="",0,Y138),"0")</f>
        <v>0.24260999999999999</v>
      </c>
      <c r="Z139" s="373"/>
      <c r="AA139" s="373"/>
    </row>
    <row r="140" spans="1:54" x14ac:dyDescent="0.2">
      <c r="A140" s="388"/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9"/>
      <c r="O140" s="379" t="s">
        <v>72</v>
      </c>
      <c r="P140" s="380"/>
      <c r="Q140" s="380"/>
      <c r="R140" s="380"/>
      <c r="S140" s="380"/>
      <c r="T140" s="380"/>
      <c r="U140" s="381"/>
      <c r="V140" s="37" t="s">
        <v>67</v>
      </c>
      <c r="W140" s="372">
        <f>IFERROR(SUM(W134:W138),"0")</f>
        <v>83.6</v>
      </c>
      <c r="X140" s="372">
        <f>IFERROR(SUM(X134:X138),"0")</f>
        <v>91.200000000000017</v>
      </c>
      <c r="Y140" s="37"/>
      <c r="Z140" s="373"/>
      <c r="AA140" s="373"/>
    </row>
    <row r="141" spans="1:54" ht="27.75" customHeight="1" x14ac:dyDescent="0.2">
      <c r="A141" s="434" t="s">
        <v>233</v>
      </c>
      <c r="B141" s="435"/>
      <c r="C141" s="435"/>
      <c r="D141" s="435"/>
      <c r="E141" s="435"/>
      <c r="F141" s="435"/>
      <c r="G141" s="435"/>
      <c r="H141" s="435"/>
      <c r="I141" s="435"/>
      <c r="J141" s="435"/>
      <c r="K141" s="435"/>
      <c r="L141" s="435"/>
      <c r="M141" s="435"/>
      <c r="N141" s="435"/>
      <c r="O141" s="435"/>
      <c r="P141" s="435"/>
      <c r="Q141" s="435"/>
      <c r="R141" s="435"/>
      <c r="S141" s="435"/>
      <c r="T141" s="435"/>
      <c r="U141" s="435"/>
      <c r="V141" s="435"/>
      <c r="W141" s="435"/>
      <c r="X141" s="435"/>
      <c r="Y141" s="435"/>
      <c r="Z141" s="48"/>
      <c r="AA141" s="48"/>
    </row>
    <row r="142" spans="1:54" ht="16.5" customHeight="1" x14ac:dyDescent="0.25">
      <c r="A142" s="394" t="s">
        <v>234</v>
      </c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  <c r="T142" s="388"/>
      <c r="U142" s="388"/>
      <c r="V142" s="388"/>
      <c r="W142" s="388"/>
      <c r="X142" s="388"/>
      <c r="Y142" s="388"/>
      <c r="Z142" s="364"/>
      <c r="AA142" s="364"/>
    </row>
    <row r="143" spans="1:54" ht="14.25" customHeight="1" x14ac:dyDescent="0.25">
      <c r="A143" s="390" t="s">
        <v>110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63"/>
      <c r="AA143" s="363"/>
    </row>
    <row r="144" spans="1:54" ht="27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78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8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78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7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8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78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41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8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x14ac:dyDescent="0.2">
      <c r="A147" s="387"/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9"/>
      <c r="O147" s="379" t="s">
        <v>72</v>
      </c>
      <c r="P147" s="380"/>
      <c r="Q147" s="380"/>
      <c r="R147" s="380"/>
      <c r="S147" s="380"/>
      <c r="T147" s="380"/>
      <c r="U147" s="38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x14ac:dyDescent="0.2">
      <c r="A148" s="388"/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9"/>
      <c r="O148" s="379" t="s">
        <v>72</v>
      </c>
      <c r="P148" s="380"/>
      <c r="Q148" s="380"/>
      <c r="R148" s="380"/>
      <c r="S148" s="380"/>
      <c r="T148" s="380"/>
      <c r="U148" s="38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customHeight="1" x14ac:dyDescent="0.25">
      <c r="A149" s="394" t="s">
        <v>241</v>
      </c>
      <c r="B149" s="388"/>
      <c r="C149" s="388"/>
      <c r="D149" s="388"/>
      <c r="E149" s="388"/>
      <c r="F149" s="388"/>
      <c r="G149" s="388"/>
      <c r="H149" s="388"/>
      <c r="I149" s="388"/>
      <c r="J149" s="388"/>
      <c r="K149" s="388"/>
      <c r="L149" s="388"/>
      <c r="M149" s="388"/>
      <c r="N149" s="388"/>
      <c r="O149" s="388"/>
      <c r="P149" s="388"/>
      <c r="Q149" s="388"/>
      <c r="R149" s="388"/>
      <c r="S149" s="388"/>
      <c r="T149" s="388"/>
      <c r="U149" s="388"/>
      <c r="V149" s="388"/>
      <c r="W149" s="388"/>
      <c r="X149" s="388"/>
      <c r="Y149" s="388"/>
      <c r="Z149" s="364"/>
      <c r="AA149" s="364"/>
    </row>
    <row r="150" spans="1:54" ht="14.25" customHeight="1" x14ac:dyDescent="0.25">
      <c r="A150" s="390" t="s">
        <v>61</v>
      </c>
      <c r="B150" s="388"/>
      <c r="C150" s="388"/>
      <c r="D150" s="388"/>
      <c r="E150" s="388"/>
      <c r="F150" s="388"/>
      <c r="G150" s="388"/>
      <c r="H150" s="388"/>
      <c r="I150" s="388"/>
      <c r="J150" s="388"/>
      <c r="K150" s="388"/>
      <c r="L150" s="388"/>
      <c r="M150" s="388"/>
      <c r="N150" s="388"/>
      <c r="O150" s="388"/>
      <c r="P150" s="388"/>
      <c r="Q150" s="388"/>
      <c r="R150" s="388"/>
      <c r="S150" s="388"/>
      <c r="T150" s="388"/>
      <c r="U150" s="388"/>
      <c r="V150" s="388"/>
      <c r="W150" s="388"/>
      <c r="X150" s="388"/>
      <c r="Y150" s="388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78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8"/>
      <c r="T151" s="34"/>
      <c r="U151" s="34"/>
      <c r="V151" s="35" t="s">
        <v>67</v>
      </c>
      <c r="W151" s="370">
        <v>30</v>
      </c>
      <c r="X151" s="371">
        <f t="shared" ref="X151:X159" si="8">IFERROR(IF(W151="",0,CEILING((W151/$H151),1)*$H151),"")</f>
        <v>33.6</v>
      </c>
      <c r="Y151" s="36">
        <f>IFERROR(IF(X151=0,"",ROUNDUP(X151/H151,0)*0.00753),"")</f>
        <v>6.0240000000000002E-2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78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7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8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78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8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78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8"/>
      <c r="T154" s="34"/>
      <c r="U154" s="34"/>
      <c r="V154" s="35" t="s">
        <v>67</v>
      </c>
      <c r="W154" s="370">
        <v>9.1</v>
      </c>
      <c r="X154" s="371">
        <f t="shared" si="8"/>
        <v>10.5</v>
      </c>
      <c r="Y154" s="36">
        <f>IFERROR(IF(X154=0,"",ROUNDUP(X154/H154,0)*0.00502),"")</f>
        <v>2.5100000000000001E-2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78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8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78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8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78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8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78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8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78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8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87"/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9"/>
      <c r="O160" s="379" t="s">
        <v>72</v>
      </c>
      <c r="P160" s="380"/>
      <c r="Q160" s="380"/>
      <c r="R160" s="380"/>
      <c r="S160" s="380"/>
      <c r="T160" s="380"/>
      <c r="U160" s="38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11.476190476190474</v>
      </c>
      <c r="X160" s="372">
        <f>IFERROR(X151/H151,"0")+IFERROR(X152/H152,"0")+IFERROR(X153/H153,"0")+IFERROR(X154/H154,"0")+IFERROR(X155/H155,"0")+IFERROR(X156/H156,"0")+IFERROR(X157/H157,"0")+IFERROR(X158/H158,"0")+IFERROR(X159/H159,"0")</f>
        <v>13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8.5339999999999999E-2</v>
      </c>
      <c r="Z160" s="373"/>
      <c r="AA160" s="373"/>
    </row>
    <row r="161" spans="1:54" x14ac:dyDescent="0.2">
      <c r="A161" s="388"/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9"/>
      <c r="O161" s="379" t="s">
        <v>72</v>
      </c>
      <c r="P161" s="380"/>
      <c r="Q161" s="380"/>
      <c r="R161" s="380"/>
      <c r="S161" s="380"/>
      <c r="T161" s="380"/>
      <c r="U161" s="381"/>
      <c r="V161" s="37" t="s">
        <v>67</v>
      </c>
      <c r="W161" s="372">
        <f>IFERROR(SUM(W151:W159),"0")</f>
        <v>39.1</v>
      </c>
      <c r="X161" s="372">
        <f>IFERROR(SUM(X151:X159),"0")</f>
        <v>44.1</v>
      </c>
      <c r="Y161" s="37"/>
      <c r="Z161" s="373"/>
      <c r="AA161" s="373"/>
    </row>
    <row r="162" spans="1:54" ht="16.5" customHeight="1" x14ac:dyDescent="0.25">
      <c r="A162" s="394" t="s">
        <v>260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64"/>
      <c r="AA162" s="364"/>
    </row>
    <row r="163" spans="1:54" ht="14.25" customHeight="1" x14ac:dyDescent="0.25">
      <c r="A163" s="390" t="s">
        <v>110</v>
      </c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8"/>
      <c r="O163" s="388"/>
      <c r="P163" s="388"/>
      <c r="Q163" s="388"/>
      <c r="R163" s="388"/>
      <c r="S163" s="388"/>
      <c r="T163" s="388"/>
      <c r="U163" s="388"/>
      <c r="V163" s="388"/>
      <c r="W163" s="388"/>
      <c r="X163" s="388"/>
      <c r="Y163" s="388"/>
      <c r="Z163" s="363"/>
      <c r="AA163" s="363"/>
    </row>
    <row r="164" spans="1:54" ht="16.5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78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8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78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8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x14ac:dyDescent="0.2">
      <c r="A166" s="387"/>
      <c r="B166" s="388"/>
      <c r="C166" s="388"/>
      <c r="D166" s="388"/>
      <c r="E166" s="388"/>
      <c r="F166" s="388"/>
      <c r="G166" s="388"/>
      <c r="H166" s="388"/>
      <c r="I166" s="388"/>
      <c r="J166" s="388"/>
      <c r="K166" s="388"/>
      <c r="L166" s="388"/>
      <c r="M166" s="388"/>
      <c r="N166" s="389"/>
      <c r="O166" s="379" t="s">
        <v>72</v>
      </c>
      <c r="P166" s="380"/>
      <c r="Q166" s="380"/>
      <c r="R166" s="380"/>
      <c r="S166" s="380"/>
      <c r="T166" s="380"/>
      <c r="U166" s="38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x14ac:dyDescent="0.2">
      <c r="A167" s="388"/>
      <c r="B167" s="388"/>
      <c r="C167" s="388"/>
      <c r="D167" s="388"/>
      <c r="E167" s="388"/>
      <c r="F167" s="388"/>
      <c r="G167" s="388"/>
      <c r="H167" s="388"/>
      <c r="I167" s="388"/>
      <c r="J167" s="388"/>
      <c r="K167" s="388"/>
      <c r="L167" s="388"/>
      <c r="M167" s="388"/>
      <c r="N167" s="389"/>
      <c r="O167" s="379" t="s">
        <v>72</v>
      </c>
      <c r="P167" s="380"/>
      <c r="Q167" s="380"/>
      <c r="R167" s="380"/>
      <c r="S167" s="380"/>
      <c r="T167" s="380"/>
      <c r="U167" s="38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customHeight="1" x14ac:dyDescent="0.25">
      <c r="A168" s="390" t="s">
        <v>102</v>
      </c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388"/>
      <c r="V168" s="388"/>
      <c r="W168" s="388"/>
      <c r="X168" s="388"/>
      <c r="Y168" s="388"/>
      <c r="Z168" s="363"/>
      <c r="AA168" s="363"/>
    </row>
    <row r="169" spans="1:54" ht="16.5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78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8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78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8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x14ac:dyDescent="0.2">
      <c r="A171" s="387"/>
      <c r="B171" s="388"/>
      <c r="C171" s="388"/>
      <c r="D171" s="388"/>
      <c r="E171" s="388"/>
      <c r="F171" s="388"/>
      <c r="G171" s="388"/>
      <c r="H171" s="388"/>
      <c r="I171" s="388"/>
      <c r="J171" s="388"/>
      <c r="K171" s="388"/>
      <c r="L171" s="388"/>
      <c r="M171" s="388"/>
      <c r="N171" s="389"/>
      <c r="O171" s="379" t="s">
        <v>72</v>
      </c>
      <c r="P171" s="380"/>
      <c r="Q171" s="380"/>
      <c r="R171" s="380"/>
      <c r="S171" s="380"/>
      <c r="T171" s="380"/>
      <c r="U171" s="38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x14ac:dyDescent="0.2">
      <c r="A172" s="388"/>
      <c r="B172" s="388"/>
      <c r="C172" s="388"/>
      <c r="D172" s="388"/>
      <c r="E172" s="388"/>
      <c r="F172" s="388"/>
      <c r="G172" s="388"/>
      <c r="H172" s="388"/>
      <c r="I172" s="388"/>
      <c r="J172" s="388"/>
      <c r="K172" s="388"/>
      <c r="L172" s="388"/>
      <c r="M172" s="388"/>
      <c r="N172" s="389"/>
      <c r="O172" s="379" t="s">
        <v>72</v>
      </c>
      <c r="P172" s="380"/>
      <c r="Q172" s="380"/>
      <c r="R172" s="380"/>
      <c r="S172" s="380"/>
      <c r="T172" s="380"/>
      <c r="U172" s="38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customHeight="1" x14ac:dyDescent="0.25">
      <c r="A173" s="390" t="s">
        <v>61</v>
      </c>
      <c r="B173" s="388"/>
      <c r="C173" s="388"/>
      <c r="D173" s="388"/>
      <c r="E173" s="388"/>
      <c r="F173" s="388"/>
      <c r="G173" s="388"/>
      <c r="H173" s="388"/>
      <c r="I173" s="388"/>
      <c r="J173" s="388"/>
      <c r="K173" s="388"/>
      <c r="L173" s="388"/>
      <c r="M173" s="388"/>
      <c r="N173" s="388"/>
      <c r="O173" s="388"/>
      <c r="P173" s="388"/>
      <c r="Q173" s="388"/>
      <c r="R173" s="388"/>
      <c r="S173" s="388"/>
      <c r="T173" s="388"/>
      <c r="U173" s="388"/>
      <c r="V173" s="388"/>
      <c r="W173" s="388"/>
      <c r="X173" s="388"/>
      <c r="Y173" s="388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78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8"/>
      <c r="T174" s="34"/>
      <c r="U174" s="34"/>
      <c r="V174" s="35" t="s">
        <v>67</v>
      </c>
      <c r="W174" s="370">
        <v>50</v>
      </c>
      <c r="X174" s="371">
        <f>IFERROR(IF(W174="",0,CEILING((W174/$H174),1)*$H174),"")</f>
        <v>54</v>
      </c>
      <c r="Y174" s="36">
        <f>IFERROR(IF(X174=0,"",ROUNDUP(X174/H174,0)*0.00937),"")</f>
        <v>9.3700000000000006E-2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78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8"/>
      <c r="T175" s="34"/>
      <c r="U175" s="34"/>
      <c r="V175" s="35" t="s">
        <v>67</v>
      </c>
      <c r="W175" s="370">
        <v>20</v>
      </c>
      <c r="X175" s="371">
        <f>IFERROR(IF(W175="",0,CEILING((W175/$H175),1)*$H175),"")</f>
        <v>21.6</v>
      </c>
      <c r="Y175" s="36">
        <f>IFERROR(IF(X175=0,"",ROUNDUP(X175/H175,0)*0.00937),"")</f>
        <v>3.7479999999999999E-2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78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8"/>
      <c r="T176" s="34"/>
      <c r="U176" s="34"/>
      <c r="V176" s="35" t="s">
        <v>67</v>
      </c>
      <c r="W176" s="370">
        <v>40</v>
      </c>
      <c r="X176" s="371">
        <f>IFERROR(IF(W176="",0,CEILING((W176/$H176),1)*$H176),"")</f>
        <v>43.2</v>
      </c>
      <c r="Y176" s="36">
        <f>IFERROR(IF(X176=0,"",ROUNDUP(X176/H176,0)*0.00937),"")</f>
        <v>7.4959999999999999E-2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78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8"/>
      <c r="T177" s="34"/>
      <c r="U177" s="34"/>
      <c r="V177" s="35" t="s">
        <v>67</v>
      </c>
      <c r="W177" s="370">
        <v>20</v>
      </c>
      <c r="X177" s="371">
        <f>IFERROR(IF(W177="",0,CEILING((W177/$H177),1)*$H177),"")</f>
        <v>21.6</v>
      </c>
      <c r="Y177" s="36">
        <f>IFERROR(IF(X177=0,"",ROUNDUP(X177/H177,0)*0.00937),"")</f>
        <v>3.7479999999999999E-2</v>
      </c>
      <c r="Z177" s="56"/>
      <c r="AA177" s="57"/>
      <c r="AE177" s="58"/>
      <c r="BB177" s="160" t="s">
        <v>1</v>
      </c>
    </row>
    <row r="178" spans="1:54" x14ac:dyDescent="0.2">
      <c r="A178" s="387"/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9"/>
      <c r="O178" s="379" t="s">
        <v>72</v>
      </c>
      <c r="P178" s="380"/>
      <c r="Q178" s="380"/>
      <c r="R178" s="380"/>
      <c r="S178" s="380"/>
      <c r="T178" s="380"/>
      <c r="U178" s="381"/>
      <c r="V178" s="37" t="s">
        <v>73</v>
      </c>
      <c r="W178" s="372">
        <f>IFERROR(W174/H174,"0")+IFERROR(W175/H175,"0")+IFERROR(W176/H176,"0")+IFERROR(W177/H177,"0")</f>
        <v>24.074074074074069</v>
      </c>
      <c r="X178" s="372">
        <f>IFERROR(X174/H174,"0")+IFERROR(X175/H175,"0")+IFERROR(X176/H176,"0")+IFERROR(X177/H177,"0")</f>
        <v>26</v>
      </c>
      <c r="Y178" s="372">
        <f>IFERROR(IF(Y174="",0,Y174),"0")+IFERROR(IF(Y175="",0,Y175),"0")+IFERROR(IF(Y176="",0,Y176),"0")+IFERROR(IF(Y177="",0,Y177),"0")</f>
        <v>0.24362</v>
      </c>
      <c r="Z178" s="373"/>
      <c r="AA178" s="373"/>
    </row>
    <row r="179" spans="1:54" x14ac:dyDescent="0.2">
      <c r="A179" s="388"/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9"/>
      <c r="O179" s="379" t="s">
        <v>72</v>
      </c>
      <c r="P179" s="380"/>
      <c r="Q179" s="380"/>
      <c r="R179" s="380"/>
      <c r="S179" s="380"/>
      <c r="T179" s="380"/>
      <c r="U179" s="381"/>
      <c r="V179" s="37" t="s">
        <v>67</v>
      </c>
      <c r="W179" s="372">
        <f>IFERROR(SUM(W174:W177),"0")</f>
        <v>130</v>
      </c>
      <c r="X179" s="372">
        <f>IFERROR(SUM(X174:X177),"0")</f>
        <v>140.4</v>
      </c>
      <c r="Y179" s="37"/>
      <c r="Z179" s="373"/>
      <c r="AA179" s="373"/>
    </row>
    <row r="180" spans="1:54" ht="14.25" customHeight="1" x14ac:dyDescent="0.25">
      <c r="A180" s="390" t="s">
        <v>74</v>
      </c>
      <c r="B180" s="388"/>
      <c r="C180" s="388"/>
      <c r="D180" s="388"/>
      <c r="E180" s="388"/>
      <c r="F180" s="388"/>
      <c r="G180" s="388"/>
      <c r="H180" s="388"/>
      <c r="I180" s="388"/>
      <c r="J180" s="388"/>
      <c r="K180" s="388"/>
      <c r="L180" s="388"/>
      <c r="M180" s="388"/>
      <c r="N180" s="388"/>
      <c r="O180" s="388"/>
      <c r="P180" s="388"/>
      <c r="Q180" s="388"/>
      <c r="R180" s="388"/>
      <c r="S180" s="388"/>
      <c r="T180" s="388"/>
      <c r="U180" s="388"/>
      <c r="V180" s="388"/>
      <c r="W180" s="388"/>
      <c r="X180" s="388"/>
      <c r="Y180" s="388"/>
      <c r="Z180" s="363"/>
      <c r="AA180" s="363"/>
    </row>
    <row r="181" spans="1:54" ht="27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78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61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8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78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60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8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78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43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8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78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8"/>
      <c r="T184" s="34"/>
      <c r="U184" s="34"/>
      <c r="V184" s="35" t="s">
        <v>67</v>
      </c>
      <c r="W184" s="370">
        <v>10</v>
      </c>
      <c r="X184" s="371">
        <f t="shared" si="9"/>
        <v>15.6</v>
      </c>
      <c r="Y184" s="36">
        <f>IFERROR(IF(X184=0,"",ROUNDUP(X184/H184,0)*0.02175),"")</f>
        <v>4.3499999999999997E-2</v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78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8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78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41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8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78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8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78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8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78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4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8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78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8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78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8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78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8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78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7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8"/>
      <c r="T193" s="34"/>
      <c r="U193" s="34"/>
      <c r="V193" s="35" t="s">
        <v>67</v>
      </c>
      <c r="W193" s="370">
        <v>6.3</v>
      </c>
      <c r="X193" s="371">
        <f t="shared" si="9"/>
        <v>7.1999999999999993</v>
      </c>
      <c r="Y193" s="36">
        <f t="shared" si="10"/>
        <v>2.2589999999999999E-2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78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8"/>
      <c r="T194" s="34"/>
      <c r="U194" s="34"/>
      <c r="V194" s="35" t="s">
        <v>67</v>
      </c>
      <c r="W194" s="370">
        <v>9</v>
      </c>
      <c r="X194" s="371">
        <f t="shared" si="9"/>
        <v>9.6</v>
      </c>
      <c r="Y194" s="36">
        <f t="shared" si="10"/>
        <v>3.0120000000000001E-2</v>
      </c>
      <c r="Z194" s="56"/>
      <c r="AA194" s="57"/>
      <c r="AE194" s="58"/>
      <c r="BB194" s="174" t="s">
        <v>1</v>
      </c>
    </row>
    <row r="195" spans="1:54" ht="16.5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78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3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8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78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42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8"/>
      <c r="T196" s="34"/>
      <c r="U196" s="34"/>
      <c r="V196" s="35" t="s">
        <v>67</v>
      </c>
      <c r="W196" s="370">
        <v>3.2</v>
      </c>
      <c r="X196" s="371">
        <f t="shared" si="9"/>
        <v>4.8</v>
      </c>
      <c r="Y196" s="36">
        <f t="shared" si="10"/>
        <v>1.506E-2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78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8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87"/>
      <c r="B198" s="388"/>
      <c r="C198" s="388"/>
      <c r="D198" s="388"/>
      <c r="E198" s="388"/>
      <c r="F198" s="388"/>
      <c r="G198" s="388"/>
      <c r="H198" s="388"/>
      <c r="I198" s="388"/>
      <c r="J198" s="388"/>
      <c r="K198" s="388"/>
      <c r="L198" s="388"/>
      <c r="M198" s="388"/>
      <c r="N198" s="389"/>
      <c r="O198" s="379" t="s">
        <v>72</v>
      </c>
      <c r="P198" s="380"/>
      <c r="Q198" s="380"/>
      <c r="R198" s="380"/>
      <c r="S198" s="380"/>
      <c r="T198" s="380"/>
      <c r="U198" s="38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8.990384615384615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11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0.11126999999999999</v>
      </c>
      <c r="Z198" s="373"/>
      <c r="AA198" s="373"/>
    </row>
    <row r="199" spans="1:54" x14ac:dyDescent="0.2">
      <c r="A199" s="388"/>
      <c r="B199" s="388"/>
      <c r="C199" s="388"/>
      <c r="D199" s="388"/>
      <c r="E199" s="388"/>
      <c r="F199" s="388"/>
      <c r="G199" s="388"/>
      <c r="H199" s="388"/>
      <c r="I199" s="388"/>
      <c r="J199" s="388"/>
      <c r="K199" s="388"/>
      <c r="L199" s="388"/>
      <c r="M199" s="388"/>
      <c r="N199" s="389"/>
      <c r="O199" s="379" t="s">
        <v>72</v>
      </c>
      <c r="P199" s="380"/>
      <c r="Q199" s="380"/>
      <c r="R199" s="380"/>
      <c r="S199" s="380"/>
      <c r="T199" s="380"/>
      <c r="U199" s="381"/>
      <c r="V199" s="37" t="s">
        <v>67</v>
      </c>
      <c r="W199" s="372">
        <f>IFERROR(SUM(W181:W197),"0")</f>
        <v>28.5</v>
      </c>
      <c r="X199" s="372">
        <f>IFERROR(SUM(X181:X197),"0")</f>
        <v>37.199999999999996</v>
      </c>
      <c r="Y199" s="37"/>
      <c r="Z199" s="373"/>
      <c r="AA199" s="373"/>
    </row>
    <row r="200" spans="1:54" ht="14.25" customHeight="1" x14ac:dyDescent="0.25">
      <c r="A200" s="390" t="s">
        <v>210</v>
      </c>
      <c r="B200" s="388"/>
      <c r="C200" s="388"/>
      <c r="D200" s="388"/>
      <c r="E200" s="388"/>
      <c r="F200" s="388"/>
      <c r="G200" s="388"/>
      <c r="H200" s="388"/>
      <c r="I200" s="388"/>
      <c r="J200" s="388"/>
      <c r="K200" s="388"/>
      <c r="L200" s="388"/>
      <c r="M200" s="388"/>
      <c r="N200" s="388"/>
      <c r="O200" s="388"/>
      <c r="P200" s="388"/>
      <c r="Q200" s="388"/>
      <c r="R200" s="388"/>
      <c r="S200" s="388"/>
      <c r="T200" s="388"/>
      <c r="U200" s="388"/>
      <c r="V200" s="388"/>
      <c r="W200" s="388"/>
      <c r="X200" s="388"/>
      <c r="Y200" s="388"/>
      <c r="Z200" s="363"/>
      <c r="AA200" s="363"/>
    </row>
    <row r="201" spans="1:54" ht="16.5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78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8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78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8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78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4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8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78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5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8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x14ac:dyDescent="0.2">
      <c r="A205" s="387"/>
      <c r="B205" s="388"/>
      <c r="C205" s="388"/>
      <c r="D205" s="388"/>
      <c r="E205" s="388"/>
      <c r="F205" s="388"/>
      <c r="G205" s="388"/>
      <c r="H205" s="388"/>
      <c r="I205" s="388"/>
      <c r="J205" s="388"/>
      <c r="K205" s="388"/>
      <c r="L205" s="388"/>
      <c r="M205" s="388"/>
      <c r="N205" s="389"/>
      <c r="O205" s="379" t="s">
        <v>72</v>
      </c>
      <c r="P205" s="380"/>
      <c r="Q205" s="380"/>
      <c r="R205" s="380"/>
      <c r="S205" s="380"/>
      <c r="T205" s="380"/>
      <c r="U205" s="38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x14ac:dyDescent="0.2">
      <c r="A206" s="388"/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9"/>
      <c r="O206" s="379" t="s">
        <v>72</v>
      </c>
      <c r="P206" s="380"/>
      <c r="Q206" s="380"/>
      <c r="R206" s="380"/>
      <c r="S206" s="380"/>
      <c r="T206" s="380"/>
      <c r="U206" s="38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customHeight="1" x14ac:dyDescent="0.25">
      <c r="A207" s="394" t="s">
        <v>319</v>
      </c>
      <c r="B207" s="388"/>
      <c r="C207" s="388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  <c r="N207" s="388"/>
      <c r="O207" s="388"/>
      <c r="P207" s="388"/>
      <c r="Q207" s="388"/>
      <c r="R207" s="388"/>
      <c r="S207" s="388"/>
      <c r="T207" s="388"/>
      <c r="U207" s="388"/>
      <c r="V207" s="388"/>
      <c r="W207" s="388"/>
      <c r="X207" s="388"/>
      <c r="Y207" s="388"/>
      <c r="Z207" s="364"/>
      <c r="AA207" s="364"/>
    </row>
    <row r="208" spans="1:54" ht="14.25" customHeight="1" x14ac:dyDescent="0.25">
      <c r="A208" s="390" t="s">
        <v>110</v>
      </c>
      <c r="B208" s="388"/>
      <c r="C208" s="388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  <c r="N208" s="388"/>
      <c r="O208" s="388"/>
      <c r="P208" s="388"/>
      <c r="Q208" s="388"/>
      <c r="R208" s="388"/>
      <c r="S208" s="388"/>
      <c r="T208" s="388"/>
      <c r="U208" s="388"/>
      <c r="V208" s="388"/>
      <c r="W208" s="388"/>
      <c r="X208" s="388"/>
      <c r="Y208" s="388"/>
      <c r="Z208" s="363"/>
      <c r="AA208" s="363"/>
    </row>
    <row r="209" spans="1:54" ht="27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78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4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8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78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8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78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8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78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8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78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6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8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78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5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8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x14ac:dyDescent="0.2">
      <c r="A215" s="387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8"/>
      <c r="N215" s="389"/>
      <c r="O215" s="379" t="s">
        <v>72</v>
      </c>
      <c r="P215" s="380"/>
      <c r="Q215" s="380"/>
      <c r="R215" s="380"/>
      <c r="S215" s="380"/>
      <c r="T215" s="380"/>
      <c r="U215" s="38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x14ac:dyDescent="0.2">
      <c r="A216" s="388"/>
      <c r="B216" s="388"/>
      <c r="C216" s="388"/>
      <c r="D216" s="388"/>
      <c r="E216" s="388"/>
      <c r="F216" s="388"/>
      <c r="G216" s="388"/>
      <c r="H216" s="388"/>
      <c r="I216" s="388"/>
      <c r="J216" s="388"/>
      <c r="K216" s="388"/>
      <c r="L216" s="388"/>
      <c r="M216" s="388"/>
      <c r="N216" s="389"/>
      <c r="O216" s="379" t="s">
        <v>72</v>
      </c>
      <c r="P216" s="380"/>
      <c r="Q216" s="380"/>
      <c r="R216" s="380"/>
      <c r="S216" s="380"/>
      <c r="T216" s="380"/>
      <c r="U216" s="38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customHeight="1" x14ac:dyDescent="0.25">
      <c r="A217" s="390" t="s">
        <v>61</v>
      </c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8"/>
      <c r="O217" s="388"/>
      <c r="P217" s="388"/>
      <c r="Q217" s="388"/>
      <c r="R217" s="388"/>
      <c r="S217" s="388"/>
      <c r="T217" s="388"/>
      <c r="U217" s="388"/>
      <c r="V217" s="388"/>
      <c r="W217" s="388"/>
      <c r="X217" s="388"/>
      <c r="Y217" s="388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78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3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8"/>
      <c r="T218" s="34"/>
      <c r="U218" s="34"/>
      <c r="V218" s="35" t="s">
        <v>67</v>
      </c>
      <c r="W218" s="370">
        <v>22.4</v>
      </c>
      <c r="X218" s="371">
        <f>IFERROR(IF(W218="",0,CEILING((W218/$H218),1)*$H218),"")</f>
        <v>23.1</v>
      </c>
      <c r="Y218" s="36">
        <f>IFERROR(IF(X218=0,"",ROUNDUP(X218/H218,0)*0.00502),"")</f>
        <v>5.5220000000000005E-2</v>
      </c>
      <c r="Z218" s="56"/>
      <c r="AA218" s="57"/>
      <c r="AE218" s="58"/>
      <c r="BB218" s="188" t="s">
        <v>1</v>
      </c>
    </row>
    <row r="219" spans="1:54" ht="27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78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3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8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87"/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9"/>
      <c r="O220" s="379" t="s">
        <v>72</v>
      </c>
      <c r="P220" s="380"/>
      <c r="Q220" s="380"/>
      <c r="R220" s="380"/>
      <c r="S220" s="380"/>
      <c r="T220" s="380"/>
      <c r="U220" s="381"/>
      <c r="V220" s="37" t="s">
        <v>73</v>
      </c>
      <c r="W220" s="372">
        <f>IFERROR(W218/H218,"0")+IFERROR(W219/H219,"0")</f>
        <v>10.666666666666666</v>
      </c>
      <c r="X220" s="372">
        <f>IFERROR(X218/H218,"0")+IFERROR(X219/H219,"0")</f>
        <v>11</v>
      </c>
      <c r="Y220" s="372">
        <f>IFERROR(IF(Y218="",0,Y218),"0")+IFERROR(IF(Y219="",0,Y219),"0")</f>
        <v>5.5220000000000005E-2</v>
      </c>
      <c r="Z220" s="373"/>
      <c r="AA220" s="373"/>
    </row>
    <row r="221" spans="1:54" x14ac:dyDescent="0.2">
      <c r="A221" s="388"/>
      <c r="B221" s="388"/>
      <c r="C221" s="388"/>
      <c r="D221" s="388"/>
      <c r="E221" s="388"/>
      <c r="F221" s="388"/>
      <c r="G221" s="388"/>
      <c r="H221" s="388"/>
      <c r="I221" s="388"/>
      <c r="J221" s="388"/>
      <c r="K221" s="388"/>
      <c r="L221" s="388"/>
      <c r="M221" s="388"/>
      <c r="N221" s="389"/>
      <c r="O221" s="379" t="s">
        <v>72</v>
      </c>
      <c r="P221" s="380"/>
      <c r="Q221" s="380"/>
      <c r="R221" s="380"/>
      <c r="S221" s="380"/>
      <c r="T221" s="380"/>
      <c r="U221" s="381"/>
      <c r="V221" s="37" t="s">
        <v>67</v>
      </c>
      <c r="W221" s="372">
        <f>IFERROR(SUM(W218:W219),"0")</f>
        <v>22.4</v>
      </c>
      <c r="X221" s="372">
        <f>IFERROR(SUM(X218:X219),"0")</f>
        <v>23.1</v>
      </c>
      <c r="Y221" s="37"/>
      <c r="Z221" s="373"/>
      <c r="AA221" s="373"/>
    </row>
    <row r="222" spans="1:54" ht="16.5" customHeight="1" x14ac:dyDescent="0.25">
      <c r="A222" s="394" t="s">
        <v>336</v>
      </c>
      <c r="B222" s="388"/>
      <c r="C222" s="388"/>
      <c r="D222" s="388"/>
      <c r="E222" s="388"/>
      <c r="F222" s="388"/>
      <c r="G222" s="388"/>
      <c r="H222" s="388"/>
      <c r="I222" s="388"/>
      <c r="J222" s="388"/>
      <c r="K222" s="388"/>
      <c r="L222" s="388"/>
      <c r="M222" s="388"/>
      <c r="N222" s="388"/>
      <c r="O222" s="388"/>
      <c r="P222" s="388"/>
      <c r="Q222" s="388"/>
      <c r="R222" s="388"/>
      <c r="S222" s="388"/>
      <c r="T222" s="388"/>
      <c r="U222" s="388"/>
      <c r="V222" s="388"/>
      <c r="W222" s="388"/>
      <c r="X222" s="388"/>
      <c r="Y222" s="388"/>
      <c r="Z222" s="364"/>
      <c r="AA222" s="364"/>
    </row>
    <row r="223" spans="1:54" ht="14.25" customHeight="1" x14ac:dyDescent="0.25">
      <c r="A223" s="390" t="s">
        <v>110</v>
      </c>
      <c r="B223" s="388"/>
      <c r="C223" s="388"/>
      <c r="D223" s="388"/>
      <c r="E223" s="388"/>
      <c r="F223" s="388"/>
      <c r="G223" s="388"/>
      <c r="H223" s="388"/>
      <c r="I223" s="388"/>
      <c r="J223" s="388"/>
      <c r="K223" s="388"/>
      <c r="L223" s="388"/>
      <c r="M223" s="388"/>
      <c r="N223" s="388"/>
      <c r="O223" s="388"/>
      <c r="P223" s="388"/>
      <c r="Q223" s="388"/>
      <c r="R223" s="388"/>
      <c r="S223" s="388"/>
      <c r="T223" s="388"/>
      <c r="U223" s="388"/>
      <c r="V223" s="388"/>
      <c r="W223" s="388"/>
      <c r="X223" s="388"/>
      <c r="Y223" s="388"/>
      <c r="Z223" s="363"/>
      <c r="AA223" s="363"/>
    </row>
    <row r="224" spans="1:54" ht="27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78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8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78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8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78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8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78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1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8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78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8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78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8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x14ac:dyDescent="0.2">
      <c r="A230" s="387"/>
      <c r="B230" s="388"/>
      <c r="C230" s="388"/>
      <c r="D230" s="388"/>
      <c r="E230" s="388"/>
      <c r="F230" s="388"/>
      <c r="G230" s="388"/>
      <c r="H230" s="388"/>
      <c r="I230" s="388"/>
      <c r="J230" s="388"/>
      <c r="K230" s="388"/>
      <c r="L230" s="388"/>
      <c r="M230" s="388"/>
      <c r="N230" s="389"/>
      <c r="O230" s="379" t="s">
        <v>72</v>
      </c>
      <c r="P230" s="380"/>
      <c r="Q230" s="380"/>
      <c r="R230" s="380"/>
      <c r="S230" s="380"/>
      <c r="T230" s="380"/>
      <c r="U230" s="38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x14ac:dyDescent="0.2">
      <c r="A231" s="388"/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9"/>
      <c r="O231" s="379" t="s">
        <v>72</v>
      </c>
      <c r="P231" s="380"/>
      <c r="Q231" s="380"/>
      <c r="R231" s="380"/>
      <c r="S231" s="380"/>
      <c r="T231" s="380"/>
      <c r="U231" s="38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customHeight="1" x14ac:dyDescent="0.25">
      <c r="A232" s="394" t="s">
        <v>349</v>
      </c>
      <c r="B232" s="388"/>
      <c r="C232" s="388"/>
      <c r="D232" s="388"/>
      <c r="E232" s="388"/>
      <c r="F232" s="388"/>
      <c r="G232" s="388"/>
      <c r="H232" s="388"/>
      <c r="I232" s="388"/>
      <c r="J232" s="388"/>
      <c r="K232" s="388"/>
      <c r="L232" s="388"/>
      <c r="M232" s="388"/>
      <c r="N232" s="388"/>
      <c r="O232" s="388"/>
      <c r="P232" s="388"/>
      <c r="Q232" s="388"/>
      <c r="R232" s="388"/>
      <c r="S232" s="388"/>
      <c r="T232" s="388"/>
      <c r="U232" s="388"/>
      <c r="V232" s="388"/>
      <c r="W232" s="388"/>
      <c r="X232" s="388"/>
      <c r="Y232" s="388"/>
      <c r="Z232" s="364"/>
      <c r="AA232" s="364"/>
    </row>
    <row r="233" spans="1:54" ht="14.25" customHeight="1" x14ac:dyDescent="0.25">
      <c r="A233" s="390" t="s">
        <v>110</v>
      </c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  <c r="X233" s="388"/>
      <c r="Y233" s="388"/>
      <c r="Z233" s="363"/>
      <c r="AA233" s="363"/>
    </row>
    <row r="234" spans="1:54" ht="27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78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8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78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1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8"/>
      <c r="T235" s="34"/>
      <c r="U235" s="34"/>
      <c r="V235" s="35" t="s">
        <v>67</v>
      </c>
      <c r="W235" s="370">
        <v>730</v>
      </c>
      <c r="X235" s="371">
        <f t="shared" si="13"/>
        <v>734.40000000000009</v>
      </c>
      <c r="Y235" s="36">
        <f>IFERROR(IF(X235=0,"",ROUNDUP(X235/H235,0)*0.02175),"")</f>
        <v>1.4789999999999999</v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78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8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78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6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8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78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4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8"/>
      <c r="T238" s="34"/>
      <c r="U238" s="34"/>
      <c r="V238" s="35" t="s">
        <v>67</v>
      </c>
      <c r="W238" s="370">
        <v>160</v>
      </c>
      <c r="X238" s="371">
        <f t="shared" si="13"/>
        <v>162</v>
      </c>
      <c r="Y238" s="36">
        <f>IFERROR(IF(X238=0,"",ROUNDUP(X238/H238,0)*0.02175),"")</f>
        <v>0.32624999999999998</v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78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8"/>
      <c r="T239" s="34"/>
      <c r="U239" s="34"/>
      <c r="V239" s="35" t="s">
        <v>67</v>
      </c>
      <c r="W239" s="370">
        <v>100</v>
      </c>
      <c r="X239" s="371">
        <f t="shared" si="13"/>
        <v>108</v>
      </c>
      <c r="Y239" s="36">
        <f>IFERROR(IF(X239=0,"",ROUNDUP(X239/H239,0)*0.02175),"")</f>
        <v>0.21749999999999997</v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78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8"/>
      <c r="T240" s="34"/>
      <c r="U240" s="34"/>
      <c r="V240" s="35" t="s">
        <v>67</v>
      </c>
      <c r="W240" s="370">
        <v>30</v>
      </c>
      <c r="X240" s="371">
        <f t="shared" si="13"/>
        <v>32.400000000000006</v>
      </c>
      <c r="Y240" s="36">
        <f>IFERROR(IF(X240=0,"",ROUNDUP(X240/H240,0)*0.02175),"")</f>
        <v>6.5250000000000002E-2</v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78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8"/>
      <c r="T241" s="34"/>
      <c r="U241" s="34"/>
      <c r="V241" s="35" t="s">
        <v>67</v>
      </c>
      <c r="W241" s="370">
        <v>190</v>
      </c>
      <c r="X241" s="371">
        <f t="shared" si="13"/>
        <v>190</v>
      </c>
      <c r="Y241" s="36">
        <f t="shared" ref="Y241:Y247" si="14">IFERROR(IF(X241=0,"",ROUNDUP(X241/H241,0)*0.00937),"")</f>
        <v>0.35605999999999999</v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78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8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78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8"/>
      <c r="T243" s="34"/>
      <c r="U243" s="34"/>
      <c r="V243" s="35" t="s">
        <v>67</v>
      </c>
      <c r="W243" s="370">
        <v>35</v>
      </c>
      <c r="X243" s="371">
        <f t="shared" si="13"/>
        <v>35</v>
      </c>
      <c r="Y243" s="36">
        <f t="shared" si="14"/>
        <v>6.5589999999999996E-2</v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78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8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78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8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78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8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78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8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87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8"/>
      <c r="N248" s="389"/>
      <c r="O248" s="379" t="s">
        <v>72</v>
      </c>
      <c r="P248" s="380"/>
      <c r="Q248" s="380"/>
      <c r="R248" s="380"/>
      <c r="S248" s="380"/>
      <c r="T248" s="380"/>
      <c r="U248" s="38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139.44444444444443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141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2.5096499999999993</v>
      </c>
      <c r="Z248" s="373"/>
      <c r="AA248" s="373"/>
    </row>
    <row r="249" spans="1:54" x14ac:dyDescent="0.2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8"/>
      <c r="N249" s="389"/>
      <c r="O249" s="379" t="s">
        <v>72</v>
      </c>
      <c r="P249" s="380"/>
      <c r="Q249" s="380"/>
      <c r="R249" s="380"/>
      <c r="S249" s="380"/>
      <c r="T249" s="380"/>
      <c r="U249" s="381"/>
      <c r="V249" s="37" t="s">
        <v>67</v>
      </c>
      <c r="W249" s="372">
        <f>IFERROR(SUM(W234:W247),"0")</f>
        <v>1245</v>
      </c>
      <c r="X249" s="372">
        <f>IFERROR(SUM(X234:X247),"0")</f>
        <v>1261.8000000000002</v>
      </c>
      <c r="Y249" s="37"/>
      <c r="Z249" s="373"/>
      <c r="AA249" s="373"/>
    </row>
    <row r="250" spans="1:54" ht="14.25" customHeight="1" x14ac:dyDescent="0.25">
      <c r="A250" s="390" t="s">
        <v>102</v>
      </c>
      <c r="B250" s="388"/>
      <c r="C250" s="388"/>
      <c r="D250" s="388"/>
      <c r="E250" s="388"/>
      <c r="F250" s="388"/>
      <c r="G250" s="388"/>
      <c r="H250" s="388"/>
      <c r="I250" s="388"/>
      <c r="J250" s="388"/>
      <c r="K250" s="388"/>
      <c r="L250" s="388"/>
      <c r="M250" s="388"/>
      <c r="N250" s="388"/>
      <c r="O250" s="388"/>
      <c r="P250" s="388"/>
      <c r="Q250" s="388"/>
      <c r="R250" s="388"/>
      <c r="S250" s="388"/>
      <c r="T250" s="388"/>
      <c r="U250" s="388"/>
      <c r="V250" s="388"/>
      <c r="W250" s="388"/>
      <c r="X250" s="388"/>
      <c r="Y250" s="388"/>
      <c r="Z250" s="363"/>
      <c r="AA250" s="363"/>
    </row>
    <row r="251" spans="1:54" ht="27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78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4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8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x14ac:dyDescent="0.2">
      <c r="A252" s="387"/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9"/>
      <c r="O252" s="379" t="s">
        <v>72</v>
      </c>
      <c r="P252" s="380"/>
      <c r="Q252" s="380"/>
      <c r="R252" s="380"/>
      <c r="S252" s="380"/>
      <c r="T252" s="380"/>
      <c r="U252" s="38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x14ac:dyDescent="0.2">
      <c r="A253" s="388"/>
      <c r="B253" s="388"/>
      <c r="C253" s="388"/>
      <c r="D253" s="388"/>
      <c r="E253" s="388"/>
      <c r="F253" s="388"/>
      <c r="G253" s="388"/>
      <c r="H253" s="388"/>
      <c r="I253" s="388"/>
      <c r="J253" s="388"/>
      <c r="K253" s="388"/>
      <c r="L253" s="388"/>
      <c r="M253" s="388"/>
      <c r="N253" s="389"/>
      <c r="O253" s="379" t="s">
        <v>72</v>
      </c>
      <c r="P253" s="380"/>
      <c r="Q253" s="380"/>
      <c r="R253" s="380"/>
      <c r="S253" s="380"/>
      <c r="T253" s="380"/>
      <c r="U253" s="38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customHeight="1" x14ac:dyDescent="0.25">
      <c r="A254" s="390" t="s">
        <v>61</v>
      </c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8"/>
      <c r="N254" s="388"/>
      <c r="O254" s="388"/>
      <c r="P254" s="388"/>
      <c r="Q254" s="388"/>
      <c r="R254" s="388"/>
      <c r="S254" s="388"/>
      <c r="T254" s="388"/>
      <c r="U254" s="388"/>
      <c r="V254" s="388"/>
      <c r="W254" s="388"/>
      <c r="X254" s="388"/>
      <c r="Y254" s="388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78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8"/>
      <c r="T255" s="34"/>
      <c r="U255" s="34"/>
      <c r="V255" s="35" t="s">
        <v>67</v>
      </c>
      <c r="W255" s="370">
        <v>206</v>
      </c>
      <c r="X255" s="371">
        <f>IFERROR(IF(W255="",0,CEILING((W255/$H255),1)*$H255),"")</f>
        <v>210</v>
      </c>
      <c r="Y255" s="36">
        <f>IFERROR(IF(X255=0,"",ROUNDUP(X255/H255,0)*0.00753),"")</f>
        <v>0.3765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78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6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8"/>
      <c r="T256" s="34"/>
      <c r="U256" s="34"/>
      <c r="V256" s="35" t="s">
        <v>67</v>
      </c>
      <c r="W256" s="370">
        <v>368</v>
      </c>
      <c r="X256" s="371">
        <f>IFERROR(IF(W256="",0,CEILING((W256/$H256),1)*$H256),"")</f>
        <v>369.6</v>
      </c>
      <c r="Y256" s="36">
        <f>IFERROR(IF(X256=0,"",ROUNDUP(X256/H256,0)*0.00753),"")</f>
        <v>0.66264000000000001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78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8"/>
      <c r="T257" s="34"/>
      <c r="U257" s="34"/>
      <c r="V257" s="35" t="s">
        <v>67</v>
      </c>
      <c r="W257" s="370">
        <v>75.599999999999994</v>
      </c>
      <c r="X257" s="371">
        <f>IFERROR(IF(W257="",0,CEILING((W257/$H257),1)*$H257),"")</f>
        <v>75.600000000000009</v>
      </c>
      <c r="Y257" s="36">
        <f>IFERROR(IF(X257=0,"",ROUNDUP(X257/H257,0)*0.00502),"")</f>
        <v>0.18071999999999999</v>
      </c>
      <c r="Z257" s="56"/>
      <c r="AA257" s="57"/>
      <c r="AE257" s="58"/>
      <c r="BB257" s="213" t="s">
        <v>1</v>
      </c>
    </row>
    <row r="258" spans="1:54" ht="27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78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8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87"/>
      <c r="B259" s="388"/>
      <c r="C259" s="388"/>
      <c r="D259" s="388"/>
      <c r="E259" s="388"/>
      <c r="F259" s="388"/>
      <c r="G259" s="388"/>
      <c r="H259" s="388"/>
      <c r="I259" s="388"/>
      <c r="J259" s="388"/>
      <c r="K259" s="388"/>
      <c r="L259" s="388"/>
      <c r="M259" s="388"/>
      <c r="N259" s="389"/>
      <c r="O259" s="379" t="s">
        <v>72</v>
      </c>
      <c r="P259" s="380"/>
      <c r="Q259" s="380"/>
      <c r="R259" s="380"/>
      <c r="S259" s="380"/>
      <c r="T259" s="380"/>
      <c r="U259" s="381"/>
      <c r="V259" s="37" t="s">
        <v>73</v>
      </c>
      <c r="W259" s="372">
        <f>IFERROR(W255/H255,"0")+IFERROR(W256/H256,"0")+IFERROR(W257/H257,"0")+IFERROR(W258/H258,"0")</f>
        <v>172.66666666666666</v>
      </c>
      <c r="X259" s="372">
        <f>IFERROR(X255/H255,"0")+IFERROR(X256/H256,"0")+IFERROR(X257/H257,"0")+IFERROR(X258/H258,"0")</f>
        <v>174</v>
      </c>
      <c r="Y259" s="372">
        <f>IFERROR(IF(Y255="",0,Y255),"0")+IFERROR(IF(Y256="",0,Y256),"0")+IFERROR(IF(Y257="",0,Y257),"0")+IFERROR(IF(Y258="",0,Y258),"0")</f>
        <v>1.2198599999999999</v>
      </c>
      <c r="Z259" s="373"/>
      <c r="AA259" s="373"/>
    </row>
    <row r="260" spans="1:54" x14ac:dyDescent="0.2">
      <c r="A260" s="388"/>
      <c r="B260" s="388"/>
      <c r="C260" s="388"/>
      <c r="D260" s="388"/>
      <c r="E260" s="388"/>
      <c r="F260" s="388"/>
      <c r="G260" s="388"/>
      <c r="H260" s="388"/>
      <c r="I260" s="388"/>
      <c r="J260" s="388"/>
      <c r="K260" s="388"/>
      <c r="L260" s="388"/>
      <c r="M260" s="388"/>
      <c r="N260" s="389"/>
      <c r="O260" s="379" t="s">
        <v>72</v>
      </c>
      <c r="P260" s="380"/>
      <c r="Q260" s="380"/>
      <c r="R260" s="380"/>
      <c r="S260" s="380"/>
      <c r="T260" s="380"/>
      <c r="U260" s="381"/>
      <c r="V260" s="37" t="s">
        <v>67</v>
      </c>
      <c r="W260" s="372">
        <f>IFERROR(SUM(W255:W258),"0")</f>
        <v>649.6</v>
      </c>
      <c r="X260" s="372">
        <f>IFERROR(SUM(X255:X258),"0")</f>
        <v>655.20000000000005</v>
      </c>
      <c r="Y260" s="37"/>
      <c r="Z260" s="373"/>
      <c r="AA260" s="373"/>
    </row>
    <row r="261" spans="1:54" ht="14.25" customHeight="1" x14ac:dyDescent="0.25">
      <c r="A261" s="390" t="s">
        <v>74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78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8"/>
      <c r="T262" s="34"/>
      <c r="U262" s="34"/>
      <c r="V262" s="35" t="s">
        <v>67</v>
      </c>
      <c r="W262" s="370">
        <v>6750</v>
      </c>
      <c r="X262" s="371">
        <f t="shared" ref="X262:X270" si="15">IFERROR(IF(W262="",0,CEILING((W262/$H262),1)*$H262),"")</f>
        <v>6754.8</v>
      </c>
      <c r="Y262" s="36">
        <f>IFERROR(IF(X262=0,"",ROUNDUP(X262/H262,0)*0.02175),"")</f>
        <v>18.8355</v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78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8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78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8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78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8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78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9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8"/>
      <c r="T266" s="34"/>
      <c r="U266" s="34"/>
      <c r="V266" s="35" t="s">
        <v>67</v>
      </c>
      <c r="W266" s="370">
        <v>18</v>
      </c>
      <c r="X266" s="371">
        <f t="shared" si="15"/>
        <v>18</v>
      </c>
      <c r="Y266" s="36">
        <f>IFERROR(IF(X266=0,"",ROUNDUP(X266/H266,0)*0.00937),"")</f>
        <v>4.6850000000000003E-2</v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78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8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78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8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78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8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78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8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87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8"/>
      <c r="N271" s="389"/>
      <c r="O271" s="379" t="s">
        <v>72</v>
      </c>
      <c r="P271" s="380"/>
      <c r="Q271" s="380"/>
      <c r="R271" s="380"/>
      <c r="S271" s="380"/>
      <c r="T271" s="380"/>
      <c r="U271" s="38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870.38461538461536</v>
      </c>
      <c r="X271" s="372">
        <f>IFERROR(X262/H262,"0")+IFERROR(X263/H263,"0")+IFERROR(X264/H264,"0")+IFERROR(X265/H265,"0")+IFERROR(X266/H266,"0")+IFERROR(X267/H267,"0")+IFERROR(X268/H268,"0")+IFERROR(X269/H269,"0")+IFERROR(X270/H270,"0")</f>
        <v>871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18.882349999999999</v>
      </c>
      <c r="Z271" s="373"/>
      <c r="AA271" s="373"/>
    </row>
    <row r="272" spans="1:54" x14ac:dyDescent="0.2">
      <c r="A272" s="388"/>
      <c r="B272" s="388"/>
      <c r="C272" s="388"/>
      <c r="D272" s="388"/>
      <c r="E272" s="388"/>
      <c r="F272" s="388"/>
      <c r="G272" s="388"/>
      <c r="H272" s="388"/>
      <c r="I272" s="388"/>
      <c r="J272" s="388"/>
      <c r="K272" s="388"/>
      <c r="L272" s="388"/>
      <c r="M272" s="388"/>
      <c r="N272" s="389"/>
      <c r="O272" s="379" t="s">
        <v>72</v>
      </c>
      <c r="P272" s="380"/>
      <c r="Q272" s="380"/>
      <c r="R272" s="380"/>
      <c r="S272" s="380"/>
      <c r="T272" s="380"/>
      <c r="U272" s="381"/>
      <c r="V272" s="37" t="s">
        <v>67</v>
      </c>
      <c r="W272" s="372">
        <f>IFERROR(SUM(W262:W270),"0")</f>
        <v>6768</v>
      </c>
      <c r="X272" s="372">
        <f>IFERROR(SUM(X262:X270),"0")</f>
        <v>6772.8</v>
      </c>
      <c r="Y272" s="37"/>
      <c r="Z272" s="373"/>
      <c r="AA272" s="373"/>
    </row>
    <row r="273" spans="1:54" ht="14.25" customHeight="1" x14ac:dyDescent="0.25">
      <c r="A273" s="390" t="s">
        <v>210</v>
      </c>
      <c r="B273" s="388"/>
      <c r="C273" s="388"/>
      <c r="D273" s="388"/>
      <c r="E273" s="388"/>
      <c r="F273" s="388"/>
      <c r="G273" s="388"/>
      <c r="H273" s="388"/>
      <c r="I273" s="388"/>
      <c r="J273" s="388"/>
      <c r="K273" s="388"/>
      <c r="L273" s="388"/>
      <c r="M273" s="388"/>
      <c r="N273" s="388"/>
      <c r="O273" s="388"/>
      <c r="P273" s="388"/>
      <c r="Q273" s="388"/>
      <c r="R273" s="388"/>
      <c r="S273" s="388"/>
      <c r="T273" s="388"/>
      <c r="U273" s="388"/>
      <c r="V273" s="388"/>
      <c r="W273" s="388"/>
      <c r="X273" s="388"/>
      <c r="Y273" s="388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78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8"/>
      <c r="T274" s="34"/>
      <c r="U274" s="34"/>
      <c r="V274" s="35" t="s">
        <v>67</v>
      </c>
      <c r="W274" s="370">
        <v>8</v>
      </c>
      <c r="X274" s="371">
        <f>IFERROR(IF(W274="",0,CEILING((W274/$H274),1)*$H274),"")</f>
        <v>8.4</v>
      </c>
      <c r="Y274" s="36">
        <f>IFERROR(IF(X274=0,"",ROUNDUP(X274/H274,0)*0.02175),"")</f>
        <v>2.1749999999999999E-2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78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40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8"/>
      <c r="T275" s="34"/>
      <c r="U275" s="34"/>
      <c r="V275" s="35" t="s">
        <v>67</v>
      </c>
      <c r="W275" s="370">
        <v>214</v>
      </c>
      <c r="X275" s="371">
        <f>IFERROR(IF(W275="",0,CEILING((W275/$H275),1)*$H275),"")</f>
        <v>218.4</v>
      </c>
      <c r="Y275" s="36">
        <f>IFERROR(IF(X275=0,"",ROUNDUP(X275/H275,0)*0.02175),"")</f>
        <v>0.60899999999999999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78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5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8"/>
      <c r="T276" s="34"/>
      <c r="U276" s="34"/>
      <c r="V276" s="35" t="s">
        <v>67</v>
      </c>
      <c r="W276" s="370">
        <v>52</v>
      </c>
      <c r="X276" s="371">
        <f>IFERROR(IF(W276="",0,CEILING((W276/$H276),1)*$H276),"")</f>
        <v>58.800000000000004</v>
      </c>
      <c r="Y276" s="36">
        <f>IFERROR(IF(X276=0,"",ROUNDUP(X276/H276,0)*0.02175),"")</f>
        <v>0.15225</v>
      </c>
      <c r="Z276" s="56"/>
      <c r="AA276" s="57"/>
      <c r="AE276" s="58"/>
      <c r="BB276" s="226" t="s">
        <v>1</v>
      </c>
    </row>
    <row r="277" spans="1:54" x14ac:dyDescent="0.2">
      <c r="A277" s="387"/>
      <c r="B277" s="388"/>
      <c r="C277" s="388"/>
      <c r="D277" s="388"/>
      <c r="E277" s="388"/>
      <c r="F277" s="388"/>
      <c r="G277" s="388"/>
      <c r="H277" s="388"/>
      <c r="I277" s="388"/>
      <c r="J277" s="388"/>
      <c r="K277" s="388"/>
      <c r="L277" s="388"/>
      <c r="M277" s="388"/>
      <c r="N277" s="389"/>
      <c r="O277" s="379" t="s">
        <v>72</v>
      </c>
      <c r="P277" s="380"/>
      <c r="Q277" s="380"/>
      <c r="R277" s="380"/>
      <c r="S277" s="380"/>
      <c r="T277" s="380"/>
      <c r="U277" s="381"/>
      <c r="V277" s="37" t="s">
        <v>73</v>
      </c>
      <c r="W277" s="372">
        <f>IFERROR(W274/H274,"0")+IFERROR(W275/H275,"0")+IFERROR(W276/H276,"0")</f>
        <v>34.578754578754584</v>
      </c>
      <c r="X277" s="372">
        <f>IFERROR(X274/H274,"0")+IFERROR(X275/H275,"0")+IFERROR(X276/H276,"0")</f>
        <v>36</v>
      </c>
      <c r="Y277" s="372">
        <f>IFERROR(IF(Y274="",0,Y274),"0")+IFERROR(IF(Y275="",0,Y275),"0")+IFERROR(IF(Y276="",0,Y276),"0")</f>
        <v>0.78300000000000003</v>
      </c>
      <c r="Z277" s="373"/>
      <c r="AA277" s="373"/>
    </row>
    <row r="278" spans="1:54" x14ac:dyDescent="0.2">
      <c r="A278" s="388"/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9"/>
      <c r="O278" s="379" t="s">
        <v>72</v>
      </c>
      <c r="P278" s="380"/>
      <c r="Q278" s="380"/>
      <c r="R278" s="380"/>
      <c r="S278" s="380"/>
      <c r="T278" s="380"/>
      <c r="U278" s="381"/>
      <c r="V278" s="37" t="s">
        <v>67</v>
      </c>
      <c r="W278" s="372">
        <f>IFERROR(SUM(W274:W276),"0")</f>
        <v>274</v>
      </c>
      <c r="X278" s="372">
        <f>IFERROR(SUM(X274:X276),"0")</f>
        <v>285.60000000000002</v>
      </c>
      <c r="Y278" s="37"/>
      <c r="Z278" s="373"/>
      <c r="AA278" s="373"/>
    </row>
    <row r="279" spans="1:54" ht="14.25" customHeight="1" x14ac:dyDescent="0.25">
      <c r="A279" s="390" t="s">
        <v>88</v>
      </c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8"/>
      <c r="N279" s="388"/>
      <c r="O279" s="388"/>
      <c r="P279" s="388"/>
      <c r="Q279" s="388"/>
      <c r="R279" s="388"/>
      <c r="S279" s="388"/>
      <c r="T279" s="388"/>
      <c r="U279" s="388"/>
      <c r="V279" s="388"/>
      <c r="W279" s="388"/>
      <c r="X279" s="388"/>
      <c r="Y279" s="388"/>
      <c r="Z279" s="363"/>
      <c r="AA279" s="363"/>
    </row>
    <row r="280" spans="1:54" ht="16.5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78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30" t="s">
        <v>413</v>
      </c>
      <c r="P280" s="377"/>
      <c r="Q280" s="377"/>
      <c r="R280" s="377"/>
      <c r="S280" s="378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78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66" t="s">
        <v>416</v>
      </c>
      <c r="P281" s="377"/>
      <c r="Q281" s="377"/>
      <c r="R281" s="377"/>
      <c r="S281" s="378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78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8"/>
      <c r="T282" s="34"/>
      <c r="U282" s="34"/>
      <c r="V282" s="35" t="s">
        <v>67</v>
      </c>
      <c r="W282" s="370">
        <v>7.82</v>
      </c>
      <c r="X282" s="371">
        <f>IFERROR(IF(W282="",0,CEILING((W282/$H282),1)*$H282),"")</f>
        <v>10.199999999999999</v>
      </c>
      <c r="Y282" s="36">
        <f>IFERROR(IF(X282=0,"",ROUNDUP(X282/H282,0)*0.00753),"")</f>
        <v>3.0120000000000001E-2</v>
      </c>
      <c r="Z282" s="56"/>
      <c r="AA282" s="57"/>
      <c r="AE282" s="58"/>
      <c r="BB282" s="229" t="s">
        <v>1</v>
      </c>
    </row>
    <row r="283" spans="1:54" x14ac:dyDescent="0.2">
      <c r="A283" s="387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8"/>
      <c r="N283" s="389"/>
      <c r="O283" s="379" t="s">
        <v>72</v>
      </c>
      <c r="P283" s="380"/>
      <c r="Q283" s="380"/>
      <c r="R283" s="380"/>
      <c r="S283" s="380"/>
      <c r="T283" s="380"/>
      <c r="U283" s="381"/>
      <c r="V283" s="37" t="s">
        <v>73</v>
      </c>
      <c r="W283" s="372">
        <f>IFERROR(W280/H280,"0")+IFERROR(W281/H281,"0")+IFERROR(W282/H282,"0")</f>
        <v>3.0666666666666669</v>
      </c>
      <c r="X283" s="372">
        <f>IFERROR(X280/H280,"0")+IFERROR(X281/H281,"0")+IFERROR(X282/H282,"0")</f>
        <v>4</v>
      </c>
      <c r="Y283" s="372">
        <f>IFERROR(IF(Y280="",0,Y280),"0")+IFERROR(IF(Y281="",0,Y281),"0")+IFERROR(IF(Y282="",0,Y282),"0")</f>
        <v>3.0120000000000001E-2</v>
      </c>
      <c r="Z283" s="373"/>
      <c r="AA283" s="373"/>
    </row>
    <row r="284" spans="1:54" x14ac:dyDescent="0.2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8"/>
      <c r="N284" s="389"/>
      <c r="O284" s="379" t="s">
        <v>72</v>
      </c>
      <c r="P284" s="380"/>
      <c r="Q284" s="380"/>
      <c r="R284" s="380"/>
      <c r="S284" s="380"/>
      <c r="T284" s="380"/>
      <c r="U284" s="381"/>
      <c r="V284" s="37" t="s">
        <v>67</v>
      </c>
      <c r="W284" s="372">
        <f>IFERROR(SUM(W280:W282),"0")</f>
        <v>7.82</v>
      </c>
      <c r="X284" s="372">
        <f>IFERROR(SUM(X280:X282),"0")</f>
        <v>10.199999999999999</v>
      </c>
      <c r="Y284" s="37"/>
      <c r="Z284" s="373"/>
      <c r="AA284" s="373"/>
    </row>
    <row r="285" spans="1:54" ht="14.25" customHeight="1" x14ac:dyDescent="0.25">
      <c r="A285" s="390" t="s">
        <v>419</v>
      </c>
      <c r="B285" s="388"/>
      <c r="C285" s="388"/>
      <c r="D285" s="388"/>
      <c r="E285" s="388"/>
      <c r="F285" s="388"/>
      <c r="G285" s="388"/>
      <c r="H285" s="388"/>
      <c r="I285" s="388"/>
      <c r="J285" s="388"/>
      <c r="K285" s="388"/>
      <c r="L285" s="388"/>
      <c r="M285" s="388"/>
      <c r="N285" s="388"/>
      <c r="O285" s="388"/>
      <c r="P285" s="388"/>
      <c r="Q285" s="388"/>
      <c r="R285" s="388"/>
      <c r="S285" s="388"/>
      <c r="T285" s="388"/>
      <c r="U285" s="388"/>
      <c r="V285" s="388"/>
      <c r="W285" s="388"/>
      <c r="X285" s="388"/>
      <c r="Y285" s="388"/>
      <c r="Z285" s="363"/>
      <c r="AA285" s="363"/>
    </row>
    <row r="286" spans="1:54" ht="27" customHeight="1" x14ac:dyDescent="0.25">
      <c r="A286" s="54" t="s">
        <v>420</v>
      </c>
      <c r="B286" s="54" t="s">
        <v>421</v>
      </c>
      <c r="C286" s="31">
        <v>4301180006</v>
      </c>
      <c r="D286" s="386">
        <v>4680115881822</v>
      </c>
      <c r="E286" s="378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6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8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customHeight="1" x14ac:dyDescent="0.25">
      <c r="A287" s="54" t="s">
        <v>424</v>
      </c>
      <c r="B287" s="54" t="s">
        <v>425</v>
      </c>
      <c r="C287" s="31">
        <v>4301180001</v>
      </c>
      <c r="D287" s="386">
        <v>4680115880016</v>
      </c>
      <c r="E287" s="378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8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x14ac:dyDescent="0.2">
      <c r="A288" s="387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  <c r="N288" s="389"/>
      <c r="O288" s="379" t="s">
        <v>72</v>
      </c>
      <c r="P288" s="380"/>
      <c r="Q288" s="380"/>
      <c r="R288" s="380"/>
      <c r="S288" s="380"/>
      <c r="T288" s="380"/>
      <c r="U288" s="38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x14ac:dyDescent="0.2">
      <c r="A289" s="388"/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9"/>
      <c r="O289" s="379" t="s">
        <v>72</v>
      </c>
      <c r="P289" s="380"/>
      <c r="Q289" s="380"/>
      <c r="R289" s="380"/>
      <c r="S289" s="380"/>
      <c r="T289" s="380"/>
      <c r="U289" s="38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customHeight="1" x14ac:dyDescent="0.25">
      <c r="A290" s="394" t="s">
        <v>426</v>
      </c>
      <c r="B290" s="388"/>
      <c r="C290" s="388"/>
      <c r="D290" s="388"/>
      <c r="E290" s="388"/>
      <c r="F290" s="388"/>
      <c r="G290" s="388"/>
      <c r="H290" s="388"/>
      <c r="I290" s="388"/>
      <c r="J290" s="388"/>
      <c r="K290" s="388"/>
      <c r="L290" s="388"/>
      <c r="M290" s="388"/>
      <c r="N290" s="388"/>
      <c r="O290" s="388"/>
      <c r="P290" s="388"/>
      <c r="Q290" s="388"/>
      <c r="R290" s="388"/>
      <c r="S290" s="388"/>
      <c r="T290" s="388"/>
      <c r="U290" s="388"/>
      <c r="V290" s="388"/>
      <c r="W290" s="388"/>
      <c r="X290" s="388"/>
      <c r="Y290" s="388"/>
      <c r="Z290" s="364"/>
      <c r="AA290" s="364"/>
    </row>
    <row r="291" spans="1:54" ht="14.25" customHeight="1" x14ac:dyDescent="0.25">
      <c r="A291" s="390" t="s">
        <v>110</v>
      </c>
      <c r="B291" s="388"/>
      <c r="C291" s="388"/>
      <c r="D291" s="388"/>
      <c r="E291" s="388"/>
      <c r="F291" s="388"/>
      <c r="G291" s="388"/>
      <c r="H291" s="388"/>
      <c r="I291" s="388"/>
      <c r="J291" s="388"/>
      <c r="K291" s="388"/>
      <c r="L291" s="388"/>
      <c r="M291" s="388"/>
      <c r="N291" s="388"/>
      <c r="O291" s="388"/>
      <c r="P291" s="388"/>
      <c r="Q291" s="388"/>
      <c r="R291" s="388"/>
      <c r="S291" s="388"/>
      <c r="T291" s="388"/>
      <c r="U291" s="388"/>
      <c r="V291" s="388"/>
      <c r="W291" s="388"/>
      <c r="X291" s="388"/>
      <c r="Y291" s="388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86">
        <v>4607091387421</v>
      </c>
      <c r="E292" s="378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6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8"/>
      <c r="T292" s="34"/>
      <c r="U292" s="34"/>
      <c r="V292" s="35" t="s">
        <v>67</v>
      </c>
      <c r="W292" s="370">
        <v>190</v>
      </c>
      <c r="X292" s="371">
        <f t="shared" ref="X292:X298" si="16">IFERROR(IF(W292="",0,CEILING((W292/$H292),1)*$H292),"")</f>
        <v>194.4</v>
      </c>
      <c r="Y292" s="36">
        <f>IFERROR(IF(X292=0,"",ROUNDUP(X292/H292,0)*0.02175),"")</f>
        <v>0.39149999999999996</v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427</v>
      </c>
      <c r="B293" s="54" t="s">
        <v>429</v>
      </c>
      <c r="C293" s="31">
        <v>4301011121</v>
      </c>
      <c r="D293" s="386">
        <v>4607091387421</v>
      </c>
      <c r="E293" s="378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7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8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430</v>
      </c>
      <c r="B294" s="54" t="s">
        <v>431</v>
      </c>
      <c r="C294" s="31">
        <v>4301011322</v>
      </c>
      <c r="D294" s="386">
        <v>4607091387452</v>
      </c>
      <c r="E294" s="378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8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86">
        <v>4607091387452</v>
      </c>
      <c r="E295" s="378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8"/>
      <c r="T295" s="34"/>
      <c r="U295" s="34"/>
      <c r="V295" s="35" t="s">
        <v>67</v>
      </c>
      <c r="W295" s="370">
        <v>60</v>
      </c>
      <c r="X295" s="371">
        <f t="shared" si="16"/>
        <v>69.599999999999994</v>
      </c>
      <c r="Y295" s="36">
        <f>IFERROR(IF(X295=0,"",ROUNDUP(X295/H295,0)*0.02175),"")</f>
        <v>0.1305</v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86">
        <v>4607091385984</v>
      </c>
      <c r="E296" s="378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1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8"/>
      <c r="T296" s="34"/>
      <c r="U296" s="34"/>
      <c r="V296" s="35" t="s">
        <v>67</v>
      </c>
      <c r="W296" s="370">
        <v>20</v>
      </c>
      <c r="X296" s="371">
        <f t="shared" si="16"/>
        <v>21.6</v>
      </c>
      <c r="Y296" s="36">
        <f>IFERROR(IF(X296=0,"",ROUNDUP(X296/H296,0)*0.02175),"")</f>
        <v>4.3499999999999997E-2</v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86">
        <v>4607091387438</v>
      </c>
      <c r="E297" s="378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47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8"/>
      <c r="T297" s="34"/>
      <c r="U297" s="34"/>
      <c r="V297" s="35" t="s">
        <v>67</v>
      </c>
      <c r="W297" s="370">
        <v>70</v>
      </c>
      <c r="X297" s="371">
        <f t="shared" si="16"/>
        <v>70</v>
      </c>
      <c r="Y297" s="36">
        <f>IFERROR(IF(X297=0,"",ROUNDUP(X297/H297,0)*0.00937),"")</f>
        <v>0.13117999999999999</v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86">
        <v>4607091387469</v>
      </c>
      <c r="E298" s="378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51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8"/>
      <c r="T298" s="34"/>
      <c r="U298" s="34"/>
      <c r="V298" s="35" t="s">
        <v>67</v>
      </c>
      <c r="W298" s="370">
        <v>20</v>
      </c>
      <c r="X298" s="371">
        <f t="shared" si="16"/>
        <v>20</v>
      </c>
      <c r="Y298" s="36">
        <f>IFERROR(IF(X298=0,"",ROUNDUP(X298/H298,0)*0.00937),"")</f>
        <v>3.7479999999999999E-2</v>
      </c>
      <c r="Z298" s="56"/>
      <c r="AA298" s="57"/>
      <c r="AE298" s="58"/>
      <c r="BB298" s="238" t="s">
        <v>1</v>
      </c>
    </row>
    <row r="299" spans="1:54" x14ac:dyDescent="0.2">
      <c r="A299" s="387"/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9"/>
      <c r="O299" s="379" t="s">
        <v>72</v>
      </c>
      <c r="P299" s="380"/>
      <c r="Q299" s="380"/>
      <c r="R299" s="380"/>
      <c r="S299" s="380"/>
      <c r="T299" s="380"/>
      <c r="U299" s="38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42.616858237547888</v>
      </c>
      <c r="X299" s="372">
        <f>IFERROR(X292/H292,"0")+IFERROR(X293/H293,"0")+IFERROR(X294/H294,"0")+IFERROR(X295/H295,"0")+IFERROR(X296/H296,"0")+IFERROR(X297/H297,"0")+IFERROR(X298/H298,"0")</f>
        <v>44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0.73415999999999992</v>
      </c>
      <c r="Z299" s="373"/>
      <c r="AA299" s="373"/>
    </row>
    <row r="300" spans="1:54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8"/>
      <c r="N300" s="389"/>
      <c r="O300" s="379" t="s">
        <v>72</v>
      </c>
      <c r="P300" s="380"/>
      <c r="Q300" s="380"/>
      <c r="R300" s="380"/>
      <c r="S300" s="380"/>
      <c r="T300" s="380"/>
      <c r="U300" s="381"/>
      <c r="V300" s="37" t="s">
        <v>67</v>
      </c>
      <c r="W300" s="372">
        <f>IFERROR(SUM(W292:W298),"0")</f>
        <v>360</v>
      </c>
      <c r="X300" s="372">
        <f>IFERROR(SUM(X292:X298),"0")</f>
        <v>375.6</v>
      </c>
      <c r="Y300" s="37"/>
      <c r="Z300" s="373"/>
      <c r="AA300" s="373"/>
    </row>
    <row r="301" spans="1:54" ht="14.25" customHeight="1" x14ac:dyDescent="0.25">
      <c r="A301" s="390" t="s">
        <v>61</v>
      </c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8"/>
      <c r="N301" s="388"/>
      <c r="O301" s="388"/>
      <c r="P301" s="388"/>
      <c r="Q301" s="388"/>
      <c r="R301" s="388"/>
      <c r="S301" s="388"/>
      <c r="T301" s="388"/>
      <c r="U301" s="388"/>
      <c r="V301" s="388"/>
      <c r="W301" s="388"/>
      <c r="X301" s="388"/>
      <c r="Y301" s="388"/>
      <c r="Z301" s="363"/>
      <c r="AA301" s="363"/>
    </row>
    <row r="302" spans="1:54" ht="27" customHeight="1" x14ac:dyDescent="0.25">
      <c r="A302" s="54" t="s">
        <v>439</v>
      </c>
      <c r="B302" s="54" t="s">
        <v>440</v>
      </c>
      <c r="C302" s="31">
        <v>4301031154</v>
      </c>
      <c r="D302" s="386">
        <v>4607091387292</v>
      </c>
      <c r="E302" s="378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67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8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customHeight="1" x14ac:dyDescent="0.25">
      <c r="A303" s="54" t="s">
        <v>441</v>
      </c>
      <c r="B303" s="54" t="s">
        <v>442</v>
      </c>
      <c r="C303" s="31">
        <v>4301031155</v>
      </c>
      <c r="D303" s="386">
        <v>4607091387315</v>
      </c>
      <c r="E303" s="378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8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x14ac:dyDescent="0.2">
      <c r="A304" s="387"/>
      <c r="B304" s="388"/>
      <c r="C304" s="388"/>
      <c r="D304" s="388"/>
      <c r="E304" s="388"/>
      <c r="F304" s="388"/>
      <c r="G304" s="388"/>
      <c r="H304" s="388"/>
      <c r="I304" s="388"/>
      <c r="J304" s="388"/>
      <c r="K304" s="388"/>
      <c r="L304" s="388"/>
      <c r="M304" s="388"/>
      <c r="N304" s="389"/>
      <c r="O304" s="379" t="s">
        <v>72</v>
      </c>
      <c r="P304" s="380"/>
      <c r="Q304" s="380"/>
      <c r="R304" s="380"/>
      <c r="S304" s="380"/>
      <c r="T304" s="380"/>
      <c r="U304" s="38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x14ac:dyDescent="0.2">
      <c r="A305" s="388"/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9"/>
      <c r="O305" s="379" t="s">
        <v>72</v>
      </c>
      <c r="P305" s="380"/>
      <c r="Q305" s="380"/>
      <c r="R305" s="380"/>
      <c r="S305" s="380"/>
      <c r="T305" s="380"/>
      <c r="U305" s="38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customHeight="1" x14ac:dyDescent="0.25">
      <c r="A306" s="394" t="s">
        <v>443</v>
      </c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388"/>
      <c r="P306" s="388"/>
      <c r="Q306" s="388"/>
      <c r="R306" s="388"/>
      <c r="S306" s="388"/>
      <c r="T306" s="388"/>
      <c r="U306" s="388"/>
      <c r="V306" s="388"/>
      <c r="W306" s="388"/>
      <c r="X306" s="388"/>
      <c r="Y306" s="388"/>
      <c r="Z306" s="364"/>
      <c r="AA306" s="364"/>
    </row>
    <row r="307" spans="1:54" ht="14.25" customHeight="1" x14ac:dyDescent="0.25">
      <c r="A307" s="390" t="s">
        <v>61</v>
      </c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8"/>
      <c r="N307" s="388"/>
      <c r="O307" s="388"/>
      <c r="P307" s="388"/>
      <c r="Q307" s="388"/>
      <c r="R307" s="388"/>
      <c r="S307" s="388"/>
      <c r="T307" s="388"/>
      <c r="U307" s="388"/>
      <c r="V307" s="388"/>
      <c r="W307" s="388"/>
      <c r="X307" s="388"/>
      <c r="Y307" s="388"/>
      <c r="Z307" s="363"/>
      <c r="AA307" s="363"/>
    </row>
    <row r="308" spans="1:54" ht="27" customHeight="1" x14ac:dyDescent="0.25">
      <c r="A308" s="54" t="s">
        <v>444</v>
      </c>
      <c r="B308" s="54" t="s">
        <v>445</v>
      </c>
      <c r="C308" s="31">
        <v>4301031066</v>
      </c>
      <c r="D308" s="386">
        <v>4607091383836</v>
      </c>
      <c r="E308" s="378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6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8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x14ac:dyDescent="0.2">
      <c r="A309" s="387"/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9"/>
      <c r="O309" s="379" t="s">
        <v>72</v>
      </c>
      <c r="P309" s="380"/>
      <c r="Q309" s="380"/>
      <c r="R309" s="380"/>
      <c r="S309" s="380"/>
      <c r="T309" s="380"/>
      <c r="U309" s="38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x14ac:dyDescent="0.2">
      <c r="A310" s="388"/>
      <c r="B310" s="388"/>
      <c r="C310" s="388"/>
      <c r="D310" s="388"/>
      <c r="E310" s="388"/>
      <c r="F310" s="388"/>
      <c r="G310" s="388"/>
      <c r="H310" s="388"/>
      <c r="I310" s="388"/>
      <c r="J310" s="388"/>
      <c r="K310" s="388"/>
      <c r="L310" s="388"/>
      <c r="M310" s="388"/>
      <c r="N310" s="389"/>
      <c r="O310" s="379" t="s">
        <v>72</v>
      </c>
      <c r="P310" s="380"/>
      <c r="Q310" s="380"/>
      <c r="R310" s="380"/>
      <c r="S310" s="380"/>
      <c r="T310" s="380"/>
      <c r="U310" s="38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customHeight="1" x14ac:dyDescent="0.25">
      <c r="A311" s="390" t="s">
        <v>74</v>
      </c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8"/>
      <c r="N311" s="388"/>
      <c r="O311" s="388"/>
      <c r="P311" s="388"/>
      <c r="Q311" s="388"/>
      <c r="R311" s="388"/>
      <c r="S311" s="388"/>
      <c r="T311" s="388"/>
      <c r="U311" s="388"/>
      <c r="V311" s="388"/>
      <c r="W311" s="388"/>
      <c r="X311" s="388"/>
      <c r="Y311" s="388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86">
        <v>4607091387919</v>
      </c>
      <c r="E312" s="378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6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8"/>
      <c r="T312" s="34"/>
      <c r="U312" s="34"/>
      <c r="V312" s="35" t="s">
        <v>67</v>
      </c>
      <c r="W312" s="370">
        <v>120</v>
      </c>
      <c r="X312" s="371">
        <f>IFERROR(IF(W312="",0,CEILING((W312/$H312),1)*$H312),"")</f>
        <v>121.5</v>
      </c>
      <c r="Y312" s="36">
        <f>IFERROR(IF(X312=0,"",ROUNDUP(X312/H312,0)*0.02175),"")</f>
        <v>0.32624999999999998</v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86">
        <v>4680115883604</v>
      </c>
      <c r="E313" s="378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4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8"/>
      <c r="T313" s="34"/>
      <c r="U313" s="34"/>
      <c r="V313" s="35" t="s">
        <v>67</v>
      </c>
      <c r="W313" s="370">
        <v>116.2</v>
      </c>
      <c r="X313" s="371">
        <f>IFERROR(IF(W313="",0,CEILING((W313/$H313),1)*$H313),"")</f>
        <v>117.60000000000001</v>
      </c>
      <c r="Y313" s="36">
        <f>IFERROR(IF(X313=0,"",ROUNDUP(X313/H313,0)*0.00753),"")</f>
        <v>0.42168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86">
        <v>4680115883567</v>
      </c>
      <c r="E314" s="378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8"/>
      <c r="T314" s="34"/>
      <c r="U314" s="34"/>
      <c r="V314" s="35" t="s">
        <v>67</v>
      </c>
      <c r="W314" s="370">
        <v>98.699999999999989</v>
      </c>
      <c r="X314" s="371">
        <f>IFERROR(IF(W314="",0,CEILING((W314/$H314),1)*$H314),"")</f>
        <v>98.7</v>
      </c>
      <c r="Y314" s="36">
        <f>IFERROR(IF(X314=0,"",ROUNDUP(X314/H314,0)*0.00753),"")</f>
        <v>0.35391</v>
      </c>
      <c r="Z314" s="56"/>
      <c r="AA314" s="57"/>
      <c r="AE314" s="58"/>
      <c r="BB314" s="244" t="s">
        <v>1</v>
      </c>
    </row>
    <row r="315" spans="1:54" x14ac:dyDescent="0.2">
      <c r="A315" s="387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8"/>
      <c r="N315" s="389"/>
      <c r="O315" s="379" t="s">
        <v>72</v>
      </c>
      <c r="P315" s="380"/>
      <c r="Q315" s="380"/>
      <c r="R315" s="380"/>
      <c r="S315" s="380"/>
      <c r="T315" s="380"/>
      <c r="U315" s="381"/>
      <c r="V315" s="37" t="s">
        <v>73</v>
      </c>
      <c r="W315" s="372">
        <f>IFERROR(W312/H312,"0")+IFERROR(W313/H313,"0")+IFERROR(W314/H314,"0")</f>
        <v>117.14814814814815</v>
      </c>
      <c r="X315" s="372">
        <f>IFERROR(X312/H312,"0")+IFERROR(X313/H313,"0")+IFERROR(X314/H314,"0")</f>
        <v>118</v>
      </c>
      <c r="Y315" s="372">
        <f>IFERROR(IF(Y312="",0,Y312),"0")+IFERROR(IF(Y313="",0,Y313),"0")+IFERROR(IF(Y314="",0,Y314),"0")</f>
        <v>1.1018399999999999</v>
      </c>
      <c r="Z315" s="373"/>
      <c r="AA315" s="373"/>
    </row>
    <row r="316" spans="1:54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8"/>
      <c r="N316" s="389"/>
      <c r="O316" s="379" t="s">
        <v>72</v>
      </c>
      <c r="P316" s="380"/>
      <c r="Q316" s="380"/>
      <c r="R316" s="380"/>
      <c r="S316" s="380"/>
      <c r="T316" s="380"/>
      <c r="U316" s="381"/>
      <c r="V316" s="37" t="s">
        <v>67</v>
      </c>
      <c r="W316" s="372">
        <f>IFERROR(SUM(W312:W314),"0")</f>
        <v>334.9</v>
      </c>
      <c r="X316" s="372">
        <f>IFERROR(SUM(X312:X314),"0")</f>
        <v>337.8</v>
      </c>
      <c r="Y316" s="37"/>
      <c r="Z316" s="373"/>
      <c r="AA316" s="373"/>
    </row>
    <row r="317" spans="1:54" ht="14.25" customHeight="1" x14ac:dyDescent="0.25">
      <c r="A317" s="390" t="s">
        <v>210</v>
      </c>
      <c r="B317" s="388"/>
      <c r="C317" s="388"/>
      <c r="D317" s="388"/>
      <c r="E317" s="388"/>
      <c r="F317" s="388"/>
      <c r="G317" s="388"/>
      <c r="H317" s="388"/>
      <c r="I317" s="388"/>
      <c r="J317" s="388"/>
      <c r="K317" s="388"/>
      <c r="L317" s="388"/>
      <c r="M317" s="388"/>
      <c r="N317" s="388"/>
      <c r="O317" s="388"/>
      <c r="P317" s="388"/>
      <c r="Q317" s="388"/>
      <c r="R317" s="388"/>
      <c r="S317" s="388"/>
      <c r="T317" s="388"/>
      <c r="U317" s="388"/>
      <c r="V317" s="388"/>
      <c r="W317" s="388"/>
      <c r="X317" s="388"/>
      <c r="Y317" s="388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86">
        <v>4607091388831</v>
      </c>
      <c r="E318" s="378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68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8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x14ac:dyDescent="0.2">
      <c r="A319" s="387"/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9"/>
      <c r="O319" s="379" t="s">
        <v>72</v>
      </c>
      <c r="P319" s="380"/>
      <c r="Q319" s="380"/>
      <c r="R319" s="380"/>
      <c r="S319" s="380"/>
      <c r="T319" s="380"/>
      <c r="U319" s="38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x14ac:dyDescent="0.2">
      <c r="A320" s="388"/>
      <c r="B320" s="388"/>
      <c r="C320" s="388"/>
      <c r="D320" s="388"/>
      <c r="E320" s="388"/>
      <c r="F320" s="388"/>
      <c r="G320" s="388"/>
      <c r="H320" s="388"/>
      <c r="I320" s="388"/>
      <c r="J320" s="388"/>
      <c r="K320" s="388"/>
      <c r="L320" s="388"/>
      <c r="M320" s="388"/>
      <c r="N320" s="389"/>
      <c r="O320" s="379" t="s">
        <v>72</v>
      </c>
      <c r="P320" s="380"/>
      <c r="Q320" s="380"/>
      <c r="R320" s="380"/>
      <c r="S320" s="380"/>
      <c r="T320" s="380"/>
      <c r="U320" s="38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customHeight="1" x14ac:dyDescent="0.25">
      <c r="A321" s="390" t="s">
        <v>88</v>
      </c>
      <c r="B321" s="388"/>
      <c r="C321" s="388"/>
      <c r="D321" s="388"/>
      <c r="E321" s="388"/>
      <c r="F321" s="388"/>
      <c r="G321" s="388"/>
      <c r="H321" s="388"/>
      <c r="I321" s="388"/>
      <c r="J321" s="388"/>
      <c r="K321" s="388"/>
      <c r="L321" s="388"/>
      <c r="M321" s="388"/>
      <c r="N321" s="388"/>
      <c r="O321" s="388"/>
      <c r="P321" s="388"/>
      <c r="Q321" s="388"/>
      <c r="R321" s="388"/>
      <c r="S321" s="388"/>
      <c r="T321" s="388"/>
      <c r="U321" s="388"/>
      <c r="V321" s="388"/>
      <c r="W321" s="388"/>
      <c r="X321" s="388"/>
      <c r="Y321" s="388"/>
      <c r="Z321" s="363"/>
      <c r="AA321" s="363"/>
    </row>
    <row r="322" spans="1:54" ht="27" customHeight="1" x14ac:dyDescent="0.25">
      <c r="A322" s="54" t="s">
        <v>454</v>
      </c>
      <c r="B322" s="54" t="s">
        <v>455</v>
      </c>
      <c r="C322" s="31">
        <v>4301032015</v>
      </c>
      <c r="D322" s="386">
        <v>4607091383102</v>
      </c>
      <c r="E322" s="378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6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8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x14ac:dyDescent="0.2">
      <c r="A323" s="387"/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9"/>
      <c r="O323" s="379" t="s">
        <v>72</v>
      </c>
      <c r="P323" s="380"/>
      <c r="Q323" s="380"/>
      <c r="R323" s="380"/>
      <c r="S323" s="380"/>
      <c r="T323" s="380"/>
      <c r="U323" s="38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x14ac:dyDescent="0.2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8"/>
      <c r="N324" s="389"/>
      <c r="O324" s="379" t="s">
        <v>72</v>
      </c>
      <c r="P324" s="380"/>
      <c r="Q324" s="380"/>
      <c r="R324" s="380"/>
      <c r="S324" s="380"/>
      <c r="T324" s="380"/>
      <c r="U324" s="38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customHeight="1" x14ac:dyDescent="0.2">
      <c r="A325" s="434" t="s">
        <v>456</v>
      </c>
      <c r="B325" s="435"/>
      <c r="C325" s="435"/>
      <c r="D325" s="435"/>
      <c r="E325" s="435"/>
      <c r="F325" s="435"/>
      <c r="G325" s="435"/>
      <c r="H325" s="435"/>
      <c r="I325" s="435"/>
      <c r="J325" s="435"/>
      <c r="K325" s="435"/>
      <c r="L325" s="435"/>
      <c r="M325" s="435"/>
      <c r="N325" s="435"/>
      <c r="O325" s="435"/>
      <c r="P325" s="435"/>
      <c r="Q325" s="435"/>
      <c r="R325" s="435"/>
      <c r="S325" s="435"/>
      <c r="T325" s="435"/>
      <c r="U325" s="435"/>
      <c r="V325" s="435"/>
      <c r="W325" s="435"/>
      <c r="X325" s="435"/>
      <c r="Y325" s="435"/>
      <c r="Z325" s="48"/>
      <c r="AA325" s="48"/>
    </row>
    <row r="326" spans="1:54" ht="16.5" customHeight="1" x14ac:dyDescent="0.25">
      <c r="A326" s="394" t="s">
        <v>457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364"/>
      <c r="AA326" s="364"/>
    </row>
    <row r="327" spans="1:54" ht="14.25" customHeight="1" x14ac:dyDescent="0.25">
      <c r="A327" s="390" t="s">
        <v>110</v>
      </c>
      <c r="B327" s="388"/>
      <c r="C327" s="388"/>
      <c r="D327" s="388"/>
      <c r="E327" s="388"/>
      <c r="F327" s="388"/>
      <c r="G327" s="388"/>
      <c r="H327" s="388"/>
      <c r="I327" s="388"/>
      <c r="J327" s="388"/>
      <c r="K327" s="388"/>
      <c r="L327" s="388"/>
      <c r="M327" s="388"/>
      <c r="N327" s="388"/>
      <c r="O327" s="388"/>
      <c r="P327" s="388"/>
      <c r="Q327" s="388"/>
      <c r="R327" s="388"/>
      <c r="S327" s="388"/>
      <c r="T327" s="388"/>
      <c r="U327" s="388"/>
      <c r="V327" s="388"/>
      <c r="W327" s="388"/>
      <c r="X327" s="388"/>
      <c r="Y327" s="388"/>
      <c r="Z327" s="363"/>
      <c r="AA327" s="363"/>
    </row>
    <row r="328" spans="1:54" ht="27" customHeight="1" x14ac:dyDescent="0.25">
      <c r="A328" s="54" t="s">
        <v>458</v>
      </c>
      <c r="B328" s="54" t="s">
        <v>459</v>
      </c>
      <c r="C328" s="31">
        <v>4301011239</v>
      </c>
      <c r="D328" s="386">
        <v>4607091383997</v>
      </c>
      <c r="E328" s="378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4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8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86">
        <v>4607091383997</v>
      </c>
      <c r="E329" s="378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8"/>
      <c r="T329" s="34"/>
      <c r="U329" s="34"/>
      <c r="V329" s="35" t="s">
        <v>67</v>
      </c>
      <c r="W329" s="370">
        <v>1685</v>
      </c>
      <c r="X329" s="371">
        <f t="shared" si="17"/>
        <v>1695</v>
      </c>
      <c r="Y329" s="36">
        <f>IFERROR(IF(X329=0,"",ROUNDUP(X329/H329,0)*0.02175),"")</f>
        <v>2.4577499999999999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4301011240</v>
      </c>
      <c r="D330" s="386">
        <v>4607091384130</v>
      </c>
      <c r="E330" s="378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8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86">
        <v>4607091384130</v>
      </c>
      <c r="E331" s="378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8"/>
      <c r="T331" s="34"/>
      <c r="U331" s="34"/>
      <c r="V331" s="35" t="s">
        <v>67</v>
      </c>
      <c r="W331" s="370">
        <v>130</v>
      </c>
      <c r="X331" s="371">
        <f t="shared" si="17"/>
        <v>135</v>
      </c>
      <c r="Y331" s="36">
        <f>IFERROR(IF(X331=0,"",ROUNDUP(X331/H331,0)*0.02175),"")</f>
        <v>0.19574999999999998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464</v>
      </c>
      <c r="B332" s="54" t="s">
        <v>465</v>
      </c>
      <c r="C332" s="31">
        <v>4301011238</v>
      </c>
      <c r="D332" s="386">
        <v>4607091384147</v>
      </c>
      <c r="E332" s="378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8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86">
        <v>4607091384147</v>
      </c>
      <c r="E333" s="378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8"/>
      <c r="T333" s="34"/>
      <c r="U333" s="34"/>
      <c r="V333" s="35" t="s">
        <v>67</v>
      </c>
      <c r="W333" s="370">
        <v>495</v>
      </c>
      <c r="X333" s="371">
        <f t="shared" si="17"/>
        <v>495</v>
      </c>
      <c r="Y333" s="36">
        <f>IFERROR(IF(X333=0,"",ROUNDUP(X333/H333,0)*0.02175),"")</f>
        <v>0.71775</v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467</v>
      </c>
      <c r="B334" s="54" t="s">
        <v>468</v>
      </c>
      <c r="C334" s="31">
        <v>4301011327</v>
      </c>
      <c r="D334" s="386">
        <v>4607091384154</v>
      </c>
      <c r="E334" s="378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8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469</v>
      </c>
      <c r="B335" s="54" t="s">
        <v>470</v>
      </c>
      <c r="C335" s="31">
        <v>4301011332</v>
      </c>
      <c r="D335" s="386">
        <v>4607091384161</v>
      </c>
      <c r="E335" s="378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8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87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9"/>
      <c r="O336" s="379" t="s">
        <v>72</v>
      </c>
      <c r="P336" s="380"/>
      <c r="Q336" s="380"/>
      <c r="R336" s="380"/>
      <c r="S336" s="380"/>
      <c r="T336" s="380"/>
      <c r="U336" s="38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154</v>
      </c>
      <c r="X336" s="372">
        <f>IFERROR(X328/H328,"0")+IFERROR(X329/H329,"0")+IFERROR(X330/H330,"0")+IFERROR(X331/H331,"0")+IFERROR(X332/H332,"0")+IFERROR(X333/H333,"0")+IFERROR(X334/H334,"0")+IFERROR(X335/H335,"0")</f>
        <v>155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3.3712499999999999</v>
      </c>
      <c r="Z336" s="373"/>
      <c r="AA336" s="373"/>
    </row>
    <row r="337" spans="1:54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8"/>
      <c r="N337" s="389"/>
      <c r="O337" s="379" t="s">
        <v>72</v>
      </c>
      <c r="P337" s="380"/>
      <c r="Q337" s="380"/>
      <c r="R337" s="380"/>
      <c r="S337" s="380"/>
      <c r="T337" s="380"/>
      <c r="U337" s="381"/>
      <c r="V337" s="37" t="s">
        <v>67</v>
      </c>
      <c r="W337" s="372">
        <f>IFERROR(SUM(W328:W335),"0")</f>
        <v>2310</v>
      </c>
      <c r="X337" s="372">
        <f>IFERROR(SUM(X328:X335),"0")</f>
        <v>2325</v>
      </c>
      <c r="Y337" s="37"/>
      <c r="Z337" s="373"/>
      <c r="AA337" s="373"/>
    </row>
    <row r="338" spans="1:54" ht="14.25" customHeight="1" x14ac:dyDescent="0.25">
      <c r="A338" s="390" t="s">
        <v>102</v>
      </c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388"/>
      <c r="P338" s="388"/>
      <c r="Q338" s="388"/>
      <c r="R338" s="388"/>
      <c r="S338" s="388"/>
      <c r="T338" s="388"/>
      <c r="U338" s="388"/>
      <c r="V338" s="388"/>
      <c r="W338" s="388"/>
      <c r="X338" s="388"/>
      <c r="Y338" s="388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86">
        <v>4607091383980</v>
      </c>
      <c r="E339" s="378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8"/>
      <c r="T339" s="34"/>
      <c r="U339" s="34"/>
      <c r="V339" s="35" t="s">
        <v>67</v>
      </c>
      <c r="W339" s="370">
        <v>740</v>
      </c>
      <c r="X339" s="371">
        <f>IFERROR(IF(W339="",0,CEILING((W339/$H339),1)*$H339),"")</f>
        <v>750</v>
      </c>
      <c r="Y339" s="36">
        <f>IFERROR(IF(X339=0,"",ROUNDUP(X339/H339,0)*0.02175),"")</f>
        <v>1.0874999999999999</v>
      </c>
      <c r="Z339" s="56"/>
      <c r="AA339" s="57"/>
      <c r="AE339" s="58"/>
      <c r="BB339" s="255" t="s">
        <v>1</v>
      </c>
    </row>
    <row r="340" spans="1:54" ht="16.5" customHeight="1" x14ac:dyDescent="0.25">
      <c r="A340" s="54" t="s">
        <v>473</v>
      </c>
      <c r="B340" s="54" t="s">
        <v>474</v>
      </c>
      <c r="C340" s="31">
        <v>4301020270</v>
      </c>
      <c r="D340" s="386">
        <v>4680115883314</v>
      </c>
      <c r="E340" s="378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40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8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86">
        <v>4607091384178</v>
      </c>
      <c r="E341" s="378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42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8"/>
      <c r="T341" s="34"/>
      <c r="U341" s="34"/>
      <c r="V341" s="35" t="s">
        <v>67</v>
      </c>
      <c r="W341" s="370">
        <v>4</v>
      </c>
      <c r="X341" s="371">
        <f>IFERROR(IF(W341="",0,CEILING((W341/$H341),1)*$H341),"")</f>
        <v>4</v>
      </c>
      <c r="Y341" s="36">
        <f>IFERROR(IF(X341=0,"",ROUNDUP(X341/H341,0)*0.00937),"")</f>
        <v>9.3699999999999999E-3</v>
      </c>
      <c r="Z341" s="56"/>
      <c r="AA341" s="57"/>
      <c r="AE341" s="58"/>
      <c r="BB341" s="257" t="s">
        <v>1</v>
      </c>
    </row>
    <row r="342" spans="1:54" x14ac:dyDescent="0.2">
      <c r="A342" s="387"/>
      <c r="B342" s="388"/>
      <c r="C342" s="388"/>
      <c r="D342" s="388"/>
      <c r="E342" s="388"/>
      <c r="F342" s="388"/>
      <c r="G342" s="388"/>
      <c r="H342" s="388"/>
      <c r="I342" s="388"/>
      <c r="J342" s="388"/>
      <c r="K342" s="388"/>
      <c r="L342" s="388"/>
      <c r="M342" s="388"/>
      <c r="N342" s="389"/>
      <c r="O342" s="379" t="s">
        <v>72</v>
      </c>
      <c r="P342" s="380"/>
      <c r="Q342" s="380"/>
      <c r="R342" s="380"/>
      <c r="S342" s="380"/>
      <c r="T342" s="380"/>
      <c r="U342" s="381"/>
      <c r="V342" s="37" t="s">
        <v>73</v>
      </c>
      <c r="W342" s="372">
        <f>IFERROR(W339/H339,"0")+IFERROR(W340/H340,"0")+IFERROR(W341/H341,"0")</f>
        <v>50.333333333333336</v>
      </c>
      <c r="X342" s="372">
        <f>IFERROR(X339/H339,"0")+IFERROR(X340/H340,"0")+IFERROR(X341/H341,"0")</f>
        <v>51</v>
      </c>
      <c r="Y342" s="372">
        <f>IFERROR(IF(Y339="",0,Y339),"0")+IFERROR(IF(Y340="",0,Y340),"0")+IFERROR(IF(Y341="",0,Y341),"0")</f>
        <v>1.09687</v>
      </c>
      <c r="Z342" s="373"/>
      <c r="AA342" s="373"/>
    </row>
    <row r="343" spans="1:54" x14ac:dyDescent="0.2">
      <c r="A343" s="388"/>
      <c r="B343" s="388"/>
      <c r="C343" s="388"/>
      <c r="D343" s="388"/>
      <c r="E343" s="388"/>
      <c r="F343" s="388"/>
      <c r="G343" s="388"/>
      <c r="H343" s="388"/>
      <c r="I343" s="388"/>
      <c r="J343" s="388"/>
      <c r="K343" s="388"/>
      <c r="L343" s="388"/>
      <c r="M343" s="388"/>
      <c r="N343" s="389"/>
      <c r="O343" s="379" t="s">
        <v>72</v>
      </c>
      <c r="P343" s="380"/>
      <c r="Q343" s="380"/>
      <c r="R343" s="380"/>
      <c r="S343" s="380"/>
      <c r="T343" s="380"/>
      <c r="U343" s="381"/>
      <c r="V343" s="37" t="s">
        <v>67</v>
      </c>
      <c r="W343" s="372">
        <f>IFERROR(SUM(W339:W341),"0")</f>
        <v>744</v>
      </c>
      <c r="X343" s="372">
        <f>IFERROR(SUM(X339:X341),"0")</f>
        <v>754</v>
      </c>
      <c r="Y343" s="37"/>
      <c r="Z343" s="373"/>
      <c r="AA343" s="373"/>
    </row>
    <row r="344" spans="1:54" ht="14.25" customHeight="1" x14ac:dyDescent="0.25">
      <c r="A344" s="390" t="s">
        <v>74</v>
      </c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388"/>
      <c r="P344" s="388"/>
      <c r="Q344" s="388"/>
      <c r="R344" s="388"/>
      <c r="S344" s="388"/>
      <c r="T344" s="388"/>
      <c r="U344" s="388"/>
      <c r="V344" s="388"/>
      <c r="W344" s="388"/>
      <c r="X344" s="388"/>
      <c r="Y344" s="388"/>
      <c r="Z344" s="363"/>
      <c r="AA344" s="363"/>
    </row>
    <row r="345" spans="1:54" ht="27" customHeight="1" x14ac:dyDescent="0.25">
      <c r="A345" s="54" t="s">
        <v>477</v>
      </c>
      <c r="B345" s="54" t="s">
        <v>478</v>
      </c>
      <c r="C345" s="31">
        <v>4301051560</v>
      </c>
      <c r="D345" s="386">
        <v>4607091383928</v>
      </c>
      <c r="E345" s="378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53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8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86">
        <v>4607091384260</v>
      </c>
      <c r="E346" s="378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2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8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x14ac:dyDescent="0.2">
      <c r="A347" s="387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8"/>
      <c r="N347" s="389"/>
      <c r="O347" s="379" t="s">
        <v>72</v>
      </c>
      <c r="P347" s="380"/>
      <c r="Q347" s="380"/>
      <c r="R347" s="380"/>
      <c r="S347" s="380"/>
      <c r="T347" s="380"/>
      <c r="U347" s="38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9"/>
      <c r="O348" s="379" t="s">
        <v>72</v>
      </c>
      <c r="P348" s="380"/>
      <c r="Q348" s="380"/>
      <c r="R348" s="380"/>
      <c r="S348" s="380"/>
      <c r="T348" s="380"/>
      <c r="U348" s="38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customHeight="1" x14ac:dyDescent="0.25">
      <c r="A349" s="390" t="s">
        <v>210</v>
      </c>
      <c r="B349" s="388"/>
      <c r="C349" s="388"/>
      <c r="D349" s="388"/>
      <c r="E349" s="388"/>
      <c r="F349" s="388"/>
      <c r="G349" s="388"/>
      <c r="H349" s="388"/>
      <c r="I349" s="388"/>
      <c r="J349" s="388"/>
      <c r="K349" s="388"/>
      <c r="L349" s="388"/>
      <c r="M349" s="388"/>
      <c r="N349" s="388"/>
      <c r="O349" s="388"/>
      <c r="P349" s="388"/>
      <c r="Q349" s="388"/>
      <c r="R349" s="388"/>
      <c r="S349" s="388"/>
      <c r="T349" s="388"/>
      <c r="U349" s="388"/>
      <c r="V349" s="388"/>
      <c r="W349" s="388"/>
      <c r="X349" s="388"/>
      <c r="Y349" s="388"/>
      <c r="Z349" s="363"/>
      <c r="AA349" s="363"/>
    </row>
    <row r="350" spans="1:54" ht="16.5" customHeight="1" x14ac:dyDescent="0.25">
      <c r="A350" s="54" t="s">
        <v>481</v>
      </c>
      <c r="B350" s="54" t="s">
        <v>482</v>
      </c>
      <c r="C350" s="31">
        <v>4301060314</v>
      </c>
      <c r="D350" s="386">
        <v>4607091384673</v>
      </c>
      <c r="E350" s="378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8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x14ac:dyDescent="0.2">
      <c r="A351" s="387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9"/>
      <c r="O351" s="379" t="s">
        <v>72</v>
      </c>
      <c r="P351" s="380"/>
      <c r="Q351" s="380"/>
      <c r="R351" s="380"/>
      <c r="S351" s="380"/>
      <c r="T351" s="380"/>
      <c r="U351" s="38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9"/>
      <c r="O352" s="379" t="s">
        <v>72</v>
      </c>
      <c r="P352" s="380"/>
      <c r="Q352" s="380"/>
      <c r="R352" s="380"/>
      <c r="S352" s="380"/>
      <c r="T352" s="380"/>
      <c r="U352" s="38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customHeight="1" x14ac:dyDescent="0.25">
      <c r="A353" s="394" t="s">
        <v>483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388"/>
      <c r="Z353" s="364"/>
      <c r="AA353" s="364"/>
    </row>
    <row r="354" spans="1:54" ht="14.25" customHeight="1" x14ac:dyDescent="0.25">
      <c r="A354" s="390" t="s">
        <v>110</v>
      </c>
      <c r="B354" s="388"/>
      <c r="C354" s="388"/>
      <c r="D354" s="388"/>
      <c r="E354" s="388"/>
      <c r="F354" s="388"/>
      <c r="G354" s="388"/>
      <c r="H354" s="388"/>
      <c r="I354" s="388"/>
      <c r="J354" s="388"/>
      <c r="K354" s="388"/>
      <c r="L354" s="388"/>
      <c r="M354" s="388"/>
      <c r="N354" s="388"/>
      <c r="O354" s="388"/>
      <c r="P354" s="388"/>
      <c r="Q354" s="388"/>
      <c r="R354" s="388"/>
      <c r="S354" s="388"/>
      <c r="T354" s="388"/>
      <c r="U354" s="388"/>
      <c r="V354" s="388"/>
      <c r="W354" s="388"/>
      <c r="X354" s="388"/>
      <c r="Y354" s="388"/>
      <c r="Z354" s="363"/>
      <c r="AA354" s="363"/>
    </row>
    <row r="355" spans="1:54" ht="37.5" customHeight="1" x14ac:dyDescent="0.25">
      <c r="A355" s="54" t="s">
        <v>484</v>
      </c>
      <c r="B355" s="54" t="s">
        <v>485</v>
      </c>
      <c r="C355" s="31">
        <v>4301011324</v>
      </c>
      <c r="D355" s="386">
        <v>4607091384185</v>
      </c>
      <c r="E355" s="378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69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8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486</v>
      </c>
      <c r="B356" s="54" t="s">
        <v>487</v>
      </c>
      <c r="C356" s="31">
        <v>4301011312</v>
      </c>
      <c r="D356" s="386">
        <v>4607091384192</v>
      </c>
      <c r="E356" s="378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4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8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customHeight="1" x14ac:dyDescent="0.25">
      <c r="A357" s="54" t="s">
        <v>488</v>
      </c>
      <c r="B357" s="54" t="s">
        <v>489</v>
      </c>
      <c r="C357" s="31">
        <v>4301011483</v>
      </c>
      <c r="D357" s="386">
        <v>4680115881907</v>
      </c>
      <c r="E357" s="378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8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customHeight="1" x14ac:dyDescent="0.25">
      <c r="A358" s="54" t="s">
        <v>490</v>
      </c>
      <c r="B358" s="54" t="s">
        <v>491</v>
      </c>
      <c r="C358" s="31">
        <v>4301011655</v>
      </c>
      <c r="D358" s="386">
        <v>4680115883925</v>
      </c>
      <c r="E358" s="378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5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8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customHeight="1" x14ac:dyDescent="0.25">
      <c r="A359" s="54" t="s">
        <v>492</v>
      </c>
      <c r="B359" s="54" t="s">
        <v>493</v>
      </c>
      <c r="C359" s="31">
        <v>4301011303</v>
      </c>
      <c r="D359" s="386">
        <v>4607091384680</v>
      </c>
      <c r="E359" s="378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8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x14ac:dyDescent="0.2">
      <c r="A360" s="387"/>
      <c r="B360" s="388"/>
      <c r="C360" s="388"/>
      <c r="D360" s="388"/>
      <c r="E360" s="388"/>
      <c r="F360" s="388"/>
      <c r="G360" s="388"/>
      <c r="H360" s="388"/>
      <c r="I360" s="388"/>
      <c r="J360" s="388"/>
      <c r="K360" s="388"/>
      <c r="L360" s="388"/>
      <c r="M360" s="388"/>
      <c r="N360" s="389"/>
      <c r="O360" s="379" t="s">
        <v>72</v>
      </c>
      <c r="P360" s="380"/>
      <c r="Q360" s="380"/>
      <c r="R360" s="380"/>
      <c r="S360" s="380"/>
      <c r="T360" s="380"/>
      <c r="U360" s="38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x14ac:dyDescent="0.2">
      <c r="A361" s="388"/>
      <c r="B361" s="388"/>
      <c r="C361" s="388"/>
      <c r="D361" s="388"/>
      <c r="E361" s="388"/>
      <c r="F361" s="388"/>
      <c r="G361" s="388"/>
      <c r="H361" s="388"/>
      <c r="I361" s="388"/>
      <c r="J361" s="388"/>
      <c r="K361" s="388"/>
      <c r="L361" s="388"/>
      <c r="M361" s="388"/>
      <c r="N361" s="389"/>
      <c r="O361" s="379" t="s">
        <v>72</v>
      </c>
      <c r="P361" s="380"/>
      <c r="Q361" s="380"/>
      <c r="R361" s="380"/>
      <c r="S361" s="380"/>
      <c r="T361" s="380"/>
      <c r="U361" s="38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customHeight="1" x14ac:dyDescent="0.25">
      <c r="A362" s="390" t="s">
        <v>61</v>
      </c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388"/>
      <c r="P362" s="388"/>
      <c r="Q362" s="388"/>
      <c r="R362" s="388"/>
      <c r="S362" s="388"/>
      <c r="T362" s="388"/>
      <c r="U362" s="388"/>
      <c r="V362" s="388"/>
      <c r="W362" s="388"/>
      <c r="X362" s="388"/>
      <c r="Y362" s="388"/>
      <c r="Z362" s="363"/>
      <c r="AA362" s="363"/>
    </row>
    <row r="363" spans="1:54" ht="27" customHeight="1" x14ac:dyDescent="0.25">
      <c r="A363" s="54" t="s">
        <v>494</v>
      </c>
      <c r="B363" s="54" t="s">
        <v>495</v>
      </c>
      <c r="C363" s="31">
        <v>4301031139</v>
      </c>
      <c r="D363" s="386">
        <v>4607091384802</v>
      </c>
      <c r="E363" s="378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7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8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customHeight="1" x14ac:dyDescent="0.25">
      <c r="A364" s="54" t="s">
        <v>496</v>
      </c>
      <c r="B364" s="54" t="s">
        <v>497</v>
      </c>
      <c r="C364" s="31">
        <v>4301031140</v>
      </c>
      <c r="D364" s="386">
        <v>4607091384826</v>
      </c>
      <c r="E364" s="378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8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x14ac:dyDescent="0.2">
      <c r="A365" s="387"/>
      <c r="B365" s="388"/>
      <c r="C365" s="388"/>
      <c r="D365" s="388"/>
      <c r="E365" s="388"/>
      <c r="F365" s="388"/>
      <c r="G365" s="388"/>
      <c r="H365" s="388"/>
      <c r="I365" s="388"/>
      <c r="J365" s="388"/>
      <c r="K365" s="388"/>
      <c r="L365" s="388"/>
      <c r="M365" s="388"/>
      <c r="N365" s="389"/>
      <c r="O365" s="379" t="s">
        <v>72</v>
      </c>
      <c r="P365" s="380"/>
      <c r="Q365" s="380"/>
      <c r="R365" s="380"/>
      <c r="S365" s="380"/>
      <c r="T365" s="380"/>
      <c r="U365" s="38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x14ac:dyDescent="0.2">
      <c r="A366" s="388"/>
      <c r="B366" s="388"/>
      <c r="C366" s="388"/>
      <c r="D366" s="388"/>
      <c r="E366" s="388"/>
      <c r="F366" s="388"/>
      <c r="G366" s="388"/>
      <c r="H366" s="388"/>
      <c r="I366" s="388"/>
      <c r="J366" s="388"/>
      <c r="K366" s="388"/>
      <c r="L366" s="388"/>
      <c r="M366" s="388"/>
      <c r="N366" s="389"/>
      <c r="O366" s="379" t="s">
        <v>72</v>
      </c>
      <c r="P366" s="380"/>
      <c r="Q366" s="380"/>
      <c r="R366" s="380"/>
      <c r="S366" s="380"/>
      <c r="T366" s="380"/>
      <c r="U366" s="38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customHeight="1" x14ac:dyDescent="0.25">
      <c r="A367" s="390" t="s">
        <v>74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63"/>
      <c r="AA367" s="363"/>
    </row>
    <row r="368" spans="1:54" ht="27" customHeight="1" x14ac:dyDescent="0.25">
      <c r="A368" s="54" t="s">
        <v>498</v>
      </c>
      <c r="B368" s="54" t="s">
        <v>499</v>
      </c>
      <c r="C368" s="31">
        <v>4301051303</v>
      </c>
      <c r="D368" s="386">
        <v>4607091384246</v>
      </c>
      <c r="E368" s="378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8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8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customHeight="1" x14ac:dyDescent="0.25">
      <c r="A369" s="54" t="s">
        <v>500</v>
      </c>
      <c r="B369" s="54" t="s">
        <v>501</v>
      </c>
      <c r="C369" s="31">
        <v>4301051445</v>
      </c>
      <c r="D369" s="386">
        <v>4680115881976</v>
      </c>
      <c r="E369" s="378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8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customHeight="1" x14ac:dyDescent="0.25">
      <c r="A370" s="54" t="s">
        <v>502</v>
      </c>
      <c r="B370" s="54" t="s">
        <v>503</v>
      </c>
      <c r="C370" s="31">
        <v>4301051297</v>
      </c>
      <c r="D370" s="386">
        <v>4607091384253</v>
      </c>
      <c r="E370" s="378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8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customHeight="1" x14ac:dyDescent="0.25">
      <c r="A371" s="54" t="s">
        <v>504</v>
      </c>
      <c r="B371" s="54" t="s">
        <v>505</v>
      </c>
      <c r="C371" s="31">
        <v>4301051444</v>
      </c>
      <c r="D371" s="386">
        <v>4680115881969</v>
      </c>
      <c r="E371" s="378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6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8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x14ac:dyDescent="0.2">
      <c r="A372" s="387"/>
      <c r="B372" s="388"/>
      <c r="C372" s="388"/>
      <c r="D372" s="388"/>
      <c r="E372" s="388"/>
      <c r="F372" s="388"/>
      <c r="G372" s="388"/>
      <c r="H372" s="388"/>
      <c r="I372" s="388"/>
      <c r="J372" s="388"/>
      <c r="K372" s="388"/>
      <c r="L372" s="388"/>
      <c r="M372" s="388"/>
      <c r="N372" s="389"/>
      <c r="O372" s="379" t="s">
        <v>72</v>
      </c>
      <c r="P372" s="380"/>
      <c r="Q372" s="380"/>
      <c r="R372" s="380"/>
      <c r="S372" s="380"/>
      <c r="T372" s="380"/>
      <c r="U372" s="38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x14ac:dyDescent="0.2">
      <c r="A373" s="388"/>
      <c r="B373" s="388"/>
      <c r="C373" s="388"/>
      <c r="D373" s="388"/>
      <c r="E373" s="388"/>
      <c r="F373" s="388"/>
      <c r="G373" s="388"/>
      <c r="H373" s="388"/>
      <c r="I373" s="388"/>
      <c r="J373" s="388"/>
      <c r="K373" s="388"/>
      <c r="L373" s="388"/>
      <c r="M373" s="388"/>
      <c r="N373" s="389"/>
      <c r="O373" s="379" t="s">
        <v>72</v>
      </c>
      <c r="P373" s="380"/>
      <c r="Q373" s="380"/>
      <c r="R373" s="380"/>
      <c r="S373" s="380"/>
      <c r="T373" s="380"/>
      <c r="U373" s="38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customHeight="1" x14ac:dyDescent="0.25">
      <c r="A374" s="390" t="s">
        <v>210</v>
      </c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8"/>
      <c r="N374" s="388"/>
      <c r="O374" s="388"/>
      <c r="P374" s="388"/>
      <c r="Q374" s="388"/>
      <c r="R374" s="388"/>
      <c r="S374" s="388"/>
      <c r="T374" s="388"/>
      <c r="U374" s="388"/>
      <c r="V374" s="388"/>
      <c r="W374" s="388"/>
      <c r="X374" s="388"/>
      <c r="Y374" s="388"/>
      <c r="Z374" s="363"/>
      <c r="AA374" s="363"/>
    </row>
    <row r="375" spans="1:54" ht="27" customHeight="1" x14ac:dyDescent="0.25">
      <c r="A375" s="54" t="s">
        <v>506</v>
      </c>
      <c r="B375" s="54" t="s">
        <v>507</v>
      </c>
      <c r="C375" s="31">
        <v>4301060322</v>
      </c>
      <c r="D375" s="386">
        <v>4607091389357</v>
      </c>
      <c r="E375" s="378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6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8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x14ac:dyDescent="0.2">
      <c r="A376" s="387"/>
      <c r="B376" s="388"/>
      <c r="C376" s="388"/>
      <c r="D376" s="388"/>
      <c r="E376" s="388"/>
      <c r="F376" s="388"/>
      <c r="G376" s="388"/>
      <c r="H376" s="388"/>
      <c r="I376" s="388"/>
      <c r="J376" s="388"/>
      <c r="K376" s="388"/>
      <c r="L376" s="388"/>
      <c r="M376" s="388"/>
      <c r="N376" s="389"/>
      <c r="O376" s="379" t="s">
        <v>72</v>
      </c>
      <c r="P376" s="380"/>
      <c r="Q376" s="380"/>
      <c r="R376" s="380"/>
      <c r="S376" s="380"/>
      <c r="T376" s="380"/>
      <c r="U376" s="38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x14ac:dyDescent="0.2">
      <c r="A377" s="388"/>
      <c r="B377" s="388"/>
      <c r="C377" s="388"/>
      <c r="D377" s="388"/>
      <c r="E377" s="388"/>
      <c r="F377" s="388"/>
      <c r="G377" s="388"/>
      <c r="H377" s="388"/>
      <c r="I377" s="388"/>
      <c r="J377" s="388"/>
      <c r="K377" s="388"/>
      <c r="L377" s="388"/>
      <c r="M377" s="388"/>
      <c r="N377" s="389"/>
      <c r="O377" s="379" t="s">
        <v>72</v>
      </c>
      <c r="P377" s="380"/>
      <c r="Q377" s="380"/>
      <c r="R377" s="380"/>
      <c r="S377" s="380"/>
      <c r="T377" s="380"/>
      <c r="U377" s="38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customHeight="1" x14ac:dyDescent="0.2">
      <c r="A378" s="434" t="s">
        <v>508</v>
      </c>
      <c r="B378" s="435"/>
      <c r="C378" s="435"/>
      <c r="D378" s="435"/>
      <c r="E378" s="435"/>
      <c r="F378" s="435"/>
      <c r="G378" s="435"/>
      <c r="H378" s="435"/>
      <c r="I378" s="435"/>
      <c r="J378" s="435"/>
      <c r="K378" s="435"/>
      <c r="L378" s="435"/>
      <c r="M378" s="435"/>
      <c r="N378" s="435"/>
      <c r="O378" s="435"/>
      <c r="P378" s="435"/>
      <c r="Q378" s="435"/>
      <c r="R378" s="435"/>
      <c r="S378" s="435"/>
      <c r="T378" s="435"/>
      <c r="U378" s="435"/>
      <c r="V378" s="435"/>
      <c r="W378" s="435"/>
      <c r="X378" s="435"/>
      <c r="Y378" s="435"/>
      <c r="Z378" s="48"/>
      <c r="AA378" s="48"/>
    </row>
    <row r="379" spans="1:54" ht="16.5" customHeight="1" x14ac:dyDescent="0.25">
      <c r="A379" s="394" t="s">
        <v>509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64"/>
      <c r="AA379" s="364"/>
    </row>
    <row r="380" spans="1:54" ht="14.25" customHeight="1" x14ac:dyDescent="0.25">
      <c r="A380" s="390" t="s">
        <v>110</v>
      </c>
      <c r="B380" s="388"/>
      <c r="C380" s="388"/>
      <c r="D380" s="388"/>
      <c r="E380" s="388"/>
      <c r="F380" s="388"/>
      <c r="G380" s="388"/>
      <c r="H380" s="388"/>
      <c r="I380" s="388"/>
      <c r="J380" s="388"/>
      <c r="K380" s="388"/>
      <c r="L380" s="388"/>
      <c r="M380" s="388"/>
      <c r="N380" s="388"/>
      <c r="O380" s="388"/>
      <c r="P380" s="388"/>
      <c r="Q380" s="388"/>
      <c r="R380" s="388"/>
      <c r="S380" s="388"/>
      <c r="T380" s="388"/>
      <c r="U380" s="388"/>
      <c r="V380" s="388"/>
      <c r="W380" s="388"/>
      <c r="X380" s="388"/>
      <c r="Y380" s="388"/>
      <c r="Z380" s="363"/>
      <c r="AA380" s="363"/>
    </row>
    <row r="381" spans="1:54" ht="27" customHeight="1" x14ac:dyDescent="0.25">
      <c r="A381" s="54" t="s">
        <v>510</v>
      </c>
      <c r="B381" s="54" t="s">
        <v>511</v>
      </c>
      <c r="C381" s="31">
        <v>4301011428</v>
      </c>
      <c r="D381" s="386">
        <v>4607091389708</v>
      </c>
      <c r="E381" s="378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8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customHeight="1" x14ac:dyDescent="0.25">
      <c r="A382" s="54" t="s">
        <v>512</v>
      </c>
      <c r="B382" s="54" t="s">
        <v>513</v>
      </c>
      <c r="C382" s="31">
        <v>4301011427</v>
      </c>
      <c r="D382" s="386">
        <v>4607091389692</v>
      </c>
      <c r="E382" s="378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5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8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x14ac:dyDescent="0.2">
      <c r="A383" s="387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9"/>
      <c r="O383" s="379" t="s">
        <v>72</v>
      </c>
      <c r="P383" s="380"/>
      <c r="Q383" s="380"/>
      <c r="R383" s="380"/>
      <c r="S383" s="380"/>
      <c r="T383" s="380"/>
      <c r="U383" s="38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x14ac:dyDescent="0.2">
      <c r="A384" s="388"/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9"/>
      <c r="O384" s="379" t="s">
        <v>72</v>
      </c>
      <c r="P384" s="380"/>
      <c r="Q384" s="380"/>
      <c r="R384" s="380"/>
      <c r="S384" s="380"/>
      <c r="T384" s="380"/>
      <c r="U384" s="38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customHeight="1" x14ac:dyDescent="0.25">
      <c r="A385" s="390" t="s">
        <v>61</v>
      </c>
      <c r="B385" s="388"/>
      <c r="C385" s="388"/>
      <c r="D385" s="388"/>
      <c r="E385" s="388"/>
      <c r="F385" s="388"/>
      <c r="G385" s="388"/>
      <c r="H385" s="388"/>
      <c r="I385" s="388"/>
      <c r="J385" s="388"/>
      <c r="K385" s="388"/>
      <c r="L385" s="388"/>
      <c r="M385" s="388"/>
      <c r="N385" s="388"/>
      <c r="O385" s="388"/>
      <c r="P385" s="388"/>
      <c r="Q385" s="388"/>
      <c r="R385" s="388"/>
      <c r="S385" s="388"/>
      <c r="T385" s="388"/>
      <c r="U385" s="388"/>
      <c r="V385" s="388"/>
      <c r="W385" s="388"/>
      <c r="X385" s="388"/>
      <c r="Y385" s="388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86">
        <v>4607091389753</v>
      </c>
      <c r="E386" s="378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8"/>
      <c r="T386" s="34"/>
      <c r="U386" s="34"/>
      <c r="V386" s="35" t="s">
        <v>67</v>
      </c>
      <c r="W386" s="370">
        <v>20</v>
      </c>
      <c r="X386" s="371">
        <f t="shared" ref="X386:X398" si="18">IFERROR(IF(W386="",0,CEILING((W386/$H386),1)*$H386),"")</f>
        <v>21</v>
      </c>
      <c r="Y386" s="36">
        <f>IFERROR(IF(X386=0,"",ROUNDUP(X386/H386,0)*0.00753),"")</f>
        <v>3.7650000000000003E-2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86">
        <v>4607091389760</v>
      </c>
      <c r="E387" s="378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7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8"/>
      <c r="T387" s="34"/>
      <c r="U387" s="34"/>
      <c r="V387" s="35" t="s">
        <v>67</v>
      </c>
      <c r="W387" s="370">
        <v>10</v>
      </c>
      <c r="X387" s="371">
        <f t="shared" si="18"/>
        <v>12.600000000000001</v>
      </c>
      <c r="Y387" s="36">
        <f>IFERROR(IF(X387=0,"",ROUNDUP(X387/H387,0)*0.00753),"")</f>
        <v>2.2589999999999999E-2</v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86">
        <v>4607091389746</v>
      </c>
      <c r="E388" s="378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8"/>
      <c r="T388" s="34"/>
      <c r="U388" s="34"/>
      <c r="V388" s="35" t="s">
        <v>67</v>
      </c>
      <c r="W388" s="370">
        <v>10</v>
      </c>
      <c r="X388" s="371">
        <f t="shared" si="18"/>
        <v>12.600000000000001</v>
      </c>
      <c r="Y388" s="36">
        <f>IFERROR(IF(X388=0,"",ROUNDUP(X388/H388,0)*0.00753),"")</f>
        <v>2.2589999999999999E-2</v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520</v>
      </c>
      <c r="B389" s="54" t="s">
        <v>521</v>
      </c>
      <c r="C389" s="31">
        <v>4301031236</v>
      </c>
      <c r="D389" s="386">
        <v>4680115882928</v>
      </c>
      <c r="E389" s="378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4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8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522</v>
      </c>
      <c r="B390" s="54" t="s">
        <v>523</v>
      </c>
      <c r="C390" s="31">
        <v>4301031257</v>
      </c>
      <c r="D390" s="386">
        <v>4680115883147</v>
      </c>
      <c r="E390" s="378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50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8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86">
        <v>4607091384338</v>
      </c>
      <c r="E391" s="378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8"/>
      <c r="T391" s="34"/>
      <c r="U391" s="34"/>
      <c r="V391" s="35" t="s">
        <v>67</v>
      </c>
      <c r="W391" s="370">
        <v>7</v>
      </c>
      <c r="X391" s="371">
        <f t="shared" si="18"/>
        <v>8.4</v>
      </c>
      <c r="Y391" s="36">
        <f t="shared" si="19"/>
        <v>2.0080000000000001E-2</v>
      </c>
      <c r="Z391" s="56"/>
      <c r="AA391" s="57"/>
      <c r="AE391" s="58"/>
      <c r="BB391" s="280" t="s">
        <v>1</v>
      </c>
    </row>
    <row r="392" spans="1:54" ht="37.5" customHeight="1" x14ac:dyDescent="0.25">
      <c r="A392" s="54" t="s">
        <v>526</v>
      </c>
      <c r="B392" s="54" t="s">
        <v>527</v>
      </c>
      <c r="C392" s="31">
        <v>4301031254</v>
      </c>
      <c r="D392" s="386">
        <v>4680115883154</v>
      </c>
      <c r="E392" s="378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8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86">
        <v>4607091389524</v>
      </c>
      <c r="E393" s="378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8"/>
      <c r="T393" s="34"/>
      <c r="U393" s="34"/>
      <c r="V393" s="35" t="s">
        <v>67</v>
      </c>
      <c r="W393" s="370">
        <v>13.3</v>
      </c>
      <c r="X393" s="371">
        <f t="shared" si="18"/>
        <v>14.700000000000001</v>
      </c>
      <c r="Y393" s="36">
        <f t="shared" si="19"/>
        <v>3.5140000000000005E-2</v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530</v>
      </c>
      <c r="B394" s="54" t="s">
        <v>531</v>
      </c>
      <c r="C394" s="31">
        <v>4301031258</v>
      </c>
      <c r="D394" s="386">
        <v>4680115883161</v>
      </c>
      <c r="E394" s="378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8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86">
        <v>4607091384345</v>
      </c>
      <c r="E395" s="378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5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8"/>
      <c r="T395" s="34"/>
      <c r="U395" s="34"/>
      <c r="V395" s="35" t="s">
        <v>67</v>
      </c>
      <c r="W395" s="370">
        <v>9.4499999999999993</v>
      </c>
      <c r="X395" s="371">
        <f t="shared" si="18"/>
        <v>10.5</v>
      </c>
      <c r="Y395" s="36">
        <f t="shared" si="19"/>
        <v>2.5100000000000001E-2</v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534</v>
      </c>
      <c r="B396" s="54" t="s">
        <v>535</v>
      </c>
      <c r="C396" s="31">
        <v>4301031256</v>
      </c>
      <c r="D396" s="386">
        <v>4680115883178</v>
      </c>
      <c r="E396" s="378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8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86">
        <v>4607091389531</v>
      </c>
      <c r="E397" s="378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8"/>
      <c r="T397" s="34"/>
      <c r="U397" s="34"/>
      <c r="V397" s="35" t="s">
        <v>67</v>
      </c>
      <c r="W397" s="370">
        <v>16.8</v>
      </c>
      <c r="X397" s="371">
        <f t="shared" si="18"/>
        <v>16.8</v>
      </c>
      <c r="Y397" s="36">
        <f t="shared" si="19"/>
        <v>4.0160000000000001E-2</v>
      </c>
      <c r="Z397" s="56"/>
      <c r="AA397" s="57"/>
      <c r="AE397" s="58"/>
      <c r="BB397" s="286" t="s">
        <v>1</v>
      </c>
    </row>
    <row r="398" spans="1:54" ht="27" customHeight="1" x14ac:dyDescent="0.25">
      <c r="A398" s="54" t="s">
        <v>538</v>
      </c>
      <c r="B398" s="54" t="s">
        <v>539</v>
      </c>
      <c r="C398" s="31">
        <v>4301031255</v>
      </c>
      <c r="D398" s="386">
        <v>4680115883185</v>
      </c>
      <c r="E398" s="378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8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87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9"/>
      <c r="O399" s="379" t="s">
        <v>72</v>
      </c>
      <c r="P399" s="380"/>
      <c r="Q399" s="380"/>
      <c r="R399" s="380"/>
      <c r="S399" s="380"/>
      <c r="T399" s="380"/>
      <c r="U399" s="38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31.69047619047619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35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0.20331000000000002</v>
      </c>
      <c r="Z399" s="373"/>
      <c r="AA399" s="373"/>
    </row>
    <row r="400" spans="1:54" x14ac:dyDescent="0.2">
      <c r="A400" s="388"/>
      <c r="B400" s="388"/>
      <c r="C400" s="388"/>
      <c r="D400" s="388"/>
      <c r="E400" s="388"/>
      <c r="F400" s="388"/>
      <c r="G400" s="388"/>
      <c r="H400" s="388"/>
      <c r="I400" s="388"/>
      <c r="J400" s="388"/>
      <c r="K400" s="388"/>
      <c r="L400" s="388"/>
      <c r="M400" s="388"/>
      <c r="N400" s="389"/>
      <c r="O400" s="379" t="s">
        <v>72</v>
      </c>
      <c r="P400" s="380"/>
      <c r="Q400" s="380"/>
      <c r="R400" s="380"/>
      <c r="S400" s="380"/>
      <c r="T400" s="380"/>
      <c r="U400" s="381"/>
      <c r="V400" s="37" t="s">
        <v>67</v>
      </c>
      <c r="W400" s="372">
        <f>IFERROR(SUM(W386:W398),"0")</f>
        <v>86.55</v>
      </c>
      <c r="X400" s="372">
        <f>IFERROR(SUM(X386:X398),"0")</f>
        <v>96.6</v>
      </c>
      <c r="Y400" s="37"/>
      <c r="Z400" s="373"/>
      <c r="AA400" s="373"/>
    </row>
    <row r="401" spans="1:54" ht="14.25" customHeight="1" x14ac:dyDescent="0.25">
      <c r="A401" s="390" t="s">
        <v>74</v>
      </c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8"/>
      <c r="N401" s="388"/>
      <c r="O401" s="388"/>
      <c r="P401" s="388"/>
      <c r="Q401" s="388"/>
      <c r="R401" s="388"/>
      <c r="S401" s="388"/>
      <c r="T401" s="388"/>
      <c r="U401" s="388"/>
      <c r="V401" s="388"/>
      <c r="W401" s="388"/>
      <c r="X401" s="388"/>
      <c r="Y401" s="388"/>
      <c r="Z401" s="363"/>
      <c r="AA401" s="363"/>
    </row>
    <row r="402" spans="1:54" ht="27" customHeight="1" x14ac:dyDescent="0.25">
      <c r="A402" s="54" t="s">
        <v>540</v>
      </c>
      <c r="B402" s="54" t="s">
        <v>541</v>
      </c>
      <c r="C402" s="31">
        <v>4301051258</v>
      </c>
      <c r="D402" s="386">
        <v>4607091389685</v>
      </c>
      <c r="E402" s="378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62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8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customHeight="1" x14ac:dyDescent="0.25">
      <c r="A403" s="54" t="s">
        <v>542</v>
      </c>
      <c r="B403" s="54" t="s">
        <v>543</v>
      </c>
      <c r="C403" s="31">
        <v>4301051431</v>
      </c>
      <c r="D403" s="386">
        <v>4607091389654</v>
      </c>
      <c r="E403" s="378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6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8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customHeight="1" x14ac:dyDescent="0.25">
      <c r="A404" s="54" t="s">
        <v>544</v>
      </c>
      <c r="B404" s="54" t="s">
        <v>545</v>
      </c>
      <c r="C404" s="31">
        <v>4301051284</v>
      </c>
      <c r="D404" s="386">
        <v>4607091384352</v>
      </c>
      <c r="E404" s="378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68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8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x14ac:dyDescent="0.2">
      <c r="A405" s="387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8"/>
      <c r="N405" s="389"/>
      <c r="O405" s="379" t="s">
        <v>72</v>
      </c>
      <c r="P405" s="380"/>
      <c r="Q405" s="380"/>
      <c r="R405" s="380"/>
      <c r="S405" s="380"/>
      <c r="T405" s="380"/>
      <c r="U405" s="38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9"/>
      <c r="O406" s="379" t="s">
        <v>72</v>
      </c>
      <c r="P406" s="380"/>
      <c r="Q406" s="380"/>
      <c r="R406" s="380"/>
      <c r="S406" s="380"/>
      <c r="T406" s="380"/>
      <c r="U406" s="38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customHeight="1" x14ac:dyDescent="0.25">
      <c r="A407" s="390" t="s">
        <v>210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388"/>
      <c r="Y407" s="388"/>
      <c r="Z407" s="363"/>
      <c r="AA407" s="363"/>
    </row>
    <row r="408" spans="1:54" ht="27" customHeight="1" x14ac:dyDescent="0.25">
      <c r="A408" s="54" t="s">
        <v>546</v>
      </c>
      <c r="B408" s="54" t="s">
        <v>547</v>
      </c>
      <c r="C408" s="31">
        <v>4301060352</v>
      </c>
      <c r="D408" s="386">
        <v>4680115881648</v>
      </c>
      <c r="E408" s="378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2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8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x14ac:dyDescent="0.2">
      <c r="A409" s="387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9"/>
      <c r="O409" s="379" t="s">
        <v>72</v>
      </c>
      <c r="P409" s="380"/>
      <c r="Q409" s="380"/>
      <c r="R409" s="380"/>
      <c r="S409" s="380"/>
      <c r="T409" s="380"/>
      <c r="U409" s="38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8"/>
      <c r="N410" s="389"/>
      <c r="O410" s="379" t="s">
        <v>72</v>
      </c>
      <c r="P410" s="380"/>
      <c r="Q410" s="380"/>
      <c r="R410" s="380"/>
      <c r="S410" s="380"/>
      <c r="T410" s="380"/>
      <c r="U410" s="38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customHeight="1" x14ac:dyDescent="0.25">
      <c r="A411" s="390" t="s">
        <v>88</v>
      </c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388"/>
      <c r="P411" s="388"/>
      <c r="Q411" s="388"/>
      <c r="R411" s="388"/>
      <c r="S411" s="388"/>
      <c r="T411" s="388"/>
      <c r="U411" s="388"/>
      <c r="V411" s="388"/>
      <c r="W411" s="388"/>
      <c r="X411" s="388"/>
      <c r="Y411" s="388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86">
        <v>4680115884335</v>
      </c>
      <c r="E412" s="378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45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8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86">
        <v>4680115884342</v>
      </c>
      <c r="E413" s="378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64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8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86">
        <v>4680115884113</v>
      </c>
      <c r="E414" s="378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5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8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x14ac:dyDescent="0.2">
      <c r="A415" s="387"/>
      <c r="B415" s="388"/>
      <c r="C415" s="388"/>
      <c r="D415" s="388"/>
      <c r="E415" s="388"/>
      <c r="F415" s="388"/>
      <c r="G415" s="388"/>
      <c r="H415" s="388"/>
      <c r="I415" s="388"/>
      <c r="J415" s="388"/>
      <c r="K415" s="388"/>
      <c r="L415" s="388"/>
      <c r="M415" s="388"/>
      <c r="N415" s="389"/>
      <c r="O415" s="379" t="s">
        <v>72</v>
      </c>
      <c r="P415" s="380"/>
      <c r="Q415" s="380"/>
      <c r="R415" s="380"/>
      <c r="S415" s="380"/>
      <c r="T415" s="380"/>
      <c r="U415" s="38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x14ac:dyDescent="0.2">
      <c r="A416" s="388"/>
      <c r="B416" s="388"/>
      <c r="C416" s="388"/>
      <c r="D416" s="388"/>
      <c r="E416" s="388"/>
      <c r="F416" s="388"/>
      <c r="G416" s="388"/>
      <c r="H416" s="388"/>
      <c r="I416" s="388"/>
      <c r="J416" s="388"/>
      <c r="K416" s="388"/>
      <c r="L416" s="388"/>
      <c r="M416" s="388"/>
      <c r="N416" s="389"/>
      <c r="O416" s="379" t="s">
        <v>72</v>
      </c>
      <c r="P416" s="380"/>
      <c r="Q416" s="380"/>
      <c r="R416" s="380"/>
      <c r="S416" s="380"/>
      <c r="T416" s="380"/>
      <c r="U416" s="38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customHeight="1" x14ac:dyDescent="0.25">
      <c r="A417" s="394" t="s">
        <v>556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64"/>
      <c r="AA417" s="364"/>
    </row>
    <row r="418" spans="1:54" ht="14.25" customHeight="1" x14ac:dyDescent="0.25">
      <c r="A418" s="390" t="s">
        <v>102</v>
      </c>
      <c r="B418" s="388"/>
      <c r="C418" s="388"/>
      <c r="D418" s="388"/>
      <c r="E418" s="388"/>
      <c r="F418" s="388"/>
      <c r="G418" s="388"/>
      <c r="H418" s="388"/>
      <c r="I418" s="388"/>
      <c r="J418" s="388"/>
      <c r="K418" s="388"/>
      <c r="L418" s="388"/>
      <c r="M418" s="388"/>
      <c r="N418" s="388"/>
      <c r="O418" s="388"/>
      <c r="P418" s="388"/>
      <c r="Q418" s="388"/>
      <c r="R418" s="388"/>
      <c r="S418" s="388"/>
      <c r="T418" s="388"/>
      <c r="U418" s="388"/>
      <c r="V418" s="388"/>
      <c r="W418" s="388"/>
      <c r="X418" s="388"/>
      <c r="Y418" s="388"/>
      <c r="Z418" s="363"/>
      <c r="AA418" s="363"/>
    </row>
    <row r="419" spans="1:54" ht="27" customHeight="1" x14ac:dyDescent="0.25">
      <c r="A419" s="54" t="s">
        <v>557</v>
      </c>
      <c r="B419" s="54" t="s">
        <v>558</v>
      </c>
      <c r="C419" s="31">
        <v>4301020214</v>
      </c>
      <c r="D419" s="386">
        <v>4607091389388</v>
      </c>
      <c r="E419" s="378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5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8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customHeight="1" x14ac:dyDescent="0.25">
      <c r="A420" s="54" t="s">
        <v>559</v>
      </c>
      <c r="B420" s="54" t="s">
        <v>560</v>
      </c>
      <c r="C420" s="31">
        <v>4301020185</v>
      </c>
      <c r="D420" s="386">
        <v>4607091389364</v>
      </c>
      <c r="E420" s="378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4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8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x14ac:dyDescent="0.2">
      <c r="A421" s="387"/>
      <c r="B421" s="388"/>
      <c r="C421" s="388"/>
      <c r="D421" s="388"/>
      <c r="E421" s="388"/>
      <c r="F421" s="388"/>
      <c r="G421" s="388"/>
      <c r="H421" s="388"/>
      <c r="I421" s="388"/>
      <c r="J421" s="388"/>
      <c r="K421" s="388"/>
      <c r="L421" s="388"/>
      <c r="M421" s="388"/>
      <c r="N421" s="389"/>
      <c r="O421" s="379" t="s">
        <v>72</v>
      </c>
      <c r="P421" s="380"/>
      <c r="Q421" s="380"/>
      <c r="R421" s="380"/>
      <c r="S421" s="380"/>
      <c r="T421" s="380"/>
      <c r="U421" s="38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x14ac:dyDescent="0.2">
      <c r="A422" s="388"/>
      <c r="B422" s="388"/>
      <c r="C422" s="388"/>
      <c r="D422" s="388"/>
      <c r="E422" s="388"/>
      <c r="F422" s="388"/>
      <c r="G422" s="388"/>
      <c r="H422" s="388"/>
      <c r="I422" s="388"/>
      <c r="J422" s="388"/>
      <c r="K422" s="388"/>
      <c r="L422" s="388"/>
      <c r="M422" s="388"/>
      <c r="N422" s="389"/>
      <c r="O422" s="379" t="s">
        <v>72</v>
      </c>
      <c r="P422" s="380"/>
      <c r="Q422" s="380"/>
      <c r="R422" s="380"/>
      <c r="S422" s="380"/>
      <c r="T422" s="380"/>
      <c r="U422" s="38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customHeight="1" x14ac:dyDescent="0.25">
      <c r="A423" s="390" t="s">
        <v>61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86">
        <v>4607091389739</v>
      </c>
      <c r="E424" s="378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8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563</v>
      </c>
      <c r="B425" s="54" t="s">
        <v>564</v>
      </c>
      <c r="C425" s="31">
        <v>4301031247</v>
      </c>
      <c r="D425" s="386">
        <v>4680115883048</v>
      </c>
      <c r="E425" s="378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8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565</v>
      </c>
      <c r="B426" s="54" t="s">
        <v>566</v>
      </c>
      <c r="C426" s="31">
        <v>4301031176</v>
      </c>
      <c r="D426" s="386">
        <v>4607091389425</v>
      </c>
      <c r="E426" s="378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8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567</v>
      </c>
      <c r="B427" s="54" t="s">
        <v>568</v>
      </c>
      <c r="C427" s="31">
        <v>4301031215</v>
      </c>
      <c r="D427" s="386">
        <v>4680115882911</v>
      </c>
      <c r="E427" s="378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8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customHeight="1" x14ac:dyDescent="0.25">
      <c r="A428" s="54" t="s">
        <v>569</v>
      </c>
      <c r="B428" s="54" t="s">
        <v>570</v>
      </c>
      <c r="C428" s="31">
        <v>4301031167</v>
      </c>
      <c r="D428" s="386">
        <v>4680115880771</v>
      </c>
      <c r="E428" s="378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8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86">
        <v>4607091389500</v>
      </c>
      <c r="E429" s="378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8"/>
      <c r="T429" s="34"/>
      <c r="U429" s="34"/>
      <c r="V429" s="35" t="s">
        <v>67</v>
      </c>
      <c r="W429" s="370">
        <v>4.1999999999999993</v>
      </c>
      <c r="X429" s="371">
        <f t="shared" si="20"/>
        <v>4.2</v>
      </c>
      <c r="Y429" s="36">
        <f>IFERROR(IF(X429=0,"",ROUNDUP(X429/H429,0)*0.00502),"")</f>
        <v>1.004E-2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573</v>
      </c>
      <c r="B430" s="54" t="s">
        <v>574</v>
      </c>
      <c r="C430" s="31">
        <v>4301031103</v>
      </c>
      <c r="D430" s="386">
        <v>4680115881983</v>
      </c>
      <c r="E430" s="378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8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87"/>
      <c r="B431" s="388"/>
      <c r="C431" s="388"/>
      <c r="D431" s="388"/>
      <c r="E431" s="388"/>
      <c r="F431" s="388"/>
      <c r="G431" s="388"/>
      <c r="H431" s="388"/>
      <c r="I431" s="388"/>
      <c r="J431" s="388"/>
      <c r="K431" s="388"/>
      <c r="L431" s="388"/>
      <c r="M431" s="388"/>
      <c r="N431" s="389"/>
      <c r="O431" s="379" t="s">
        <v>72</v>
      </c>
      <c r="P431" s="380"/>
      <c r="Q431" s="380"/>
      <c r="R431" s="380"/>
      <c r="S431" s="380"/>
      <c r="T431" s="380"/>
      <c r="U431" s="38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1.9999999999999996</v>
      </c>
      <c r="X431" s="372">
        <f>IFERROR(X424/H424,"0")+IFERROR(X425/H425,"0")+IFERROR(X426/H426,"0")+IFERROR(X427/H427,"0")+IFERROR(X428/H428,"0")+IFERROR(X429/H429,"0")+IFERROR(X430/H430,"0")</f>
        <v>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1.004E-2</v>
      </c>
      <c r="Z431" s="373"/>
      <c r="AA431" s="373"/>
    </row>
    <row r="432" spans="1:54" x14ac:dyDescent="0.2">
      <c r="A432" s="388"/>
      <c r="B432" s="388"/>
      <c r="C432" s="388"/>
      <c r="D432" s="388"/>
      <c r="E432" s="388"/>
      <c r="F432" s="388"/>
      <c r="G432" s="388"/>
      <c r="H432" s="388"/>
      <c r="I432" s="388"/>
      <c r="J432" s="388"/>
      <c r="K432" s="388"/>
      <c r="L432" s="388"/>
      <c r="M432" s="388"/>
      <c r="N432" s="389"/>
      <c r="O432" s="379" t="s">
        <v>72</v>
      </c>
      <c r="P432" s="380"/>
      <c r="Q432" s="380"/>
      <c r="R432" s="380"/>
      <c r="S432" s="380"/>
      <c r="T432" s="380"/>
      <c r="U432" s="381"/>
      <c r="V432" s="37" t="s">
        <v>67</v>
      </c>
      <c r="W432" s="372">
        <f>IFERROR(SUM(W424:W430),"0")</f>
        <v>4.1999999999999993</v>
      </c>
      <c r="X432" s="372">
        <f>IFERROR(SUM(X424:X430),"0")</f>
        <v>4.2</v>
      </c>
      <c r="Y432" s="37"/>
      <c r="Z432" s="373"/>
      <c r="AA432" s="373"/>
    </row>
    <row r="433" spans="1:54" ht="14.25" customHeight="1" x14ac:dyDescent="0.25">
      <c r="A433" s="390" t="s">
        <v>88</v>
      </c>
      <c r="B433" s="388"/>
      <c r="C433" s="388"/>
      <c r="D433" s="388"/>
      <c r="E433" s="388"/>
      <c r="F433" s="388"/>
      <c r="G433" s="388"/>
      <c r="H433" s="388"/>
      <c r="I433" s="388"/>
      <c r="J433" s="388"/>
      <c r="K433" s="388"/>
      <c r="L433" s="388"/>
      <c r="M433" s="388"/>
      <c r="N433" s="388"/>
      <c r="O433" s="388"/>
      <c r="P433" s="388"/>
      <c r="Q433" s="388"/>
      <c r="R433" s="388"/>
      <c r="S433" s="388"/>
      <c r="T433" s="388"/>
      <c r="U433" s="388"/>
      <c r="V433" s="388"/>
      <c r="W433" s="388"/>
      <c r="X433" s="388"/>
      <c r="Y433" s="388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86">
        <v>4680115884359</v>
      </c>
      <c r="E434" s="378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45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8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customHeight="1" x14ac:dyDescent="0.25">
      <c r="A435" s="54" t="s">
        <v>577</v>
      </c>
      <c r="B435" s="54" t="s">
        <v>578</v>
      </c>
      <c r="C435" s="31">
        <v>4301040358</v>
      </c>
      <c r="D435" s="386">
        <v>4680115884571</v>
      </c>
      <c r="E435" s="378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41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8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87"/>
      <c r="B436" s="388"/>
      <c r="C436" s="388"/>
      <c r="D436" s="388"/>
      <c r="E436" s="388"/>
      <c r="F436" s="388"/>
      <c r="G436" s="388"/>
      <c r="H436" s="388"/>
      <c r="I436" s="388"/>
      <c r="J436" s="388"/>
      <c r="K436" s="388"/>
      <c r="L436" s="388"/>
      <c r="M436" s="388"/>
      <c r="N436" s="389"/>
      <c r="O436" s="379" t="s">
        <v>72</v>
      </c>
      <c r="P436" s="380"/>
      <c r="Q436" s="380"/>
      <c r="R436" s="380"/>
      <c r="S436" s="380"/>
      <c r="T436" s="380"/>
      <c r="U436" s="38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8"/>
      <c r="N437" s="389"/>
      <c r="O437" s="379" t="s">
        <v>72</v>
      </c>
      <c r="P437" s="380"/>
      <c r="Q437" s="380"/>
      <c r="R437" s="380"/>
      <c r="S437" s="380"/>
      <c r="T437" s="380"/>
      <c r="U437" s="38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customHeight="1" x14ac:dyDescent="0.25">
      <c r="A438" s="390" t="s">
        <v>97</v>
      </c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8"/>
      <c r="N438" s="388"/>
      <c r="O438" s="388"/>
      <c r="P438" s="388"/>
      <c r="Q438" s="388"/>
      <c r="R438" s="388"/>
      <c r="S438" s="388"/>
      <c r="T438" s="388"/>
      <c r="U438" s="388"/>
      <c r="V438" s="388"/>
      <c r="W438" s="388"/>
      <c r="X438" s="388"/>
      <c r="Y438" s="388"/>
      <c r="Z438" s="363"/>
      <c r="AA438" s="363"/>
    </row>
    <row r="439" spans="1:54" ht="27" customHeight="1" x14ac:dyDescent="0.25">
      <c r="A439" s="54" t="s">
        <v>579</v>
      </c>
      <c r="B439" s="54" t="s">
        <v>580</v>
      </c>
      <c r="C439" s="31">
        <v>4301170010</v>
      </c>
      <c r="D439" s="386">
        <v>4680115884090</v>
      </c>
      <c r="E439" s="378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73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8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x14ac:dyDescent="0.2">
      <c r="A440" s="387"/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9"/>
      <c r="O440" s="379" t="s">
        <v>72</v>
      </c>
      <c r="P440" s="380"/>
      <c r="Q440" s="380"/>
      <c r="R440" s="380"/>
      <c r="S440" s="380"/>
      <c r="T440" s="380"/>
      <c r="U440" s="38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x14ac:dyDescent="0.2">
      <c r="A441" s="388"/>
      <c r="B441" s="388"/>
      <c r="C441" s="388"/>
      <c r="D441" s="388"/>
      <c r="E441" s="388"/>
      <c r="F441" s="388"/>
      <c r="G441" s="388"/>
      <c r="H441" s="388"/>
      <c r="I441" s="388"/>
      <c r="J441" s="388"/>
      <c r="K441" s="388"/>
      <c r="L441" s="388"/>
      <c r="M441" s="388"/>
      <c r="N441" s="389"/>
      <c r="O441" s="379" t="s">
        <v>72</v>
      </c>
      <c r="P441" s="380"/>
      <c r="Q441" s="380"/>
      <c r="R441" s="380"/>
      <c r="S441" s="380"/>
      <c r="T441" s="380"/>
      <c r="U441" s="38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customHeight="1" x14ac:dyDescent="0.25">
      <c r="A442" s="390" t="s">
        <v>581</v>
      </c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8"/>
      <c r="N442" s="388"/>
      <c r="O442" s="388"/>
      <c r="P442" s="388"/>
      <c r="Q442" s="388"/>
      <c r="R442" s="388"/>
      <c r="S442" s="388"/>
      <c r="T442" s="388"/>
      <c r="U442" s="388"/>
      <c r="V442" s="388"/>
      <c r="W442" s="388"/>
      <c r="X442" s="388"/>
      <c r="Y442" s="388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86">
        <v>4680115884564</v>
      </c>
      <c r="E443" s="378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55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8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x14ac:dyDescent="0.2">
      <c r="A444" s="387"/>
      <c r="B444" s="388"/>
      <c r="C444" s="388"/>
      <c r="D444" s="388"/>
      <c r="E444" s="388"/>
      <c r="F444" s="388"/>
      <c r="G444" s="388"/>
      <c r="H444" s="388"/>
      <c r="I444" s="388"/>
      <c r="J444" s="388"/>
      <c r="K444" s="388"/>
      <c r="L444" s="388"/>
      <c r="M444" s="388"/>
      <c r="N444" s="389"/>
      <c r="O444" s="379" t="s">
        <v>72</v>
      </c>
      <c r="P444" s="380"/>
      <c r="Q444" s="380"/>
      <c r="R444" s="380"/>
      <c r="S444" s="380"/>
      <c r="T444" s="380"/>
      <c r="U444" s="38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x14ac:dyDescent="0.2">
      <c r="A445" s="388"/>
      <c r="B445" s="388"/>
      <c r="C445" s="388"/>
      <c r="D445" s="388"/>
      <c r="E445" s="388"/>
      <c r="F445" s="388"/>
      <c r="G445" s="388"/>
      <c r="H445" s="388"/>
      <c r="I445" s="388"/>
      <c r="J445" s="388"/>
      <c r="K445" s="388"/>
      <c r="L445" s="388"/>
      <c r="M445" s="388"/>
      <c r="N445" s="389"/>
      <c r="O445" s="379" t="s">
        <v>72</v>
      </c>
      <c r="P445" s="380"/>
      <c r="Q445" s="380"/>
      <c r="R445" s="380"/>
      <c r="S445" s="380"/>
      <c r="T445" s="380"/>
      <c r="U445" s="38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customHeight="1" x14ac:dyDescent="0.25">
      <c r="A446" s="394" t="s">
        <v>584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388"/>
      <c r="Z446" s="364"/>
      <c r="AA446" s="364"/>
    </row>
    <row r="447" spans="1:54" ht="14.25" customHeight="1" x14ac:dyDescent="0.25">
      <c r="A447" s="390" t="s">
        <v>61</v>
      </c>
      <c r="B447" s="388"/>
      <c r="C447" s="388"/>
      <c r="D447" s="388"/>
      <c r="E447" s="388"/>
      <c r="F447" s="388"/>
      <c r="G447" s="388"/>
      <c r="H447" s="388"/>
      <c r="I447" s="388"/>
      <c r="J447" s="388"/>
      <c r="K447" s="388"/>
      <c r="L447" s="388"/>
      <c r="M447" s="388"/>
      <c r="N447" s="388"/>
      <c r="O447" s="388"/>
      <c r="P447" s="388"/>
      <c r="Q447" s="388"/>
      <c r="R447" s="388"/>
      <c r="S447" s="388"/>
      <c r="T447" s="388"/>
      <c r="U447" s="388"/>
      <c r="V447" s="388"/>
      <c r="W447" s="388"/>
      <c r="X447" s="388"/>
      <c r="Y447" s="388"/>
      <c r="Z447" s="363"/>
      <c r="AA447" s="363"/>
    </row>
    <row r="448" spans="1:54" ht="27" customHeight="1" x14ac:dyDescent="0.25">
      <c r="A448" s="54" t="s">
        <v>585</v>
      </c>
      <c r="B448" s="54" t="s">
        <v>586</v>
      </c>
      <c r="C448" s="31">
        <v>4301031294</v>
      </c>
      <c r="D448" s="386">
        <v>4680115885189</v>
      </c>
      <c r="E448" s="378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593" t="s">
        <v>587</v>
      </c>
      <c r="P448" s="377"/>
      <c r="Q448" s="377"/>
      <c r="R448" s="377"/>
      <c r="S448" s="378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customHeight="1" x14ac:dyDescent="0.25">
      <c r="A449" s="54" t="s">
        <v>588</v>
      </c>
      <c r="B449" s="54" t="s">
        <v>589</v>
      </c>
      <c r="C449" s="31">
        <v>4301031293</v>
      </c>
      <c r="D449" s="386">
        <v>4680115885172</v>
      </c>
      <c r="E449" s="378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34" t="s">
        <v>590</v>
      </c>
      <c r="P449" s="377"/>
      <c r="Q449" s="377"/>
      <c r="R449" s="377"/>
      <c r="S449" s="378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customHeight="1" x14ac:dyDescent="0.25">
      <c r="A450" s="54" t="s">
        <v>591</v>
      </c>
      <c r="B450" s="54" t="s">
        <v>592</v>
      </c>
      <c r="C450" s="31">
        <v>4301031292</v>
      </c>
      <c r="D450" s="386">
        <v>4680115885165</v>
      </c>
      <c r="E450" s="378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75" t="s">
        <v>593</v>
      </c>
      <c r="P450" s="377"/>
      <c r="Q450" s="377"/>
      <c r="R450" s="377"/>
      <c r="S450" s="378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customHeight="1" x14ac:dyDescent="0.25">
      <c r="A451" s="54" t="s">
        <v>594</v>
      </c>
      <c r="B451" s="54" t="s">
        <v>595</v>
      </c>
      <c r="C451" s="31">
        <v>4301031291</v>
      </c>
      <c r="D451" s="386">
        <v>4680115885110</v>
      </c>
      <c r="E451" s="378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645" t="s">
        <v>596</v>
      </c>
      <c r="P451" s="377"/>
      <c r="Q451" s="377"/>
      <c r="R451" s="377"/>
      <c r="S451" s="378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x14ac:dyDescent="0.2">
      <c r="A452" s="387"/>
      <c r="B452" s="388"/>
      <c r="C452" s="388"/>
      <c r="D452" s="388"/>
      <c r="E452" s="388"/>
      <c r="F452" s="388"/>
      <c r="G452" s="388"/>
      <c r="H452" s="388"/>
      <c r="I452" s="388"/>
      <c r="J452" s="388"/>
      <c r="K452" s="388"/>
      <c r="L452" s="388"/>
      <c r="M452" s="388"/>
      <c r="N452" s="389"/>
      <c r="O452" s="379" t="s">
        <v>72</v>
      </c>
      <c r="P452" s="380"/>
      <c r="Q452" s="380"/>
      <c r="R452" s="380"/>
      <c r="S452" s="380"/>
      <c r="T452" s="380"/>
      <c r="U452" s="38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x14ac:dyDescent="0.2">
      <c r="A453" s="388"/>
      <c r="B453" s="388"/>
      <c r="C453" s="388"/>
      <c r="D453" s="388"/>
      <c r="E453" s="388"/>
      <c r="F453" s="388"/>
      <c r="G453" s="388"/>
      <c r="H453" s="388"/>
      <c r="I453" s="388"/>
      <c r="J453" s="388"/>
      <c r="K453" s="388"/>
      <c r="L453" s="388"/>
      <c r="M453" s="388"/>
      <c r="N453" s="389"/>
      <c r="O453" s="379" t="s">
        <v>72</v>
      </c>
      <c r="P453" s="380"/>
      <c r="Q453" s="380"/>
      <c r="R453" s="380"/>
      <c r="S453" s="380"/>
      <c r="T453" s="380"/>
      <c r="U453" s="38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customHeight="1" x14ac:dyDescent="0.2">
      <c r="A454" s="434" t="s">
        <v>597</v>
      </c>
      <c r="B454" s="435"/>
      <c r="C454" s="435"/>
      <c r="D454" s="435"/>
      <c r="E454" s="435"/>
      <c r="F454" s="435"/>
      <c r="G454" s="435"/>
      <c r="H454" s="435"/>
      <c r="I454" s="435"/>
      <c r="J454" s="435"/>
      <c r="K454" s="435"/>
      <c r="L454" s="435"/>
      <c r="M454" s="435"/>
      <c r="N454" s="435"/>
      <c r="O454" s="435"/>
      <c r="P454" s="435"/>
      <c r="Q454" s="435"/>
      <c r="R454" s="435"/>
      <c r="S454" s="435"/>
      <c r="T454" s="435"/>
      <c r="U454" s="435"/>
      <c r="V454" s="435"/>
      <c r="W454" s="435"/>
      <c r="X454" s="435"/>
      <c r="Y454" s="435"/>
      <c r="Z454" s="48"/>
      <c r="AA454" s="48"/>
    </row>
    <row r="455" spans="1:54" ht="16.5" customHeight="1" x14ac:dyDescent="0.25">
      <c r="A455" s="394" t="s">
        <v>597</v>
      </c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8"/>
      <c r="N455" s="388"/>
      <c r="O455" s="388"/>
      <c r="P455" s="388"/>
      <c r="Q455" s="388"/>
      <c r="R455" s="388"/>
      <c r="S455" s="388"/>
      <c r="T455" s="388"/>
      <c r="U455" s="388"/>
      <c r="V455" s="388"/>
      <c r="W455" s="388"/>
      <c r="X455" s="388"/>
      <c r="Y455" s="388"/>
      <c r="Z455" s="364"/>
      <c r="AA455" s="364"/>
    </row>
    <row r="456" spans="1:54" ht="14.25" customHeight="1" x14ac:dyDescent="0.25">
      <c r="A456" s="390" t="s">
        <v>110</v>
      </c>
      <c r="B456" s="388"/>
      <c r="C456" s="388"/>
      <c r="D456" s="388"/>
      <c r="E456" s="388"/>
      <c r="F456" s="388"/>
      <c r="G456" s="388"/>
      <c r="H456" s="388"/>
      <c r="I456" s="388"/>
      <c r="J456" s="388"/>
      <c r="K456" s="388"/>
      <c r="L456" s="388"/>
      <c r="M456" s="388"/>
      <c r="N456" s="388"/>
      <c r="O456" s="388"/>
      <c r="P456" s="388"/>
      <c r="Q456" s="388"/>
      <c r="R456" s="388"/>
      <c r="S456" s="388"/>
      <c r="T456" s="388"/>
      <c r="U456" s="388"/>
      <c r="V456" s="388"/>
      <c r="W456" s="388"/>
      <c r="X456" s="388"/>
      <c r="Y456" s="388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86">
        <v>4607091389067</v>
      </c>
      <c r="E457" s="378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8"/>
      <c r="T457" s="34"/>
      <c r="U457" s="34"/>
      <c r="V457" s="35" t="s">
        <v>67</v>
      </c>
      <c r="W457" s="370">
        <v>125</v>
      </c>
      <c r="X457" s="371">
        <f t="shared" ref="X457:X467" si="21">IFERROR(IF(W457="",0,CEILING((W457/$H457),1)*$H457),"")</f>
        <v>126.72</v>
      </c>
      <c r="Y457" s="36">
        <f t="shared" ref="Y457:Y462" si="22">IFERROR(IF(X457=0,"",ROUNDUP(X457/H457,0)*0.01196),"")</f>
        <v>0.28704000000000002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86">
        <v>4607091383522</v>
      </c>
      <c r="E458" s="378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7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8"/>
      <c r="T458" s="34"/>
      <c r="U458" s="34"/>
      <c r="V458" s="35" t="s">
        <v>67</v>
      </c>
      <c r="W458" s="370">
        <v>20</v>
      </c>
      <c r="X458" s="371">
        <f t="shared" si="21"/>
        <v>21.12</v>
      </c>
      <c r="Y458" s="36">
        <f t="shared" si="22"/>
        <v>4.7840000000000001E-2</v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602</v>
      </c>
      <c r="B459" s="54" t="s">
        <v>603</v>
      </c>
      <c r="C459" s="31">
        <v>4301011785</v>
      </c>
      <c r="D459" s="386">
        <v>4607091384437</v>
      </c>
      <c r="E459" s="378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1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8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customHeight="1" x14ac:dyDescent="0.25">
      <c r="A460" s="54" t="s">
        <v>604</v>
      </c>
      <c r="B460" s="54" t="s">
        <v>605</v>
      </c>
      <c r="C460" s="31">
        <v>4301011774</v>
      </c>
      <c r="D460" s="386">
        <v>4680115884502</v>
      </c>
      <c r="E460" s="378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8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86">
        <v>4607091389104</v>
      </c>
      <c r="E461" s="378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8"/>
      <c r="T461" s="34"/>
      <c r="U461" s="34"/>
      <c r="V461" s="35" t="s">
        <v>67</v>
      </c>
      <c r="W461" s="370">
        <v>5</v>
      </c>
      <c r="X461" s="371">
        <f t="shared" si="21"/>
        <v>5.28</v>
      </c>
      <c r="Y461" s="36">
        <f t="shared" si="22"/>
        <v>1.196E-2</v>
      </c>
      <c r="Z461" s="56"/>
      <c r="AA461" s="57"/>
      <c r="AE461" s="58"/>
      <c r="BB461" s="316" t="s">
        <v>1</v>
      </c>
    </row>
    <row r="462" spans="1:54" ht="16.5" customHeight="1" x14ac:dyDescent="0.25">
      <c r="A462" s="54" t="s">
        <v>608</v>
      </c>
      <c r="B462" s="54" t="s">
        <v>609</v>
      </c>
      <c r="C462" s="31">
        <v>4301011799</v>
      </c>
      <c r="D462" s="386">
        <v>4680115884519</v>
      </c>
      <c r="E462" s="378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8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610</v>
      </c>
      <c r="B463" s="54" t="s">
        <v>611</v>
      </c>
      <c r="C463" s="31">
        <v>4301011778</v>
      </c>
      <c r="D463" s="386">
        <v>4680115880603</v>
      </c>
      <c r="E463" s="378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6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8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customHeight="1" x14ac:dyDescent="0.25">
      <c r="A464" s="54" t="s">
        <v>612</v>
      </c>
      <c r="B464" s="54" t="s">
        <v>613</v>
      </c>
      <c r="C464" s="31">
        <v>4301011775</v>
      </c>
      <c r="D464" s="386">
        <v>4607091389999</v>
      </c>
      <c r="E464" s="378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62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8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customHeight="1" x14ac:dyDescent="0.25">
      <c r="A465" s="54" t="s">
        <v>614</v>
      </c>
      <c r="B465" s="54" t="s">
        <v>615</v>
      </c>
      <c r="C465" s="31">
        <v>4301011770</v>
      </c>
      <c r="D465" s="386">
        <v>4680115882782</v>
      </c>
      <c r="E465" s="378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4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8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customHeight="1" x14ac:dyDescent="0.25">
      <c r="A466" s="54" t="s">
        <v>616</v>
      </c>
      <c r="B466" s="54" t="s">
        <v>617</v>
      </c>
      <c r="C466" s="31">
        <v>4301011190</v>
      </c>
      <c r="D466" s="386">
        <v>4607091389098</v>
      </c>
      <c r="E466" s="378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6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8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86">
        <v>4607091389982</v>
      </c>
      <c r="E467" s="378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8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87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9"/>
      <c r="O468" s="379" t="s">
        <v>72</v>
      </c>
      <c r="P468" s="380"/>
      <c r="Q468" s="380"/>
      <c r="R468" s="380"/>
      <c r="S468" s="380"/>
      <c r="T468" s="380"/>
      <c r="U468" s="38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28.409090909090907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29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0.34684000000000004</v>
      </c>
      <c r="Z468" s="373"/>
      <c r="AA468" s="373"/>
    </row>
    <row r="469" spans="1:54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8"/>
      <c r="N469" s="389"/>
      <c r="O469" s="379" t="s">
        <v>72</v>
      </c>
      <c r="P469" s="380"/>
      <c r="Q469" s="380"/>
      <c r="R469" s="380"/>
      <c r="S469" s="380"/>
      <c r="T469" s="380"/>
      <c r="U469" s="381"/>
      <c r="V469" s="37" t="s">
        <v>67</v>
      </c>
      <c r="W469" s="372">
        <f>IFERROR(SUM(W457:W467),"0")</f>
        <v>150</v>
      </c>
      <c r="X469" s="372">
        <f>IFERROR(SUM(X457:X467),"0")</f>
        <v>153.12</v>
      </c>
      <c r="Y469" s="37"/>
      <c r="Z469" s="373"/>
      <c r="AA469" s="373"/>
    </row>
    <row r="470" spans="1:54" ht="14.25" customHeight="1" x14ac:dyDescent="0.25">
      <c r="A470" s="390" t="s">
        <v>102</v>
      </c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8"/>
      <c r="N470" s="388"/>
      <c r="O470" s="388"/>
      <c r="P470" s="388"/>
      <c r="Q470" s="388"/>
      <c r="R470" s="388"/>
      <c r="S470" s="388"/>
      <c r="T470" s="388"/>
      <c r="U470" s="388"/>
      <c r="V470" s="388"/>
      <c r="W470" s="388"/>
      <c r="X470" s="388"/>
      <c r="Y470" s="388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86">
        <v>4607091388930</v>
      </c>
      <c r="E471" s="378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5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8"/>
      <c r="T471" s="34"/>
      <c r="U471" s="34"/>
      <c r="V471" s="35" t="s">
        <v>67</v>
      </c>
      <c r="W471" s="370">
        <v>85</v>
      </c>
      <c r="X471" s="371">
        <f>IFERROR(IF(W471="",0,CEILING((W471/$H471),1)*$H471),"")</f>
        <v>89.76</v>
      </c>
      <c r="Y471" s="36">
        <f>IFERROR(IF(X471=0,"",ROUNDUP(X471/H471,0)*0.01196),"")</f>
        <v>0.20332</v>
      </c>
      <c r="Z471" s="56"/>
      <c r="AA471" s="57"/>
      <c r="AE471" s="58"/>
      <c r="BB471" s="323" t="s">
        <v>1</v>
      </c>
    </row>
    <row r="472" spans="1:54" ht="16.5" customHeight="1" x14ac:dyDescent="0.25">
      <c r="A472" s="54" t="s">
        <v>622</v>
      </c>
      <c r="B472" s="54" t="s">
        <v>623</v>
      </c>
      <c r="C472" s="31">
        <v>4301020206</v>
      </c>
      <c r="D472" s="386">
        <v>4680115880054</v>
      </c>
      <c r="E472" s="378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5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8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87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388"/>
      <c r="N473" s="389"/>
      <c r="O473" s="379" t="s">
        <v>72</v>
      </c>
      <c r="P473" s="380"/>
      <c r="Q473" s="380"/>
      <c r="R473" s="380"/>
      <c r="S473" s="380"/>
      <c r="T473" s="380"/>
      <c r="U473" s="381"/>
      <c r="V473" s="37" t="s">
        <v>73</v>
      </c>
      <c r="W473" s="372">
        <f>IFERROR(W471/H471,"0")+IFERROR(W472/H472,"0")</f>
        <v>16.098484848484848</v>
      </c>
      <c r="X473" s="372">
        <f>IFERROR(X471/H471,"0")+IFERROR(X472/H472,"0")</f>
        <v>17</v>
      </c>
      <c r="Y473" s="372">
        <f>IFERROR(IF(Y471="",0,Y471),"0")+IFERROR(IF(Y472="",0,Y472),"0")</f>
        <v>0.20332</v>
      </c>
      <c r="Z473" s="373"/>
      <c r="AA473" s="373"/>
    </row>
    <row r="474" spans="1:54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388"/>
      <c r="N474" s="389"/>
      <c r="O474" s="379" t="s">
        <v>72</v>
      </c>
      <c r="P474" s="380"/>
      <c r="Q474" s="380"/>
      <c r="R474" s="380"/>
      <c r="S474" s="380"/>
      <c r="T474" s="380"/>
      <c r="U474" s="381"/>
      <c r="V474" s="37" t="s">
        <v>67</v>
      </c>
      <c r="W474" s="372">
        <f>IFERROR(SUM(W471:W472),"0")</f>
        <v>85</v>
      </c>
      <c r="X474" s="372">
        <f>IFERROR(SUM(X471:X472),"0")</f>
        <v>89.76</v>
      </c>
      <c r="Y474" s="37"/>
      <c r="Z474" s="373"/>
      <c r="AA474" s="373"/>
    </row>
    <row r="475" spans="1:54" ht="14.25" customHeight="1" x14ac:dyDescent="0.25">
      <c r="A475" s="390" t="s">
        <v>61</v>
      </c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388"/>
      <c r="N475" s="388"/>
      <c r="O475" s="388"/>
      <c r="P475" s="388"/>
      <c r="Q475" s="388"/>
      <c r="R475" s="388"/>
      <c r="S475" s="388"/>
      <c r="T475" s="388"/>
      <c r="U475" s="388"/>
      <c r="V475" s="388"/>
      <c r="W475" s="388"/>
      <c r="X475" s="388"/>
      <c r="Y475" s="388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86">
        <v>4680115883116</v>
      </c>
      <c r="E476" s="378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8"/>
      <c r="T476" s="34"/>
      <c r="U476" s="34"/>
      <c r="V476" s="35" t="s">
        <v>67</v>
      </c>
      <c r="W476" s="370">
        <v>20</v>
      </c>
      <c r="X476" s="371">
        <f t="shared" ref="X476:X481" si="23">IFERROR(IF(W476="",0,CEILING((W476/$H476),1)*$H476),"")</f>
        <v>21.12</v>
      </c>
      <c r="Y476" s="36">
        <f>IFERROR(IF(X476=0,"",ROUNDUP(X476/H476,0)*0.01196),"")</f>
        <v>4.7840000000000001E-2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86">
        <v>4680115883093</v>
      </c>
      <c r="E477" s="378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8"/>
      <c r="T477" s="34"/>
      <c r="U477" s="34"/>
      <c r="V477" s="35" t="s">
        <v>67</v>
      </c>
      <c r="W477" s="370">
        <v>35</v>
      </c>
      <c r="X477" s="371">
        <f t="shared" si="23"/>
        <v>36.96</v>
      </c>
      <c r="Y477" s="36">
        <f>IFERROR(IF(X477=0,"",ROUNDUP(X477/H477,0)*0.01196),"")</f>
        <v>8.3720000000000003E-2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86">
        <v>4680115883109</v>
      </c>
      <c r="E478" s="378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8"/>
      <c r="T478" s="34"/>
      <c r="U478" s="34"/>
      <c r="V478" s="35" t="s">
        <v>67</v>
      </c>
      <c r="W478" s="370">
        <v>30</v>
      </c>
      <c r="X478" s="371">
        <f t="shared" si="23"/>
        <v>31.68</v>
      </c>
      <c r="Y478" s="36">
        <f>IFERROR(IF(X478=0,"",ROUNDUP(X478/H478,0)*0.01196),"")</f>
        <v>7.1760000000000004E-2</v>
      </c>
      <c r="Z478" s="56"/>
      <c r="AA478" s="57"/>
      <c r="AE478" s="58"/>
      <c r="BB478" s="327" t="s">
        <v>1</v>
      </c>
    </row>
    <row r="479" spans="1:54" ht="27" customHeight="1" x14ac:dyDescent="0.25">
      <c r="A479" s="54" t="s">
        <v>630</v>
      </c>
      <c r="B479" s="54" t="s">
        <v>631</v>
      </c>
      <c r="C479" s="31">
        <v>4301031249</v>
      </c>
      <c r="D479" s="386">
        <v>4680115882072</v>
      </c>
      <c r="E479" s="378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61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8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customHeight="1" x14ac:dyDescent="0.25">
      <c r="A480" s="54" t="s">
        <v>632</v>
      </c>
      <c r="B480" s="54" t="s">
        <v>633</v>
      </c>
      <c r="C480" s="31">
        <v>4301031251</v>
      </c>
      <c r="D480" s="386">
        <v>4680115882102</v>
      </c>
      <c r="E480" s="378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8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86">
        <v>4680115882096</v>
      </c>
      <c r="E481" s="378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8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87"/>
      <c r="B482" s="388"/>
      <c r="C482" s="388"/>
      <c r="D482" s="388"/>
      <c r="E482" s="388"/>
      <c r="F482" s="388"/>
      <c r="G482" s="388"/>
      <c r="H482" s="388"/>
      <c r="I482" s="388"/>
      <c r="J482" s="388"/>
      <c r="K482" s="388"/>
      <c r="L482" s="388"/>
      <c r="M482" s="388"/>
      <c r="N482" s="389"/>
      <c r="O482" s="379" t="s">
        <v>72</v>
      </c>
      <c r="P482" s="380"/>
      <c r="Q482" s="380"/>
      <c r="R482" s="380"/>
      <c r="S482" s="380"/>
      <c r="T482" s="380"/>
      <c r="U482" s="381"/>
      <c r="V482" s="37" t="s">
        <v>73</v>
      </c>
      <c r="W482" s="372">
        <f>IFERROR(W476/H476,"0")+IFERROR(W477/H477,"0")+IFERROR(W478/H478,"0")+IFERROR(W479/H479,"0")+IFERROR(W480/H480,"0")+IFERROR(W481/H481,"0")</f>
        <v>16.098484848484848</v>
      </c>
      <c r="X482" s="372">
        <f>IFERROR(X476/H476,"0")+IFERROR(X477/H477,"0")+IFERROR(X478/H478,"0")+IFERROR(X479/H479,"0")+IFERROR(X480/H480,"0")+IFERROR(X481/H481,"0")</f>
        <v>17</v>
      </c>
      <c r="Y482" s="372">
        <f>IFERROR(IF(Y476="",0,Y476),"0")+IFERROR(IF(Y477="",0,Y477),"0")+IFERROR(IF(Y478="",0,Y478),"0")+IFERROR(IF(Y479="",0,Y479),"0")+IFERROR(IF(Y480="",0,Y480),"0")+IFERROR(IF(Y481="",0,Y481),"0")</f>
        <v>0.20332</v>
      </c>
      <c r="Z482" s="373"/>
      <c r="AA482" s="373"/>
    </row>
    <row r="483" spans="1:54" x14ac:dyDescent="0.2">
      <c r="A483" s="388"/>
      <c r="B483" s="388"/>
      <c r="C483" s="388"/>
      <c r="D483" s="388"/>
      <c r="E483" s="388"/>
      <c r="F483" s="388"/>
      <c r="G483" s="388"/>
      <c r="H483" s="388"/>
      <c r="I483" s="388"/>
      <c r="J483" s="388"/>
      <c r="K483" s="388"/>
      <c r="L483" s="388"/>
      <c r="M483" s="388"/>
      <c r="N483" s="389"/>
      <c r="O483" s="379" t="s">
        <v>72</v>
      </c>
      <c r="P483" s="380"/>
      <c r="Q483" s="380"/>
      <c r="R483" s="380"/>
      <c r="S483" s="380"/>
      <c r="T483" s="380"/>
      <c r="U483" s="381"/>
      <c r="V483" s="37" t="s">
        <v>67</v>
      </c>
      <c r="W483" s="372">
        <f>IFERROR(SUM(W476:W481),"0")</f>
        <v>85</v>
      </c>
      <c r="X483" s="372">
        <f>IFERROR(SUM(X476:X481),"0")</f>
        <v>89.759999999999991</v>
      </c>
      <c r="Y483" s="37"/>
      <c r="Z483" s="373"/>
      <c r="AA483" s="373"/>
    </row>
    <row r="484" spans="1:54" ht="14.25" customHeight="1" x14ac:dyDescent="0.25">
      <c r="A484" s="390" t="s">
        <v>74</v>
      </c>
      <c r="B484" s="388"/>
      <c r="C484" s="388"/>
      <c r="D484" s="388"/>
      <c r="E484" s="388"/>
      <c r="F484" s="388"/>
      <c r="G484" s="388"/>
      <c r="H484" s="388"/>
      <c r="I484" s="388"/>
      <c r="J484" s="388"/>
      <c r="K484" s="388"/>
      <c r="L484" s="388"/>
      <c r="M484" s="388"/>
      <c r="N484" s="388"/>
      <c r="O484" s="388"/>
      <c r="P484" s="388"/>
      <c r="Q484" s="388"/>
      <c r="R484" s="388"/>
      <c r="S484" s="388"/>
      <c r="T484" s="388"/>
      <c r="U484" s="388"/>
      <c r="V484" s="388"/>
      <c r="W484" s="388"/>
      <c r="X484" s="388"/>
      <c r="Y484" s="388"/>
      <c r="Z484" s="363"/>
      <c r="AA484" s="363"/>
    </row>
    <row r="485" spans="1:54" ht="16.5" customHeight="1" x14ac:dyDescent="0.25">
      <c r="A485" s="54" t="s">
        <v>636</v>
      </c>
      <c r="B485" s="54" t="s">
        <v>637</v>
      </c>
      <c r="C485" s="31">
        <v>4301051230</v>
      </c>
      <c r="D485" s="386">
        <v>4607091383409</v>
      </c>
      <c r="E485" s="378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8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customHeight="1" x14ac:dyDescent="0.25">
      <c r="A486" s="54" t="s">
        <v>638</v>
      </c>
      <c r="B486" s="54" t="s">
        <v>639</v>
      </c>
      <c r="C486" s="31">
        <v>4301051231</v>
      </c>
      <c r="D486" s="386">
        <v>4607091383416</v>
      </c>
      <c r="E486" s="378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8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customHeight="1" x14ac:dyDescent="0.25">
      <c r="A487" s="54" t="s">
        <v>640</v>
      </c>
      <c r="B487" s="54" t="s">
        <v>641</v>
      </c>
      <c r="C487" s="31">
        <v>4301051058</v>
      </c>
      <c r="D487" s="386">
        <v>4680115883536</v>
      </c>
      <c r="E487" s="378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5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8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x14ac:dyDescent="0.2">
      <c r="A488" s="387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9"/>
      <c r="O488" s="379" t="s">
        <v>72</v>
      </c>
      <c r="P488" s="380"/>
      <c r="Q488" s="380"/>
      <c r="R488" s="380"/>
      <c r="S488" s="380"/>
      <c r="T488" s="380"/>
      <c r="U488" s="38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x14ac:dyDescent="0.2">
      <c r="A489" s="388"/>
      <c r="B489" s="388"/>
      <c r="C489" s="388"/>
      <c r="D489" s="388"/>
      <c r="E489" s="388"/>
      <c r="F489" s="388"/>
      <c r="G489" s="388"/>
      <c r="H489" s="388"/>
      <c r="I489" s="388"/>
      <c r="J489" s="388"/>
      <c r="K489" s="388"/>
      <c r="L489" s="388"/>
      <c r="M489" s="388"/>
      <c r="N489" s="389"/>
      <c r="O489" s="379" t="s">
        <v>72</v>
      </c>
      <c r="P489" s="380"/>
      <c r="Q489" s="380"/>
      <c r="R489" s="380"/>
      <c r="S489" s="380"/>
      <c r="T489" s="380"/>
      <c r="U489" s="38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customHeight="1" x14ac:dyDescent="0.25">
      <c r="A490" s="390" t="s">
        <v>210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63"/>
      <c r="AA490" s="363"/>
    </row>
    <row r="491" spans="1:54" ht="16.5" customHeight="1" x14ac:dyDescent="0.25">
      <c r="A491" s="54" t="s">
        <v>642</v>
      </c>
      <c r="B491" s="54" t="s">
        <v>643</v>
      </c>
      <c r="C491" s="31">
        <v>4301060363</v>
      </c>
      <c r="D491" s="386">
        <v>4680115885035</v>
      </c>
      <c r="E491" s="378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8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x14ac:dyDescent="0.2">
      <c r="A492" s="387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9"/>
      <c r="O492" s="379" t="s">
        <v>72</v>
      </c>
      <c r="P492" s="380"/>
      <c r="Q492" s="380"/>
      <c r="R492" s="380"/>
      <c r="S492" s="380"/>
      <c r="T492" s="380"/>
      <c r="U492" s="38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9"/>
      <c r="O493" s="379" t="s">
        <v>72</v>
      </c>
      <c r="P493" s="380"/>
      <c r="Q493" s="380"/>
      <c r="R493" s="380"/>
      <c r="S493" s="380"/>
      <c r="T493" s="380"/>
      <c r="U493" s="38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customHeight="1" x14ac:dyDescent="0.2">
      <c r="A494" s="434" t="s">
        <v>644</v>
      </c>
      <c r="B494" s="435"/>
      <c r="C494" s="435"/>
      <c r="D494" s="435"/>
      <c r="E494" s="435"/>
      <c r="F494" s="435"/>
      <c r="G494" s="435"/>
      <c r="H494" s="435"/>
      <c r="I494" s="435"/>
      <c r="J494" s="435"/>
      <c r="K494" s="435"/>
      <c r="L494" s="435"/>
      <c r="M494" s="435"/>
      <c r="N494" s="435"/>
      <c r="O494" s="435"/>
      <c r="P494" s="435"/>
      <c r="Q494" s="435"/>
      <c r="R494" s="435"/>
      <c r="S494" s="435"/>
      <c r="T494" s="435"/>
      <c r="U494" s="435"/>
      <c r="V494" s="435"/>
      <c r="W494" s="435"/>
      <c r="X494" s="435"/>
      <c r="Y494" s="435"/>
      <c r="Z494" s="48"/>
      <c r="AA494" s="48"/>
    </row>
    <row r="495" spans="1:54" ht="16.5" customHeight="1" x14ac:dyDescent="0.25">
      <c r="A495" s="394" t="s">
        <v>645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364"/>
      <c r="AA495" s="364"/>
    </row>
    <row r="496" spans="1:54" ht="14.25" customHeight="1" x14ac:dyDescent="0.25">
      <c r="A496" s="390" t="s">
        <v>110</v>
      </c>
      <c r="B496" s="388"/>
      <c r="C496" s="388"/>
      <c r="D496" s="388"/>
      <c r="E496" s="388"/>
      <c r="F496" s="388"/>
      <c r="G496" s="388"/>
      <c r="H496" s="388"/>
      <c r="I496" s="388"/>
      <c r="J496" s="388"/>
      <c r="K496" s="388"/>
      <c r="L496" s="388"/>
      <c r="M496" s="388"/>
      <c r="N496" s="388"/>
      <c r="O496" s="388"/>
      <c r="P496" s="388"/>
      <c r="Q496" s="388"/>
      <c r="R496" s="388"/>
      <c r="S496" s="388"/>
      <c r="T496" s="388"/>
      <c r="U496" s="388"/>
      <c r="V496" s="388"/>
      <c r="W496" s="388"/>
      <c r="X496" s="388"/>
      <c r="Y496" s="388"/>
      <c r="Z496" s="363"/>
      <c r="AA496" s="363"/>
    </row>
    <row r="497" spans="1:54" ht="27" customHeight="1" x14ac:dyDescent="0.25">
      <c r="A497" s="54" t="s">
        <v>646</v>
      </c>
      <c r="B497" s="54" t="s">
        <v>647</v>
      </c>
      <c r="C497" s="31">
        <v>4301011763</v>
      </c>
      <c r="D497" s="386">
        <v>4640242181011</v>
      </c>
      <c r="E497" s="378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756" t="s">
        <v>648</v>
      </c>
      <c r="P497" s="377"/>
      <c r="Q497" s="377"/>
      <c r="R497" s="377"/>
      <c r="S497" s="378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649</v>
      </c>
      <c r="B498" s="54" t="s">
        <v>650</v>
      </c>
      <c r="C498" s="31">
        <v>4301011951</v>
      </c>
      <c r="D498" s="386">
        <v>4640242180045</v>
      </c>
      <c r="E498" s="378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430" t="s">
        <v>651</v>
      </c>
      <c r="P498" s="377"/>
      <c r="Q498" s="377"/>
      <c r="R498" s="377"/>
      <c r="S498" s="378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652</v>
      </c>
      <c r="B499" s="54" t="s">
        <v>653</v>
      </c>
      <c r="C499" s="31">
        <v>4301011585</v>
      </c>
      <c r="D499" s="386">
        <v>4640242180441</v>
      </c>
      <c r="E499" s="378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5" t="s">
        <v>654</v>
      </c>
      <c r="P499" s="377"/>
      <c r="Q499" s="377"/>
      <c r="R499" s="377"/>
      <c r="S499" s="378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customHeight="1" x14ac:dyDescent="0.25">
      <c r="A500" s="54" t="s">
        <v>655</v>
      </c>
      <c r="B500" s="54" t="s">
        <v>656</v>
      </c>
      <c r="C500" s="31">
        <v>4301011950</v>
      </c>
      <c r="D500" s="386">
        <v>4640242180601</v>
      </c>
      <c r="E500" s="378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610" t="s">
        <v>657</v>
      </c>
      <c r="P500" s="377"/>
      <c r="Q500" s="377"/>
      <c r="R500" s="377"/>
      <c r="S500" s="378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86">
        <v>4640242180564</v>
      </c>
      <c r="E501" s="378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85" t="s">
        <v>660</v>
      </c>
      <c r="P501" s="377"/>
      <c r="Q501" s="377"/>
      <c r="R501" s="377"/>
      <c r="S501" s="378"/>
      <c r="T501" s="34"/>
      <c r="U501" s="34"/>
      <c r="V501" s="35" t="s">
        <v>67</v>
      </c>
      <c r="W501" s="370">
        <v>20</v>
      </c>
      <c r="X501" s="371">
        <f t="shared" si="24"/>
        <v>24</v>
      </c>
      <c r="Y501" s="36">
        <f t="shared" si="25"/>
        <v>4.3499999999999997E-2</v>
      </c>
      <c r="Z501" s="56"/>
      <c r="AA501" s="57"/>
      <c r="AE501" s="58"/>
      <c r="BB501" s="339" t="s">
        <v>1</v>
      </c>
    </row>
    <row r="502" spans="1:54" ht="27" customHeight="1" x14ac:dyDescent="0.25">
      <c r="A502" s="54" t="s">
        <v>661</v>
      </c>
      <c r="B502" s="54" t="s">
        <v>662</v>
      </c>
      <c r="C502" s="31">
        <v>4301011762</v>
      </c>
      <c r="D502" s="386">
        <v>4640242180922</v>
      </c>
      <c r="E502" s="378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02" t="s">
        <v>663</v>
      </c>
      <c r="P502" s="377"/>
      <c r="Q502" s="377"/>
      <c r="R502" s="377"/>
      <c r="S502" s="378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customHeight="1" x14ac:dyDescent="0.25">
      <c r="A503" s="54" t="s">
        <v>664</v>
      </c>
      <c r="B503" s="54" t="s">
        <v>665</v>
      </c>
      <c r="C503" s="31">
        <v>4301011551</v>
      </c>
      <c r="D503" s="386">
        <v>4640242180038</v>
      </c>
      <c r="E503" s="378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9" t="s">
        <v>666</v>
      </c>
      <c r="P503" s="377"/>
      <c r="Q503" s="377"/>
      <c r="R503" s="377"/>
      <c r="S503" s="378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87"/>
      <c r="B504" s="388"/>
      <c r="C504" s="388"/>
      <c r="D504" s="388"/>
      <c r="E504" s="388"/>
      <c r="F504" s="388"/>
      <c r="G504" s="388"/>
      <c r="H504" s="388"/>
      <c r="I504" s="388"/>
      <c r="J504" s="388"/>
      <c r="K504" s="388"/>
      <c r="L504" s="388"/>
      <c r="M504" s="388"/>
      <c r="N504" s="389"/>
      <c r="O504" s="379" t="s">
        <v>72</v>
      </c>
      <c r="P504" s="380"/>
      <c r="Q504" s="380"/>
      <c r="R504" s="380"/>
      <c r="S504" s="380"/>
      <c r="T504" s="380"/>
      <c r="U504" s="38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1.6666666666666667</v>
      </c>
      <c r="X504" s="372">
        <f>IFERROR(X497/H497,"0")+IFERROR(X498/H498,"0")+IFERROR(X499/H499,"0")+IFERROR(X500/H500,"0")+IFERROR(X501/H501,"0")+IFERROR(X502/H502,"0")+IFERROR(X503/H503,"0")</f>
        <v>2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4.3499999999999997E-2</v>
      </c>
      <c r="Z504" s="373"/>
      <c r="AA504" s="373"/>
    </row>
    <row r="505" spans="1:54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9"/>
      <c r="O505" s="379" t="s">
        <v>72</v>
      </c>
      <c r="P505" s="380"/>
      <c r="Q505" s="380"/>
      <c r="R505" s="380"/>
      <c r="S505" s="380"/>
      <c r="T505" s="380"/>
      <c r="U505" s="381"/>
      <c r="V505" s="37" t="s">
        <v>67</v>
      </c>
      <c r="W505" s="372">
        <f>IFERROR(SUM(W497:W503),"0")</f>
        <v>20</v>
      </c>
      <c r="X505" s="372">
        <f>IFERROR(SUM(X497:X503),"0")</f>
        <v>24</v>
      </c>
      <c r="Y505" s="37"/>
      <c r="Z505" s="373"/>
      <c r="AA505" s="373"/>
    </row>
    <row r="506" spans="1:54" ht="14.25" customHeight="1" x14ac:dyDescent="0.25">
      <c r="A506" s="390" t="s">
        <v>102</v>
      </c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388"/>
      <c r="P506" s="388"/>
      <c r="Q506" s="388"/>
      <c r="R506" s="388"/>
      <c r="S506" s="388"/>
      <c r="T506" s="388"/>
      <c r="U506" s="388"/>
      <c r="V506" s="388"/>
      <c r="W506" s="388"/>
      <c r="X506" s="388"/>
      <c r="Y506" s="388"/>
      <c r="Z506" s="363"/>
      <c r="AA506" s="363"/>
    </row>
    <row r="507" spans="1:54" ht="27" customHeight="1" x14ac:dyDescent="0.25">
      <c r="A507" s="54" t="s">
        <v>667</v>
      </c>
      <c r="B507" s="54" t="s">
        <v>668</v>
      </c>
      <c r="C507" s="31">
        <v>4301020260</v>
      </c>
      <c r="D507" s="386">
        <v>4640242180526</v>
      </c>
      <c r="E507" s="378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41" t="s">
        <v>669</v>
      </c>
      <c r="P507" s="377"/>
      <c r="Q507" s="377"/>
      <c r="R507" s="377"/>
      <c r="S507" s="378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customHeight="1" x14ac:dyDescent="0.25">
      <c r="A508" s="54" t="s">
        <v>670</v>
      </c>
      <c r="B508" s="54" t="s">
        <v>671</v>
      </c>
      <c r="C508" s="31">
        <v>4301020269</v>
      </c>
      <c r="D508" s="386">
        <v>4640242180519</v>
      </c>
      <c r="E508" s="378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743" t="s">
        <v>672</v>
      </c>
      <c r="P508" s="377"/>
      <c r="Q508" s="377"/>
      <c r="R508" s="377"/>
      <c r="S508" s="378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customHeight="1" x14ac:dyDescent="0.25">
      <c r="A509" s="54" t="s">
        <v>673</v>
      </c>
      <c r="B509" s="54" t="s">
        <v>674</v>
      </c>
      <c r="C509" s="31">
        <v>4301020309</v>
      </c>
      <c r="D509" s="386">
        <v>4640242180090</v>
      </c>
      <c r="E509" s="378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395" t="s">
        <v>675</v>
      </c>
      <c r="P509" s="377"/>
      <c r="Q509" s="377"/>
      <c r="R509" s="377"/>
      <c r="S509" s="378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customHeight="1" x14ac:dyDescent="0.25">
      <c r="A510" s="54" t="s">
        <v>676</v>
      </c>
      <c r="B510" s="54" t="s">
        <v>677</v>
      </c>
      <c r="C510" s="31">
        <v>4301020314</v>
      </c>
      <c r="D510" s="386">
        <v>4640242180090</v>
      </c>
      <c r="E510" s="378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592" t="s">
        <v>678</v>
      </c>
      <c r="P510" s="377"/>
      <c r="Q510" s="377"/>
      <c r="R510" s="377"/>
      <c r="S510" s="378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x14ac:dyDescent="0.2">
      <c r="A511" s="387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9"/>
      <c r="O511" s="379" t="s">
        <v>72</v>
      </c>
      <c r="P511" s="380"/>
      <c r="Q511" s="380"/>
      <c r="R511" s="380"/>
      <c r="S511" s="380"/>
      <c r="T511" s="380"/>
      <c r="U511" s="38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x14ac:dyDescent="0.2">
      <c r="A512" s="388"/>
      <c r="B512" s="388"/>
      <c r="C512" s="388"/>
      <c r="D512" s="388"/>
      <c r="E512" s="388"/>
      <c r="F512" s="388"/>
      <c r="G512" s="388"/>
      <c r="H512" s="388"/>
      <c r="I512" s="388"/>
      <c r="J512" s="388"/>
      <c r="K512" s="388"/>
      <c r="L512" s="388"/>
      <c r="M512" s="388"/>
      <c r="N512" s="389"/>
      <c r="O512" s="379" t="s">
        <v>72</v>
      </c>
      <c r="P512" s="380"/>
      <c r="Q512" s="380"/>
      <c r="R512" s="380"/>
      <c r="S512" s="380"/>
      <c r="T512" s="380"/>
      <c r="U512" s="38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customHeight="1" x14ac:dyDescent="0.25">
      <c r="A513" s="390" t="s">
        <v>61</v>
      </c>
      <c r="B513" s="388"/>
      <c r="C513" s="388"/>
      <c r="D513" s="388"/>
      <c r="E513" s="388"/>
      <c r="F513" s="388"/>
      <c r="G513" s="388"/>
      <c r="H513" s="388"/>
      <c r="I513" s="388"/>
      <c r="J513" s="388"/>
      <c r="K513" s="388"/>
      <c r="L513" s="388"/>
      <c r="M513" s="388"/>
      <c r="N513" s="388"/>
      <c r="O513" s="388"/>
      <c r="P513" s="388"/>
      <c r="Q513" s="388"/>
      <c r="R513" s="388"/>
      <c r="S513" s="388"/>
      <c r="T513" s="388"/>
      <c r="U513" s="388"/>
      <c r="V513" s="388"/>
      <c r="W513" s="388"/>
      <c r="X513" s="388"/>
      <c r="Y513" s="388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86">
        <v>4640242180816</v>
      </c>
      <c r="E514" s="378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67" t="s">
        <v>681</v>
      </c>
      <c r="P514" s="377"/>
      <c r="Q514" s="377"/>
      <c r="R514" s="377"/>
      <c r="S514" s="378"/>
      <c r="T514" s="34"/>
      <c r="U514" s="34"/>
      <c r="V514" s="35" t="s">
        <v>67</v>
      </c>
      <c r="W514" s="370">
        <v>85</v>
      </c>
      <c r="X514" s="371">
        <f t="shared" ref="X514:X519" si="26">IFERROR(IF(W514="",0,CEILING((W514/$H514),1)*$H514),"")</f>
        <v>88.2</v>
      </c>
      <c r="Y514" s="36">
        <f>IFERROR(IF(X514=0,"",ROUNDUP(X514/H514,0)*0.00753),"")</f>
        <v>0.15812999999999999</v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682</v>
      </c>
      <c r="B515" s="54" t="s">
        <v>683</v>
      </c>
      <c r="C515" s="31">
        <v>4301031194</v>
      </c>
      <c r="D515" s="386">
        <v>4680115880856</v>
      </c>
      <c r="E515" s="378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52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8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86">
        <v>4640242180595</v>
      </c>
      <c r="E516" s="378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533" t="s">
        <v>686</v>
      </c>
      <c r="P516" s="377"/>
      <c r="Q516" s="377"/>
      <c r="R516" s="377"/>
      <c r="S516" s="378"/>
      <c r="T516" s="34"/>
      <c r="U516" s="34"/>
      <c r="V516" s="35" t="s">
        <v>67</v>
      </c>
      <c r="W516" s="370">
        <v>475</v>
      </c>
      <c r="X516" s="371">
        <f t="shared" si="26"/>
        <v>478.8</v>
      </c>
      <c r="Y516" s="36">
        <f>IFERROR(IF(X516=0,"",ROUNDUP(X516/H516,0)*0.00753),"")</f>
        <v>0.85842000000000007</v>
      </c>
      <c r="Z516" s="56"/>
      <c r="AA516" s="57"/>
      <c r="AE516" s="58"/>
      <c r="BB516" s="348" t="s">
        <v>1</v>
      </c>
    </row>
    <row r="517" spans="1:54" ht="27" customHeight="1" x14ac:dyDescent="0.25">
      <c r="A517" s="54" t="s">
        <v>687</v>
      </c>
      <c r="B517" s="54" t="s">
        <v>688</v>
      </c>
      <c r="C517" s="31">
        <v>4301031321</v>
      </c>
      <c r="D517" s="386">
        <v>4640242180076</v>
      </c>
      <c r="E517" s="378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36" t="s">
        <v>689</v>
      </c>
      <c r="P517" s="377"/>
      <c r="Q517" s="377"/>
      <c r="R517" s="377"/>
      <c r="S517" s="378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customHeight="1" x14ac:dyDescent="0.25">
      <c r="A518" s="54" t="s">
        <v>690</v>
      </c>
      <c r="B518" s="54" t="s">
        <v>691</v>
      </c>
      <c r="C518" s="31">
        <v>4301031203</v>
      </c>
      <c r="D518" s="386">
        <v>4640242180908</v>
      </c>
      <c r="E518" s="378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30" t="s">
        <v>692</v>
      </c>
      <c r="P518" s="377"/>
      <c r="Q518" s="377"/>
      <c r="R518" s="377"/>
      <c r="S518" s="378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customHeight="1" x14ac:dyDescent="0.25">
      <c r="A519" s="54" t="s">
        <v>693</v>
      </c>
      <c r="B519" s="54" t="s">
        <v>694</v>
      </c>
      <c r="C519" s="31">
        <v>4301031200</v>
      </c>
      <c r="D519" s="386">
        <v>4640242180489</v>
      </c>
      <c r="E519" s="378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37" t="s">
        <v>695</v>
      </c>
      <c r="P519" s="377"/>
      <c r="Q519" s="377"/>
      <c r="R519" s="377"/>
      <c r="S519" s="378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87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9"/>
      <c r="O520" s="379" t="s">
        <v>72</v>
      </c>
      <c r="P520" s="380"/>
      <c r="Q520" s="380"/>
      <c r="R520" s="380"/>
      <c r="S520" s="380"/>
      <c r="T520" s="380"/>
      <c r="U520" s="381"/>
      <c r="V520" s="37" t="s">
        <v>73</v>
      </c>
      <c r="W520" s="372">
        <f>IFERROR(W514/H514,"0")+IFERROR(W515/H515,"0")+IFERROR(W516/H516,"0")+IFERROR(W517/H517,"0")+IFERROR(W518/H518,"0")+IFERROR(W519/H519,"0")</f>
        <v>133.33333333333331</v>
      </c>
      <c r="X520" s="372">
        <f>IFERROR(X514/H514,"0")+IFERROR(X515/H515,"0")+IFERROR(X516/H516,"0")+IFERROR(X517/H517,"0")+IFERROR(X518/H518,"0")+IFERROR(X519/H519,"0")</f>
        <v>135</v>
      </c>
      <c r="Y520" s="372">
        <f>IFERROR(IF(Y514="",0,Y514),"0")+IFERROR(IF(Y515="",0,Y515),"0")+IFERROR(IF(Y516="",0,Y516),"0")+IFERROR(IF(Y517="",0,Y517),"0")+IFERROR(IF(Y518="",0,Y518),"0")+IFERROR(IF(Y519="",0,Y519),"0")</f>
        <v>1.0165500000000001</v>
      </c>
      <c r="Z520" s="373"/>
      <c r="AA520" s="373"/>
    </row>
    <row r="521" spans="1:54" x14ac:dyDescent="0.2">
      <c r="A521" s="388"/>
      <c r="B521" s="388"/>
      <c r="C521" s="388"/>
      <c r="D521" s="388"/>
      <c r="E521" s="388"/>
      <c r="F521" s="388"/>
      <c r="G521" s="388"/>
      <c r="H521" s="388"/>
      <c r="I521" s="388"/>
      <c r="J521" s="388"/>
      <c r="K521" s="388"/>
      <c r="L521" s="388"/>
      <c r="M521" s="388"/>
      <c r="N521" s="389"/>
      <c r="O521" s="379" t="s">
        <v>72</v>
      </c>
      <c r="P521" s="380"/>
      <c r="Q521" s="380"/>
      <c r="R521" s="380"/>
      <c r="S521" s="380"/>
      <c r="T521" s="380"/>
      <c r="U521" s="381"/>
      <c r="V521" s="37" t="s">
        <v>67</v>
      </c>
      <c r="W521" s="372">
        <f>IFERROR(SUM(W514:W519),"0")</f>
        <v>560</v>
      </c>
      <c r="X521" s="372">
        <f>IFERROR(SUM(X514:X519),"0")</f>
        <v>567</v>
      </c>
      <c r="Y521" s="37"/>
      <c r="Z521" s="373"/>
      <c r="AA521" s="373"/>
    </row>
    <row r="522" spans="1:54" ht="14.25" customHeight="1" x14ac:dyDescent="0.25">
      <c r="A522" s="390" t="s">
        <v>74</v>
      </c>
      <c r="B522" s="388"/>
      <c r="C522" s="388"/>
      <c r="D522" s="388"/>
      <c r="E522" s="388"/>
      <c r="F522" s="388"/>
      <c r="G522" s="388"/>
      <c r="H522" s="388"/>
      <c r="I522" s="388"/>
      <c r="J522" s="388"/>
      <c r="K522" s="388"/>
      <c r="L522" s="388"/>
      <c r="M522" s="388"/>
      <c r="N522" s="388"/>
      <c r="O522" s="388"/>
      <c r="P522" s="388"/>
      <c r="Q522" s="388"/>
      <c r="R522" s="388"/>
      <c r="S522" s="388"/>
      <c r="T522" s="388"/>
      <c r="U522" s="388"/>
      <c r="V522" s="388"/>
      <c r="W522" s="388"/>
      <c r="X522" s="388"/>
      <c r="Y522" s="388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86">
        <v>4680115880870</v>
      </c>
      <c r="E523" s="378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67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8"/>
      <c r="T523" s="34"/>
      <c r="U523" s="34"/>
      <c r="V523" s="35" t="s">
        <v>67</v>
      </c>
      <c r="W523" s="370">
        <v>40</v>
      </c>
      <c r="X523" s="371">
        <f>IFERROR(IF(W523="",0,CEILING((W523/$H523),1)*$H523),"")</f>
        <v>46.8</v>
      </c>
      <c r="Y523" s="36">
        <f>IFERROR(IF(X523=0,"",ROUNDUP(X523/H523,0)*0.02175),"")</f>
        <v>0.1305</v>
      </c>
      <c r="Z523" s="56"/>
      <c r="AA523" s="57"/>
      <c r="AE523" s="58"/>
      <c r="BB523" s="352" t="s">
        <v>1</v>
      </c>
    </row>
    <row r="524" spans="1:54" ht="27" customHeight="1" x14ac:dyDescent="0.25">
      <c r="A524" s="54" t="s">
        <v>698</v>
      </c>
      <c r="B524" s="54" t="s">
        <v>699</v>
      </c>
      <c r="C524" s="31">
        <v>4301051780</v>
      </c>
      <c r="D524" s="386">
        <v>4640242180106</v>
      </c>
      <c r="E524" s="378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537" t="s">
        <v>700</v>
      </c>
      <c r="P524" s="377"/>
      <c r="Q524" s="377"/>
      <c r="R524" s="377"/>
      <c r="S524" s="378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customHeight="1" x14ac:dyDescent="0.25">
      <c r="A525" s="54" t="s">
        <v>701</v>
      </c>
      <c r="B525" s="54" t="s">
        <v>702</v>
      </c>
      <c r="C525" s="31">
        <v>4301051510</v>
      </c>
      <c r="D525" s="386">
        <v>4640242180540</v>
      </c>
      <c r="E525" s="378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72" t="s">
        <v>703</v>
      </c>
      <c r="P525" s="377"/>
      <c r="Q525" s="377"/>
      <c r="R525" s="377"/>
      <c r="S525" s="378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customHeight="1" x14ac:dyDescent="0.25">
      <c r="A526" s="54" t="s">
        <v>704</v>
      </c>
      <c r="B526" s="54" t="s">
        <v>705</v>
      </c>
      <c r="C526" s="31">
        <v>4301051390</v>
      </c>
      <c r="D526" s="386">
        <v>4640242181233</v>
      </c>
      <c r="E526" s="378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93" t="s">
        <v>706</v>
      </c>
      <c r="P526" s="377"/>
      <c r="Q526" s="377"/>
      <c r="R526" s="377"/>
      <c r="S526" s="378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customHeight="1" x14ac:dyDescent="0.25">
      <c r="A527" s="54" t="s">
        <v>707</v>
      </c>
      <c r="B527" s="54" t="s">
        <v>708</v>
      </c>
      <c r="C527" s="31">
        <v>4301051448</v>
      </c>
      <c r="D527" s="386">
        <v>4640242181226</v>
      </c>
      <c r="E527" s="378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501" t="s">
        <v>709</v>
      </c>
      <c r="P527" s="377"/>
      <c r="Q527" s="377"/>
      <c r="R527" s="377"/>
      <c r="S527" s="378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87"/>
      <c r="B528" s="388"/>
      <c r="C528" s="388"/>
      <c r="D528" s="388"/>
      <c r="E528" s="388"/>
      <c r="F528" s="388"/>
      <c r="G528" s="388"/>
      <c r="H528" s="388"/>
      <c r="I528" s="388"/>
      <c r="J528" s="388"/>
      <c r="K528" s="388"/>
      <c r="L528" s="388"/>
      <c r="M528" s="388"/>
      <c r="N528" s="389"/>
      <c r="O528" s="379" t="s">
        <v>72</v>
      </c>
      <c r="P528" s="380"/>
      <c r="Q528" s="380"/>
      <c r="R528" s="380"/>
      <c r="S528" s="380"/>
      <c r="T528" s="380"/>
      <c r="U528" s="381"/>
      <c r="V528" s="37" t="s">
        <v>73</v>
      </c>
      <c r="W528" s="372">
        <f>IFERROR(W523/H523,"0")+IFERROR(W524/H524,"0")+IFERROR(W525/H525,"0")+IFERROR(W526/H526,"0")+IFERROR(W527/H527,"0")</f>
        <v>5.1282051282051286</v>
      </c>
      <c r="X528" s="372">
        <f>IFERROR(X523/H523,"0")+IFERROR(X524/H524,"0")+IFERROR(X525/H525,"0")+IFERROR(X526/H526,"0")+IFERROR(X527/H527,"0")</f>
        <v>6</v>
      </c>
      <c r="Y528" s="372">
        <f>IFERROR(IF(Y523="",0,Y523),"0")+IFERROR(IF(Y524="",0,Y524),"0")+IFERROR(IF(Y525="",0,Y525),"0")+IFERROR(IF(Y526="",0,Y526),"0")+IFERROR(IF(Y527="",0,Y527),"0")</f>
        <v>0.1305</v>
      </c>
      <c r="Z528" s="373"/>
      <c r="AA528" s="373"/>
    </row>
    <row r="529" spans="1:54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9"/>
      <c r="O529" s="379" t="s">
        <v>72</v>
      </c>
      <c r="P529" s="380"/>
      <c r="Q529" s="380"/>
      <c r="R529" s="380"/>
      <c r="S529" s="380"/>
      <c r="T529" s="380"/>
      <c r="U529" s="381"/>
      <c r="V529" s="37" t="s">
        <v>67</v>
      </c>
      <c r="W529" s="372">
        <f>IFERROR(SUM(W523:W527),"0")</f>
        <v>40</v>
      </c>
      <c r="X529" s="372">
        <f>IFERROR(SUM(X523:X527),"0")</f>
        <v>46.8</v>
      </c>
      <c r="Y529" s="37"/>
      <c r="Z529" s="373"/>
      <c r="AA529" s="373"/>
    </row>
    <row r="530" spans="1:54" ht="14.25" customHeight="1" x14ac:dyDescent="0.25">
      <c r="A530" s="390" t="s">
        <v>210</v>
      </c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388"/>
      <c r="P530" s="388"/>
      <c r="Q530" s="388"/>
      <c r="R530" s="388"/>
      <c r="S530" s="388"/>
      <c r="T530" s="388"/>
      <c r="U530" s="388"/>
      <c r="V530" s="388"/>
      <c r="W530" s="388"/>
      <c r="X530" s="388"/>
      <c r="Y530" s="388"/>
      <c r="Z530" s="363"/>
      <c r="AA530" s="363"/>
    </row>
    <row r="531" spans="1:54" ht="27" customHeight="1" x14ac:dyDescent="0.25">
      <c r="A531" s="54" t="s">
        <v>710</v>
      </c>
      <c r="B531" s="54" t="s">
        <v>711</v>
      </c>
      <c r="C531" s="31">
        <v>4301060354</v>
      </c>
      <c r="D531" s="386">
        <v>4640242180120</v>
      </c>
      <c r="E531" s="378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71" t="s">
        <v>712</v>
      </c>
      <c r="P531" s="377"/>
      <c r="Q531" s="377"/>
      <c r="R531" s="377"/>
      <c r="S531" s="378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customHeight="1" x14ac:dyDescent="0.25">
      <c r="A532" s="54" t="s">
        <v>710</v>
      </c>
      <c r="B532" s="54" t="s">
        <v>713</v>
      </c>
      <c r="C532" s="31">
        <v>4301060408</v>
      </c>
      <c r="D532" s="386">
        <v>4640242180120</v>
      </c>
      <c r="E532" s="378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509" t="s">
        <v>714</v>
      </c>
      <c r="P532" s="377"/>
      <c r="Q532" s="377"/>
      <c r="R532" s="377"/>
      <c r="S532" s="378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customHeight="1" x14ac:dyDescent="0.25">
      <c r="A533" s="54" t="s">
        <v>715</v>
      </c>
      <c r="B533" s="54" t="s">
        <v>716</v>
      </c>
      <c r="C533" s="31">
        <v>4301060355</v>
      </c>
      <c r="D533" s="386">
        <v>4640242180137</v>
      </c>
      <c r="E533" s="378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65" t="s">
        <v>717</v>
      </c>
      <c r="P533" s="377"/>
      <c r="Q533" s="377"/>
      <c r="R533" s="377"/>
      <c r="S533" s="378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customHeight="1" x14ac:dyDescent="0.25">
      <c r="A534" s="54" t="s">
        <v>715</v>
      </c>
      <c r="B534" s="54" t="s">
        <v>718</v>
      </c>
      <c r="C534" s="31">
        <v>4301060407</v>
      </c>
      <c r="D534" s="386">
        <v>4640242180137</v>
      </c>
      <c r="E534" s="378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40" t="s">
        <v>719</v>
      </c>
      <c r="P534" s="377"/>
      <c r="Q534" s="377"/>
      <c r="R534" s="377"/>
      <c r="S534" s="378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x14ac:dyDescent="0.2">
      <c r="A535" s="387"/>
      <c r="B535" s="388"/>
      <c r="C535" s="388"/>
      <c r="D535" s="388"/>
      <c r="E535" s="388"/>
      <c r="F535" s="388"/>
      <c r="G535" s="388"/>
      <c r="H535" s="388"/>
      <c r="I535" s="388"/>
      <c r="J535" s="388"/>
      <c r="K535" s="388"/>
      <c r="L535" s="388"/>
      <c r="M535" s="388"/>
      <c r="N535" s="389"/>
      <c r="O535" s="379" t="s">
        <v>72</v>
      </c>
      <c r="P535" s="380"/>
      <c r="Q535" s="380"/>
      <c r="R535" s="380"/>
      <c r="S535" s="380"/>
      <c r="T535" s="380"/>
      <c r="U535" s="38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x14ac:dyDescent="0.2">
      <c r="A536" s="388"/>
      <c r="B536" s="388"/>
      <c r="C536" s="388"/>
      <c r="D536" s="388"/>
      <c r="E536" s="388"/>
      <c r="F536" s="388"/>
      <c r="G536" s="388"/>
      <c r="H536" s="388"/>
      <c r="I536" s="388"/>
      <c r="J536" s="388"/>
      <c r="K536" s="388"/>
      <c r="L536" s="388"/>
      <c r="M536" s="388"/>
      <c r="N536" s="389"/>
      <c r="O536" s="379" t="s">
        <v>72</v>
      </c>
      <c r="P536" s="380"/>
      <c r="Q536" s="380"/>
      <c r="R536" s="380"/>
      <c r="S536" s="380"/>
      <c r="T536" s="380"/>
      <c r="U536" s="38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503"/>
      <c r="B537" s="388"/>
      <c r="C537" s="388"/>
      <c r="D537" s="388"/>
      <c r="E537" s="388"/>
      <c r="F537" s="388"/>
      <c r="G537" s="388"/>
      <c r="H537" s="388"/>
      <c r="I537" s="388"/>
      <c r="J537" s="388"/>
      <c r="K537" s="388"/>
      <c r="L537" s="388"/>
      <c r="M537" s="388"/>
      <c r="N537" s="504"/>
      <c r="O537" s="455" t="s">
        <v>720</v>
      </c>
      <c r="P537" s="433"/>
      <c r="Q537" s="433"/>
      <c r="R537" s="433"/>
      <c r="S537" s="433"/>
      <c r="T537" s="433"/>
      <c r="U537" s="420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15886.269999999999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16092.340000000004</v>
      </c>
      <c r="Y537" s="37"/>
      <c r="Z537" s="373"/>
      <c r="AA537" s="373"/>
    </row>
    <row r="538" spans="1:54" x14ac:dyDescent="0.2">
      <c r="A538" s="388"/>
      <c r="B538" s="388"/>
      <c r="C538" s="388"/>
      <c r="D538" s="388"/>
      <c r="E538" s="388"/>
      <c r="F538" s="388"/>
      <c r="G538" s="388"/>
      <c r="H538" s="388"/>
      <c r="I538" s="388"/>
      <c r="J538" s="388"/>
      <c r="K538" s="388"/>
      <c r="L538" s="388"/>
      <c r="M538" s="388"/>
      <c r="N538" s="504"/>
      <c r="O538" s="455" t="s">
        <v>721</v>
      </c>
      <c r="P538" s="433"/>
      <c r="Q538" s="433"/>
      <c r="R538" s="433"/>
      <c r="S538" s="433"/>
      <c r="T538" s="433"/>
      <c r="U538" s="420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16818.903897703829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17036.712</v>
      </c>
      <c r="Y538" s="37"/>
      <c r="Z538" s="373"/>
      <c r="AA538" s="373"/>
    </row>
    <row r="539" spans="1:54" x14ac:dyDescent="0.2">
      <c r="A539" s="388"/>
      <c r="B539" s="388"/>
      <c r="C539" s="388"/>
      <c r="D539" s="388"/>
      <c r="E539" s="388"/>
      <c r="F539" s="388"/>
      <c r="G539" s="388"/>
      <c r="H539" s="388"/>
      <c r="I539" s="388"/>
      <c r="J539" s="388"/>
      <c r="K539" s="388"/>
      <c r="L539" s="388"/>
      <c r="M539" s="388"/>
      <c r="N539" s="504"/>
      <c r="O539" s="455" t="s">
        <v>722</v>
      </c>
      <c r="P539" s="433"/>
      <c r="Q539" s="433"/>
      <c r="R539" s="433"/>
      <c r="S539" s="433"/>
      <c r="T539" s="433"/>
      <c r="U539" s="420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32</v>
      </c>
      <c r="Y539" s="37"/>
      <c r="Z539" s="373"/>
      <c r="AA539" s="373"/>
    </row>
    <row r="540" spans="1:54" x14ac:dyDescent="0.2">
      <c r="A540" s="388"/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504"/>
      <c r="O540" s="455" t="s">
        <v>724</v>
      </c>
      <c r="P540" s="433"/>
      <c r="Q540" s="433"/>
      <c r="R540" s="433"/>
      <c r="S540" s="433"/>
      <c r="T540" s="433"/>
      <c r="U540" s="420"/>
      <c r="V540" s="37" t="s">
        <v>67</v>
      </c>
      <c r="W540" s="372">
        <f>GrossWeightTotal+PalletQtyTotal*25</f>
        <v>17593.903897703829</v>
      </c>
      <c r="X540" s="372">
        <f>GrossWeightTotalR+PalletQtyTotalR*25</f>
        <v>17836.712</v>
      </c>
      <c r="Y540" s="37"/>
      <c r="Z540" s="373"/>
      <c r="AA540" s="373"/>
    </row>
    <row r="541" spans="1:54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504"/>
      <c r="O541" s="455" t="s">
        <v>725</v>
      </c>
      <c r="P541" s="433"/>
      <c r="Q541" s="433"/>
      <c r="R541" s="433"/>
      <c r="S541" s="433"/>
      <c r="T541" s="433"/>
      <c r="U541" s="420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2183.6771007727903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2215</v>
      </c>
      <c r="Y541" s="37"/>
      <c r="Z541" s="373"/>
      <c r="AA541" s="373"/>
    </row>
    <row r="542" spans="1:54" ht="14.25" customHeight="1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504"/>
      <c r="O542" s="455" t="s">
        <v>726</v>
      </c>
      <c r="P542" s="433"/>
      <c r="Q542" s="433"/>
      <c r="R542" s="433"/>
      <c r="S542" s="433"/>
      <c r="T542" s="433"/>
      <c r="U542" s="420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36.80706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374" t="s">
        <v>100</v>
      </c>
      <c r="D544" s="411"/>
      <c r="E544" s="411"/>
      <c r="F544" s="412"/>
      <c r="G544" s="374" t="s">
        <v>233</v>
      </c>
      <c r="H544" s="411"/>
      <c r="I544" s="411"/>
      <c r="J544" s="411"/>
      <c r="K544" s="411"/>
      <c r="L544" s="411"/>
      <c r="M544" s="411"/>
      <c r="N544" s="411"/>
      <c r="O544" s="411"/>
      <c r="P544" s="412"/>
      <c r="Q544" s="374" t="s">
        <v>456</v>
      </c>
      <c r="R544" s="412"/>
      <c r="S544" s="374" t="s">
        <v>508</v>
      </c>
      <c r="T544" s="411"/>
      <c r="U544" s="412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633" t="s">
        <v>729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223</v>
      </c>
      <c r="G545" s="374" t="s">
        <v>234</v>
      </c>
      <c r="H545" s="374" t="s">
        <v>241</v>
      </c>
      <c r="I545" s="374" t="s">
        <v>260</v>
      </c>
      <c r="J545" s="374" t="s">
        <v>319</v>
      </c>
      <c r="K545" s="362"/>
      <c r="L545" s="374" t="s">
        <v>349</v>
      </c>
      <c r="M545" s="362"/>
      <c r="N545" s="374" t="s">
        <v>349</v>
      </c>
      <c r="O545" s="374" t="s">
        <v>426</v>
      </c>
      <c r="P545" s="374" t="s">
        <v>443</v>
      </c>
      <c r="Q545" s="374" t="s">
        <v>457</v>
      </c>
      <c r="R545" s="374" t="s">
        <v>483</v>
      </c>
      <c r="S545" s="374" t="s">
        <v>509</v>
      </c>
      <c r="T545" s="374" t="s">
        <v>556</v>
      </c>
      <c r="U545" s="374" t="s">
        <v>584</v>
      </c>
      <c r="V545" s="374" t="s">
        <v>597</v>
      </c>
      <c r="W545" s="374" t="s">
        <v>645</v>
      </c>
      <c r="AA545" s="52"/>
      <c r="AD545" s="362"/>
    </row>
    <row r="546" spans="1:30" ht="13.5" customHeight="1" thickBot="1" x14ac:dyDescent="0.25">
      <c r="A546" s="634"/>
      <c r="B546" s="375"/>
      <c r="C546" s="375"/>
      <c r="D546" s="375"/>
      <c r="E546" s="375"/>
      <c r="F546" s="375"/>
      <c r="G546" s="375"/>
      <c r="H546" s="375"/>
      <c r="I546" s="375"/>
      <c r="J546" s="375"/>
      <c r="K546" s="362"/>
      <c r="L546" s="375"/>
      <c r="M546" s="362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369.90000000000003</v>
      </c>
      <c r="D547" s="46">
        <f>IFERROR(X57*1,"0")+IFERROR(X58*1,"0")+IFERROR(X59*1,"0")+IFERROR(X60*1,"0")</f>
        <v>809.1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728.1</v>
      </c>
      <c r="F547" s="46">
        <f>IFERROR(X134*1,"0")+IFERROR(X135*1,"0")+IFERROR(X136*1,"0")+IFERROR(X137*1,"0")+IFERROR(X138*1,"0")</f>
        <v>91.200000000000017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44.1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177.6</v>
      </c>
      <c r="J547" s="46">
        <f>IFERROR(X209*1,"0")+IFERROR(X210*1,"0")+IFERROR(X211*1,"0")+IFERROR(X212*1,"0")+IFERROR(X213*1,"0")+IFERROR(X214*1,"0")+IFERROR(X218*1,"0")+IFERROR(X219*1,"0")</f>
        <v>23.1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8985.5999999999985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8985.5999999999985</v>
      </c>
      <c r="O547" s="46">
        <f>IFERROR(X292*1,"0")+IFERROR(X293*1,"0")+IFERROR(X294*1,"0")+IFERROR(X295*1,"0")+IFERROR(X296*1,"0")+IFERROR(X297*1,"0")+IFERROR(X298*1,"0")+IFERROR(X302*1,"0")+IFERROR(X303*1,"0")</f>
        <v>375.6</v>
      </c>
      <c r="P547" s="46">
        <f>IFERROR(X308*1,"0")+IFERROR(X312*1,"0")+IFERROR(X313*1,"0")+IFERROR(X314*1,"0")+IFERROR(X318*1,"0")+IFERROR(X322*1,"0")</f>
        <v>337.8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3079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96.6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4.2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332.64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637.79999999999995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154:S154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D129:E129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A475:Y475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O308:S308"/>
    <mergeCell ref="O399:U399"/>
    <mergeCell ref="D388:E388"/>
    <mergeCell ref="D448:E448"/>
    <mergeCell ref="O397:S397"/>
    <mergeCell ref="O408:S408"/>
    <mergeCell ref="O464:S464"/>
    <mergeCell ref="O528:U528"/>
    <mergeCell ref="O402:S402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488:U488"/>
    <mergeCell ref="O118:S118"/>
    <mergeCell ref="A482:N483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D403:E403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O178:U178"/>
    <mergeCell ref="O249:U249"/>
    <mergeCell ref="D27:E27"/>
    <mergeCell ref="O319:U319"/>
    <mergeCell ref="A304:N305"/>
    <mergeCell ref="D339:E339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A44:Y44"/>
    <mergeCell ref="D340:E340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D83:E83"/>
    <mergeCell ref="O221:U221"/>
    <mergeCell ref="A271:N272"/>
    <mergeCell ref="D368:E368"/>
    <mergeCell ref="O67:S67"/>
    <mergeCell ref="D481:E481"/>
    <mergeCell ref="D85:E85"/>
    <mergeCell ref="D256:E256"/>
    <mergeCell ref="O159:S159"/>
    <mergeCell ref="D156:E156"/>
    <mergeCell ref="D460:E460"/>
    <mergeCell ref="D398:E398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14:S214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A178:N179"/>
    <mergeCell ref="D226:E226"/>
    <mergeCell ref="D164:E164"/>
    <mergeCell ref="O243:S243"/>
    <mergeCell ref="D462:E462"/>
    <mergeCell ref="D241:E241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D392:E392"/>
    <mergeCell ref="O412:S412"/>
    <mergeCell ref="D457:E457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O420:S420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2024-05-13T09:48:17Z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