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5,24 Пушкарный\"/>
    </mc:Choice>
  </mc:AlternateContent>
  <xr:revisionPtr revIDLastSave="0" documentId="13_ncr:1_{A8C8254D-003F-45CE-A69D-C861A4A4C7A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Y514" i="2" s="1"/>
  <c r="W512" i="2"/>
  <c r="W511" i="2"/>
  <c r="X510" i="2"/>
  <c r="Y510" i="2" s="1"/>
  <c r="X509" i="2"/>
  <c r="Y509" i="2" s="1"/>
  <c r="X508" i="2"/>
  <c r="Y508" i="2" s="1"/>
  <c r="X507" i="2"/>
  <c r="Y507" i="2" s="1"/>
  <c r="W505" i="2"/>
  <c r="W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7" i="2"/>
  <c r="W493" i="2"/>
  <c r="W492" i="2"/>
  <c r="X491" i="2"/>
  <c r="X493" i="2" s="1"/>
  <c r="O491" i="2"/>
  <c r="W489" i="2"/>
  <c r="W488" i="2"/>
  <c r="X487" i="2"/>
  <c r="O487" i="2"/>
  <c r="X486" i="2"/>
  <c r="Y486" i="2" s="1"/>
  <c r="O486" i="2"/>
  <c r="X485" i="2"/>
  <c r="Y485" i="2" s="1"/>
  <c r="O485" i="2"/>
  <c r="W483" i="2"/>
  <c r="W482" i="2"/>
  <c r="X481" i="2"/>
  <c r="Y481" i="2" s="1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Y476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Y448" i="2" s="1"/>
  <c r="W445" i="2"/>
  <c r="W444" i="2"/>
  <c r="X443" i="2"/>
  <c r="X444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X406" i="2" s="1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X368" i="2"/>
  <c r="O368" i="2"/>
  <c r="W366" i="2"/>
  <c r="W365" i="2"/>
  <c r="X364" i="2"/>
  <c r="Y364" i="2" s="1"/>
  <c r="O364" i="2"/>
  <c r="X363" i="2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X356" i="2"/>
  <c r="Y356" i="2" s="1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Y339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20" i="2" s="1"/>
  <c r="O318" i="2"/>
  <c r="W316" i="2"/>
  <c r="W315" i="2"/>
  <c r="X314" i="2"/>
  <c r="Y314" i="2" s="1"/>
  <c r="O314" i="2"/>
  <c r="X313" i="2"/>
  <c r="Y313" i="2" s="1"/>
  <c r="O313" i="2"/>
  <c r="X312" i="2"/>
  <c r="O312" i="2"/>
  <c r="W310" i="2"/>
  <c r="W309" i="2"/>
  <c r="X308" i="2"/>
  <c r="X310" i="2" s="1"/>
  <c r="O308" i="2"/>
  <c r="W305" i="2"/>
  <c r="W304" i="2"/>
  <c r="X303" i="2"/>
  <c r="Y303" i="2" s="1"/>
  <c r="O303" i="2"/>
  <c r="X302" i="2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292" i="2"/>
  <c r="W289" i="2"/>
  <c r="W288" i="2"/>
  <c r="X287" i="2"/>
  <c r="Y287" i="2" s="1"/>
  <c r="O287" i="2"/>
  <c r="X286" i="2"/>
  <c r="X289" i="2" s="1"/>
  <c r="O286" i="2"/>
  <c r="W284" i="2"/>
  <c r="W283" i="2"/>
  <c r="X282" i="2"/>
  <c r="Y282" i="2" s="1"/>
  <c r="O282" i="2"/>
  <c r="Y281" i="2"/>
  <c r="X281" i="2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3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X224" i="2"/>
  <c r="O224" i="2"/>
  <c r="W221" i="2"/>
  <c r="W220" i="2"/>
  <c r="X219" i="2"/>
  <c r="Y219" i="2" s="1"/>
  <c r="O219" i="2"/>
  <c r="X218" i="2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Y182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Y174" i="2" s="1"/>
  <c r="O174" i="2"/>
  <c r="W172" i="2"/>
  <c r="W171" i="2"/>
  <c r="X170" i="2"/>
  <c r="Y170" i="2" s="1"/>
  <c r="O170" i="2"/>
  <c r="X169" i="2"/>
  <c r="X172" i="2" s="1"/>
  <c r="O169" i="2"/>
  <c r="W167" i="2"/>
  <c r="W166" i="2"/>
  <c r="X165" i="2"/>
  <c r="Y165" i="2" s="1"/>
  <c r="O165" i="2"/>
  <c r="X164" i="2"/>
  <c r="Y164" i="2" s="1"/>
  <c r="Y166" i="2" s="1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O151" i="2"/>
  <c r="W148" i="2"/>
  <c r="W147" i="2"/>
  <c r="X146" i="2"/>
  <c r="Y146" i="2" s="1"/>
  <c r="O146" i="2"/>
  <c r="X145" i="2"/>
  <c r="Y145" i="2" s="1"/>
  <c r="O145" i="2"/>
  <c r="X144" i="2"/>
  <c r="G547" i="2" s="1"/>
  <c r="O144" i="2"/>
  <c r="W140" i="2"/>
  <c r="W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X134" i="2"/>
  <c r="X139" i="2" s="1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Y123" i="2" s="1"/>
  <c r="O123" i="2"/>
  <c r="W121" i="2"/>
  <c r="W120" i="2"/>
  <c r="X119" i="2"/>
  <c r="Y119" i="2" s="1"/>
  <c r="O119" i="2"/>
  <c r="X118" i="2"/>
  <c r="Y118" i="2" s="1"/>
  <c r="O118" i="2"/>
  <c r="Y117" i="2"/>
  <c r="X117" i="2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X94" i="2" s="1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W62" i="2"/>
  <c r="W61" i="2"/>
  <c r="X60" i="2"/>
  <c r="Y60" i="2" s="1"/>
  <c r="X59" i="2"/>
  <c r="O59" i="2"/>
  <c r="X58" i="2"/>
  <c r="Y58" i="2" s="1"/>
  <c r="O58" i="2"/>
  <c r="X57" i="2"/>
  <c r="O57" i="2"/>
  <c r="W54" i="2"/>
  <c r="W53" i="2"/>
  <c r="X52" i="2"/>
  <c r="O52" i="2"/>
  <c r="X51" i="2"/>
  <c r="X53" i="2" s="1"/>
  <c r="O51" i="2"/>
  <c r="W47" i="2"/>
  <c r="W46" i="2"/>
  <c r="X45" i="2"/>
  <c r="X46" i="2" s="1"/>
  <c r="O45" i="2"/>
  <c r="W43" i="2"/>
  <c r="W42" i="2"/>
  <c r="X41" i="2"/>
  <c r="X42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Y251" i="2" l="1"/>
  <c r="Y252" i="2" s="1"/>
  <c r="X252" i="2"/>
  <c r="Y318" i="2"/>
  <c r="Y319" i="2" s="1"/>
  <c r="X319" i="2"/>
  <c r="D547" i="2"/>
  <c r="X376" i="2"/>
  <c r="X409" i="2"/>
  <c r="X452" i="2"/>
  <c r="X488" i="2"/>
  <c r="X54" i="2"/>
  <c r="X171" i="2"/>
  <c r="X199" i="2"/>
  <c r="Y402" i="2"/>
  <c r="V547" i="2"/>
  <c r="W540" i="2"/>
  <c r="X305" i="2"/>
  <c r="X304" i="2"/>
  <c r="W537" i="2"/>
  <c r="X61" i="2"/>
  <c r="Y89" i="2"/>
  <c r="Y93" i="2" s="1"/>
  <c r="X131" i="2"/>
  <c r="Y134" i="2"/>
  <c r="Y139" i="2" s="1"/>
  <c r="Y144" i="2"/>
  <c r="H547" i="2"/>
  <c r="Y151" i="2"/>
  <c r="X166" i="2"/>
  <c r="X178" i="2"/>
  <c r="Y181" i="2"/>
  <c r="Y198" i="2" s="1"/>
  <c r="J547" i="2"/>
  <c r="Y209" i="2"/>
  <c r="X278" i="2"/>
  <c r="X277" i="2"/>
  <c r="Y274" i="2"/>
  <c r="Y277" i="2" s="1"/>
  <c r="Y302" i="2"/>
  <c r="Y304" i="2" s="1"/>
  <c r="X361" i="2"/>
  <c r="Y355" i="2"/>
  <c r="Y360" i="2" s="1"/>
  <c r="X400" i="2"/>
  <c r="Y386" i="2"/>
  <c r="Y405" i="2"/>
  <c r="X24" i="2"/>
  <c r="X39" i="2"/>
  <c r="X38" i="2"/>
  <c r="X43" i="2"/>
  <c r="Y59" i="2"/>
  <c r="Y178" i="2"/>
  <c r="X284" i="2"/>
  <c r="Y280" i="2"/>
  <c r="Y283" i="2" s="1"/>
  <c r="O547" i="2"/>
  <c r="X384" i="2"/>
  <c r="X383" i="2"/>
  <c r="W541" i="2"/>
  <c r="X34" i="2"/>
  <c r="Y41" i="2"/>
  <c r="Y42" i="2" s="1"/>
  <c r="Y52" i="2"/>
  <c r="X160" i="2"/>
  <c r="X198" i="2"/>
  <c r="X271" i="2"/>
  <c r="X288" i="2"/>
  <c r="Y292" i="2"/>
  <c r="Y299" i="2" s="1"/>
  <c r="Y342" i="2"/>
  <c r="X360" i="2"/>
  <c r="Y431" i="2"/>
  <c r="Y439" i="2"/>
  <c r="Y440" i="2" s="1"/>
  <c r="X445" i="2"/>
  <c r="Y443" i="2"/>
  <c r="Y444" i="2" s="1"/>
  <c r="X473" i="2"/>
  <c r="X482" i="2"/>
  <c r="Y478" i="2"/>
  <c r="Y482" i="2" s="1"/>
  <c r="Y412" i="2"/>
  <c r="Y415" i="2" s="1"/>
  <c r="T547" i="2"/>
  <c r="Y419" i="2"/>
  <c r="Y421" i="2" s="1"/>
  <c r="Y491" i="2"/>
  <c r="Y492" i="2" s="1"/>
  <c r="X492" i="2"/>
  <c r="X529" i="2"/>
  <c r="X272" i="2"/>
  <c r="P547" i="2"/>
  <c r="Y347" i="2"/>
  <c r="Y436" i="2"/>
  <c r="W547" i="2"/>
  <c r="Y520" i="2"/>
  <c r="Y535" i="2"/>
  <c r="X206" i="2"/>
  <c r="X220" i="2"/>
  <c r="X230" i="2"/>
  <c r="X366" i="2"/>
  <c r="X372" i="2"/>
  <c r="C547" i="2"/>
  <c r="E547" i="2"/>
  <c r="X121" i="2"/>
  <c r="X120" i="2"/>
  <c r="I547" i="2"/>
  <c r="Y218" i="2"/>
  <c r="Y220" i="2" s="1"/>
  <c r="Y224" i="2"/>
  <c r="X316" i="2"/>
  <c r="X337" i="2"/>
  <c r="X343" i="2"/>
  <c r="X348" i="2"/>
  <c r="X365" i="2"/>
  <c r="Y368" i="2"/>
  <c r="Y372" i="2" s="1"/>
  <c r="Y375" i="2"/>
  <c r="Y376" i="2" s="1"/>
  <c r="X453" i="2"/>
  <c r="Y473" i="2"/>
  <c r="X483" i="2"/>
  <c r="X489" i="2"/>
  <c r="X512" i="2"/>
  <c r="X521" i="2"/>
  <c r="Y86" i="2"/>
  <c r="Y147" i="2"/>
  <c r="Y259" i="2"/>
  <c r="Y399" i="2"/>
  <c r="Y103" i="2"/>
  <c r="Y230" i="2"/>
  <c r="Y511" i="2"/>
  <c r="Y130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61" i="2" l="1"/>
  <c r="Y53" i="2"/>
  <c r="X537" i="2"/>
  <c r="X541" i="2"/>
  <c r="X540" i="2"/>
  <c r="Y271" i="2"/>
  <c r="Y542" i="2" l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<sst xmlns="http://schemas.openxmlformats.org/spreadsheetml/2006/main" count="3568" uniqueCount="771">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</sst>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18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/>
      <c r="I5" s="379"/>
      <c r="J5" s="379"/>
      <c r="K5" s="379"/>
      <c r="L5" s="379"/>
      <c r="M5" s="71"/>
      <c r="O5" s="26" t="s">
        <v>4</v>
      </c>
      <c r="P5" s="381">
        <v>45416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Суббота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54" ht="14.25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54" ht="14.25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15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0</v>
      </c>
      <c r="X271" s="42">
        <f>IFERROR(X262/H262,"0")+IFERROR(X263/H263,"0")+IFERROR(X264/H264,"0")+IFERROR(X265/H265,"0")+IFERROR(X266/H266,"0")+IFERROR(X267/H267,"0")+IFERROR(X268/H268,"0")+IFERROR(X269/H269,"0")+IFERROR(X270/H270,"0")</f>
        <v>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0</v>
      </c>
      <c r="X272" s="42">
        <f>IFERROR(SUM(X262:X270),"0")</f>
        <v>0</v>
      </c>
      <c r="Y272" s="41"/>
      <c r="Z272" s="65"/>
      <c r="AA272" s="65"/>
    </row>
    <row r="273" spans="1:54" ht="14.25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54" ht="14.25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0</v>
      </c>
      <c r="X299" s="42">
        <f>IFERROR(X292/H292,"0")+IFERROR(X293/H293,"0")+IFERROR(X294/H294,"0")+IFERROR(X295/H295,"0")+IFERROR(X296/H296,"0")+IFERROR(X297/H297,"0")+IFERROR(X298/H298,"0")</f>
        <v>0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0</v>
      </c>
      <c r="X300" s="42">
        <f>IFERROR(SUM(X292:X298),"0")</f>
        <v>0</v>
      </c>
      <c r="Y300" s="41"/>
      <c r="Z300" s="65"/>
      <c r="AA300" s="65"/>
    </row>
    <row r="301" spans="1:54" ht="14.25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ref="X328:X335" si="17">IFERROR(IF(W328="",0,CEILING((W328/$H328),1)*$H328),"")</f>
        <v>0</v>
      </c>
      <c r="Y328" s="40" t="str">
        <f>IFERROR(IF(X328=0,"",ROUNDUP(X328/H328,0)*0.02039),"")</f>
        <v/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750</v>
      </c>
      <c r="X330" s="54">
        <f t="shared" si="17"/>
        <v>750</v>
      </c>
      <c r="Y330" s="40">
        <f>IFERROR(IF(X330=0,"",ROUNDUP(X330/H330,0)*0.02039),"")</f>
        <v>1.0194999999999999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17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50</v>
      </c>
      <c r="X336" s="42">
        <f>IFERROR(X328/H328,"0")+IFERROR(X329/H329,"0")+IFERROR(X330/H330,"0")+IFERROR(X331/H331,"0")+IFERROR(X332/H332,"0")+IFERROR(X333/H333,"0")+IFERROR(X334/H334,"0")+IFERROR(X335/H335,"0")</f>
        <v>50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1.0194999999999999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750</v>
      </c>
      <c r="X337" s="42">
        <f>IFERROR(SUM(X328:X335),"0")</f>
        <v>750</v>
      </c>
      <c r="Y337" s="41"/>
      <c r="Z337" s="65"/>
      <c r="AA337" s="65"/>
    </row>
    <row r="338" spans="1:54" ht="14.25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5550</v>
      </c>
      <c r="X339" s="54">
        <f>IFERROR(IF(W339="",0,CEILING((W339/$H339),1)*$H339),"")</f>
        <v>5550</v>
      </c>
      <c r="Y339" s="40">
        <f>IFERROR(IF(X339=0,"",ROUNDUP(X339/H339,0)*0.02175),"")</f>
        <v>8.0474999999999994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370</v>
      </c>
      <c r="X342" s="42">
        <f>IFERROR(X339/H339,"0")+IFERROR(X340/H340,"0")+IFERROR(X341/H341,"0")</f>
        <v>370</v>
      </c>
      <c r="Y342" s="42">
        <f>IFERROR(IF(Y339="",0,Y339),"0")+IFERROR(IF(Y340="",0,Y340),"0")+IFERROR(IF(Y341="",0,Y341),"0")</f>
        <v>8.0474999999999994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5550</v>
      </c>
      <c r="X343" s="42">
        <f>IFERROR(SUM(X339:X341),"0")</f>
        <v>5550</v>
      </c>
      <c r="Y343" s="41"/>
      <c r="Z343" s="65"/>
      <c r="AA343" s="65"/>
    </row>
    <row r="344" spans="1:54" ht="14.25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0</v>
      </c>
      <c r="X347" s="42">
        <f>IFERROR(X345/H345,"0")+IFERROR(X346/H346,"0")</f>
        <v>0</v>
      </c>
      <c r="Y347" s="42">
        <f>IFERROR(IF(Y345="",0,Y345),"0")+IFERROR(IF(Y346="",0,Y346),"0")</f>
        <v>0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0</v>
      </c>
      <c r="X348" s="42">
        <f>IFERROR(SUM(X345:X346),"0")</f>
        <v>0</v>
      </c>
      <c r="Y348" s="41"/>
      <c r="Z348" s="65"/>
      <c r="AA348" s="65"/>
    </row>
    <row r="349" spans="1:54" ht="14.25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ref="X386:X398" si="18"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18"/>
        <v>0</v>
      </c>
      <c r="Y388" s="40" t="str">
        <f>IFERROR(IF(X388=0,"",ROUNDUP(X388/H388,0)*0.00753),"")</f>
        <v/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0</v>
      </c>
      <c r="X400" s="42">
        <f>IFERROR(SUM(X386:X398),"0")</f>
        <v>0</v>
      </c>
      <c r="Y400" s="41"/>
      <c r="Z400" s="65"/>
      <c r="AA400" s="65"/>
    </row>
    <row r="401" spans="1:54" ht="14.25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ref="X424:X430" si="20"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0</v>
      </c>
      <c r="X431" s="42">
        <f>IFERROR(X424/H424,"0")+IFERROR(X425/H425,"0")+IFERROR(X426/H426,"0")+IFERROR(X427/H427,"0")+IFERROR(X428/H428,"0")+IFERROR(X429/H429,"0")+IFERROR(X430/H430,"0")</f>
        <v>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0</v>
      </c>
      <c r="X432" s="42">
        <f>IFERROR(SUM(X424:X430),"0")</f>
        <v>0</v>
      </c>
      <c r="Y432" s="41"/>
      <c r="Z432" s="65"/>
      <c r="AA432" s="65"/>
    </row>
    <row r="433" spans="1:54" ht="14.25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 t="shared" si="22"/>
        <v/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0</v>
      </c>
      <c r="X469" s="42">
        <f>IFERROR(SUM(X457:X467),"0")</f>
        <v>0</v>
      </c>
      <c r="Y469" s="41"/>
      <c r="Z469" s="65"/>
      <c r="AA469" s="65"/>
    </row>
    <row r="470" spans="1:54" ht="14.25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0</v>
      </c>
      <c r="X471" s="54">
        <f>IFERROR(IF(W471="",0,CEILING((W471/$H471),1)*$H471),"")</f>
        <v>0</v>
      </c>
      <c r="Y471" s="40" t="str">
        <f>IFERROR(IF(X471=0,"",ROUNDUP(X471/H471,0)*0.01196),"")</f>
        <v/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0</v>
      </c>
      <c r="X473" s="42">
        <f>IFERROR(X471/H471,"0")+IFERROR(X472/H472,"0")</f>
        <v>0</v>
      </c>
      <c r="Y473" s="42">
        <f>IFERROR(IF(Y471="",0,Y471),"0")+IFERROR(IF(Y472="",0,Y472),"0")</f>
        <v>0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0</v>
      </c>
      <c r="X474" s="42">
        <f>IFERROR(SUM(X471:X472),"0")</f>
        <v>0</v>
      </c>
      <c r="Y474" s="41"/>
      <c r="Z474" s="65"/>
      <c r="AA474" s="65"/>
    </row>
    <row r="475" spans="1:54" ht="14.25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IFERROR(IF(X478=0,"",ROUNDUP(X478/H478,0)*0.01196),"")</f>
        <v/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0</v>
      </c>
      <c r="X482" s="42">
        <f>IFERROR(X476/H476,"0")+IFERROR(X477/H477,"0")+IFERROR(X478/H478,"0")+IFERROR(X479/H479,"0")+IFERROR(X480/H480,"0")+IFERROR(X481/H481,"0")</f>
        <v>0</v>
      </c>
      <c r="Y482" s="42">
        <f>IFERROR(IF(Y476="",0,Y476),"0")+IFERROR(IF(Y477="",0,Y477),"0")+IFERROR(IF(Y478="",0,Y478),"0")+IFERROR(IF(Y479="",0,Y479),"0")+IFERROR(IF(Y480="",0,Y480),"0")+IFERROR(IF(Y481="",0,Y481),"0")</f>
        <v>0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0</v>
      </c>
      <c r="X483" s="42">
        <f>IFERROR(SUM(X476:X481),"0")</f>
        <v>0</v>
      </c>
      <c r="Y483" s="41"/>
      <c r="Z483" s="65"/>
      <c r="AA483" s="65"/>
    </row>
    <row r="484" spans="1:54" ht="14.25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24"/>
        <v>0</v>
      </c>
      <c r="Y501" s="40" t="str">
        <f t="shared" si="25"/>
        <v/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0</v>
      </c>
      <c r="X504" s="42">
        <f>IFERROR(X497/H497,"0")+IFERROR(X498/H498,"0")+IFERROR(X499/H499,"0")+IFERROR(X500/H500,"0")+IFERROR(X501/H501,"0")+IFERROR(X502/H502,"0")+IFERROR(X503/H503,"0")</f>
        <v>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0</v>
      </c>
      <c r="X505" s="42">
        <f>IFERROR(SUM(X497:X503),"0")</f>
        <v>0</v>
      </c>
      <c r="Y505" s="41"/>
      <c r="Z505" s="65"/>
      <c r="AA505" s="65"/>
    </row>
    <row r="506" spans="1:54" ht="14.25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ref="X514:X519" si="26">IFERROR(IF(W514="",0,CEILING((W514/$H514),1)*$H514),"")</f>
        <v>0</v>
      </c>
      <c r="Y514" s="40" t="str">
        <f>IFERROR(IF(X514=0,"",ROUNDUP(X514/H514,0)*0.00753),"")</f>
        <v/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26"/>
        <v>0</v>
      </c>
      <c r="Y515" s="40" t="str">
        <f>IFERROR(IF(X515=0,"",ROUNDUP(X515/H515,0)*0.00753),"")</f>
        <v/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0</v>
      </c>
      <c r="X520" s="42">
        <f>IFERROR(X514/H514,"0")+IFERROR(X515/H515,"0")+IFERROR(X516/H516,"0")+IFERROR(X517/H517,"0")+IFERROR(X518/H518,"0")+IFERROR(X519/H519,"0")</f>
        <v>0</v>
      </c>
      <c r="Y520" s="42">
        <f>IFERROR(IF(Y514="",0,Y514),"0")+IFERROR(IF(Y515="",0,Y515),"0")+IFERROR(IF(Y516="",0,Y516),"0")+IFERROR(IF(Y517="",0,Y517),"0")+IFERROR(IF(Y518="",0,Y518),"0")+IFERROR(IF(Y519="",0,Y519),"0")</f>
        <v>0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0</v>
      </c>
      <c r="X521" s="42">
        <f>IFERROR(SUM(X514:X519),"0")</f>
        <v>0</v>
      </c>
      <c r="Y521" s="41"/>
      <c r="Z521" s="65"/>
      <c r="AA521" s="65"/>
    </row>
    <row r="522" spans="1:54" ht="14.25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6300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6300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6501.6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6501.6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9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9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6726.6</v>
      </c>
      <c r="X540" s="42">
        <f>GrossWeightTotalR+PalletQtyTotalR*25</f>
        <v>6726.6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420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420</v>
      </c>
      <c r="Y541" s="41"/>
      <c r="Z541" s="65"/>
      <c r="AA541" s="65"/>
    </row>
    <row r="542" spans="1:54" ht="14.25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9.0670000000000002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O547" s="51">
        <f>IFERROR(X292*1,"0")+IFERROR(X293*1,"0")+IFERROR(X294*1,"0")+IFERROR(X295*1,"0")+IFERROR(X296*1,"0")+IFERROR(X297*1,"0")+IFERROR(X298*1,"0")+IFERROR(X302*1,"0")+IFERROR(X303*1,"0")</f>
        <v>0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6300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