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272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заказа'!$V$252:$V$252</definedName>
    <definedName name="GrossWeightTotalR">'Бланк заказа'!$W$252:$W$252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заказа'!$V$253:$V$253</definedName>
    <definedName name="PalletQtyTotalR">'Бланк заказа'!$W$253:$W$253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заказа'!$B$147:$B$147</definedName>
    <definedName name="ProductId53">'Бланк заказа'!$B$148:$B$148</definedName>
    <definedName name="ProductId54">'Бланк заказа'!$B$152:$B$152</definedName>
    <definedName name="ProductId55">'Бланк заказа'!$B$153:$B$153</definedName>
    <definedName name="ProductId56">'Бланк заказа'!$B$159:$B$159</definedName>
    <definedName name="ProductId57">'Бланк заказа'!$B$160:$B$160</definedName>
    <definedName name="ProductId58">'Бланк заказа'!$B$165:$B$165</definedName>
    <definedName name="ProductId59">'Бланк заказа'!$B$170:$B$170</definedName>
    <definedName name="ProductId6">'Бланк заказа'!$B$36:$B$36</definedName>
    <definedName name="ProductId60">'Бланк заказа'!$B$176:$B$176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заказа'!$B$190:$B$190</definedName>
    <definedName name="ProductId67">'Бланк заказа'!$B$195:$B$195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заказа'!$B$207:$B$207</definedName>
    <definedName name="ProductId71">'Бланк заказа'!$B$213:$B$213</definedName>
    <definedName name="ProductId72">'Бланк заказа'!$B$218:$B$218</definedName>
    <definedName name="ProductId73">'Бланк заказа'!$B$224:$B$224</definedName>
    <definedName name="ProductId74">'Бланк заказа'!$B$228:$B$228</definedName>
    <definedName name="ProductId75">'Бланк заказа'!$B$232:$B$232</definedName>
    <definedName name="ProductId76">'Бланк заказа'!$B$233:$B$233</definedName>
    <definedName name="ProductId77">'Бланк заказа'!$B$234:$B$234</definedName>
    <definedName name="ProductId78">'Бланк заказа'!$B$235:$B$235</definedName>
    <definedName name="ProductId79">'Бланк заказа'!$B$239:$B$239</definedName>
    <definedName name="ProductId8">'Бланк заказа'!$B$38:$B$38</definedName>
    <definedName name="ProductId80">'Бланк заказа'!$B$240:$B$240</definedName>
    <definedName name="ProductId81">'Бланк заказа'!$B$241:$B$241</definedName>
    <definedName name="ProductId82">'Бланк заказа'!$B$242:$B$242</definedName>
    <definedName name="ProductId83">'Бланк заказа'!$B$243:$B$243</definedName>
    <definedName name="ProductId84">'Бланк заказа'!$B$244:$B$244</definedName>
    <definedName name="ProductId85">'Бланк заказа'!$B$245:$B$245</definedName>
    <definedName name="ProductId86">'Бланк заказа'!$B$246:$B$246</definedName>
    <definedName name="ProductId87">'Бланк заказа'!$B$247:$B$247</definedName>
    <definedName name="ProductId88">'Бланк заказа'!$B$248:$B$248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заказа'!$V$147:$V$147</definedName>
    <definedName name="SalesQty53">'Бланк заказа'!$V$148:$V$148</definedName>
    <definedName name="SalesQty54">'Бланк заказа'!$V$152:$V$152</definedName>
    <definedName name="SalesQty55">'Бланк заказа'!$V$153:$V$153</definedName>
    <definedName name="SalesQty56">'Бланк заказа'!$V$159:$V$159</definedName>
    <definedName name="SalesQty57">'Бланк заказа'!$V$160:$V$160</definedName>
    <definedName name="SalesQty58">'Бланк заказа'!$V$165:$V$165</definedName>
    <definedName name="SalesQty59">'Бланк заказа'!$V$170:$V$170</definedName>
    <definedName name="SalesQty6">'Бланк заказа'!$V$36:$V$36</definedName>
    <definedName name="SalesQty60">'Бланк заказа'!$V$176:$V$176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заказа'!$V$190:$V$190</definedName>
    <definedName name="SalesQty67">'Бланк заказа'!$V$195:$V$195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заказа'!$V$207:$V$207</definedName>
    <definedName name="SalesQty71">'Бланк заказа'!$V$213:$V$213</definedName>
    <definedName name="SalesQty72">'Бланк заказа'!$V$218:$V$218</definedName>
    <definedName name="SalesQty73">'Бланк заказа'!$V$224:$V$224</definedName>
    <definedName name="SalesQty74">'Бланк заказа'!$V$228:$V$228</definedName>
    <definedName name="SalesQty75">'Бланк заказа'!$V$232:$V$232</definedName>
    <definedName name="SalesQty76">'Бланк заказа'!$V$233:$V$233</definedName>
    <definedName name="SalesQty77">'Бланк заказа'!$V$234:$V$234</definedName>
    <definedName name="SalesQty78">'Бланк заказа'!$V$235:$V$235</definedName>
    <definedName name="SalesQty79">'Бланк заказа'!$V$239:$V$239</definedName>
    <definedName name="SalesQty8">'Бланк заказа'!$V$38:$V$38</definedName>
    <definedName name="SalesQty80">'Бланк заказа'!$V$240:$V$240</definedName>
    <definedName name="SalesQty81">'Бланк заказа'!$V$241:$V$241</definedName>
    <definedName name="SalesQty82">'Бланк заказа'!$V$242:$V$242</definedName>
    <definedName name="SalesQty83">'Бланк заказа'!$V$243:$V$243</definedName>
    <definedName name="SalesQty84">'Бланк заказа'!$V$244:$V$244</definedName>
    <definedName name="SalesQty85">'Бланк заказа'!$V$245:$V$245</definedName>
    <definedName name="SalesQty86">'Бланк заказа'!$V$246:$V$246</definedName>
    <definedName name="SalesQty87">'Бланк заказа'!$V$247:$V$247</definedName>
    <definedName name="SalesQty88">'Бланк заказа'!$V$248:$V$248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заказа'!$W$147:$W$147</definedName>
    <definedName name="SalesRoundBox53">'Бланк заказа'!$W$148:$W$148</definedName>
    <definedName name="SalesRoundBox54">'Бланк заказа'!$W$152:$W$152</definedName>
    <definedName name="SalesRoundBox55">'Бланк заказа'!$W$153:$W$153</definedName>
    <definedName name="SalesRoundBox56">'Бланк заказа'!$W$159:$W$159</definedName>
    <definedName name="SalesRoundBox57">'Бланк заказа'!$W$160:$W$160</definedName>
    <definedName name="SalesRoundBox58">'Бланк заказа'!$W$165:$W$165</definedName>
    <definedName name="SalesRoundBox59">'Бланк заказа'!$W$170:$W$170</definedName>
    <definedName name="SalesRoundBox6">'Бланк заказа'!$W$36:$W$36</definedName>
    <definedName name="SalesRoundBox60">'Бланк заказа'!$W$176:$W$176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заказа'!$W$190:$W$190</definedName>
    <definedName name="SalesRoundBox67">'Бланк заказа'!$W$195:$W$195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заказа'!$W$207:$W$207</definedName>
    <definedName name="SalesRoundBox71">'Бланк заказа'!$W$213:$W$213</definedName>
    <definedName name="SalesRoundBox72">'Бланк заказа'!$W$218:$W$218</definedName>
    <definedName name="SalesRoundBox73">'Бланк заказа'!$W$224:$W$224</definedName>
    <definedName name="SalesRoundBox74">'Бланк заказа'!$W$228:$W$228</definedName>
    <definedName name="SalesRoundBox75">'Бланк заказа'!$W$232:$W$232</definedName>
    <definedName name="SalesRoundBox76">'Бланк заказа'!$W$233:$W$233</definedName>
    <definedName name="SalesRoundBox77">'Бланк заказа'!$W$234:$W$234</definedName>
    <definedName name="SalesRoundBox78">'Бланк заказа'!$W$235:$W$235</definedName>
    <definedName name="SalesRoundBox79">'Бланк заказа'!$W$239:$W$239</definedName>
    <definedName name="SalesRoundBox8">'Бланк заказа'!$W$38:$W$38</definedName>
    <definedName name="SalesRoundBox80">'Бланк заказа'!$W$240:$W$240</definedName>
    <definedName name="SalesRoundBox81">'Бланк заказа'!$W$241:$W$241</definedName>
    <definedName name="SalesRoundBox82">'Бланк заказа'!$W$242:$W$242</definedName>
    <definedName name="SalesRoundBox83">'Бланк заказа'!$W$243:$W$243</definedName>
    <definedName name="SalesRoundBox84">'Бланк заказа'!$W$244:$W$244</definedName>
    <definedName name="SalesRoundBox85">'Бланк заказа'!$W$245:$W$245</definedName>
    <definedName name="SalesRoundBox86">'Бланк заказа'!$W$246:$W$246</definedName>
    <definedName name="SalesRoundBox87">'Бланк заказа'!$W$247:$W$247</definedName>
    <definedName name="SalesRoundBox88">'Бланк заказа'!$W$248:$W$248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заказа'!$U$147:$U$147</definedName>
    <definedName name="UnitOfMeasure53">'Бланк заказа'!$U$148:$U$148</definedName>
    <definedName name="UnitOfMeasure54">'Бланк заказа'!$U$152:$U$152</definedName>
    <definedName name="UnitOfMeasure55">'Бланк заказа'!$U$153:$U$153</definedName>
    <definedName name="UnitOfMeasure56">'Бланк заказа'!$U$159:$U$159</definedName>
    <definedName name="UnitOfMeasure57">'Бланк заказа'!$U$160:$U$160</definedName>
    <definedName name="UnitOfMeasure58">'Бланк заказа'!$U$165:$U$165</definedName>
    <definedName name="UnitOfMeasure59">'Бланк заказа'!$U$170:$U$170</definedName>
    <definedName name="UnitOfMeasure6">'Бланк заказа'!$U$36:$U$36</definedName>
    <definedName name="UnitOfMeasure60">'Бланк заказа'!$U$176:$U$176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заказа'!$U$190:$U$190</definedName>
    <definedName name="UnitOfMeasure67">'Бланк заказа'!$U$195:$U$195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заказа'!$U$207:$U$207</definedName>
    <definedName name="UnitOfMeasure71">'Бланк заказа'!$U$213:$U$213</definedName>
    <definedName name="UnitOfMeasure72">'Бланк заказа'!$U$218:$U$218</definedName>
    <definedName name="UnitOfMeasure73">'Бланк заказа'!$U$224:$U$224</definedName>
    <definedName name="UnitOfMeasure74">'Бланк заказа'!$U$228:$U$228</definedName>
    <definedName name="UnitOfMeasure75">'Бланк заказа'!$U$232:$U$232</definedName>
    <definedName name="UnitOfMeasure76">'Бланк заказа'!$U$233:$U$233</definedName>
    <definedName name="UnitOfMeasure77">'Бланк заказа'!$U$234:$U$234</definedName>
    <definedName name="UnitOfMeasure78">'Бланк заказа'!$U$235:$U$235</definedName>
    <definedName name="UnitOfMeasure79">'Бланк заказа'!$U$239:$U$239</definedName>
    <definedName name="UnitOfMeasure8">'Бланк заказа'!$U$38:$U$38</definedName>
    <definedName name="UnitOfMeasure80">'Бланк заказа'!$U$240:$U$240</definedName>
    <definedName name="UnitOfMeasure81">'Бланк заказа'!$U$241:$U$241</definedName>
    <definedName name="UnitOfMeasure82">'Бланк заказа'!$U$242:$U$242</definedName>
    <definedName name="UnitOfMeasure83">'Бланк заказа'!$U$243:$U$243</definedName>
    <definedName name="UnitOfMeasure84">'Бланк заказа'!$U$244:$U$244</definedName>
    <definedName name="UnitOfMeasure85">'Бланк заказа'!$U$245:$U$245</definedName>
    <definedName name="UnitOfMeasure86">'Бланк заказа'!$U$246:$U$246</definedName>
    <definedName name="UnitOfMeasure87">'Бланк заказа'!$U$247:$U$247</definedName>
    <definedName name="UnitOfMeasure88">'Бланк заказа'!$U$248:$U$248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2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65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299">
      <c r="A1" s="48" t="n"/>
      <c r="B1" s="48" t="n"/>
      <c r="C1" s="48" t="n"/>
      <c r="D1" s="318" t="inlineStr">
        <is>
          <t xml:space="preserve">  БЛАНК ЗАКАЗА </t>
        </is>
      </c>
      <c r="G1" s="14" t="inlineStr">
        <is>
          <t>ЗПФ</t>
        </is>
      </c>
      <c r="H1" s="318" t="inlineStr">
        <is>
          <t>на отгрузку продукции с ООО Трейд-Сервис с</t>
        </is>
      </c>
      <c r="P1" s="319" t="inlineStr">
        <is>
          <t>05.12.2023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9">
      <c r="A2" s="34" t="inlineStr">
        <is>
          <t>бланк создан</t>
        </is>
      </c>
      <c r="B2" s="35" t="inlineStr">
        <is>
          <t>04.12.2023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1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9">
      <c r="A5" s="300" t="inlineStr">
        <is>
          <t xml:space="preserve">Ваш контактный телефон и имя: </t>
        </is>
      </c>
      <c r="B5" s="328" t="n"/>
      <c r="C5" s="329" t="n"/>
      <c r="D5" s="322" t="n"/>
      <c r="E5" s="330" t="n"/>
      <c r="F5" s="323" t="inlineStr">
        <is>
          <t>Комментарий к заказу:</t>
        </is>
      </c>
      <c r="G5" s="329" t="n"/>
      <c r="H5" s="322" t="n"/>
      <c r="I5" s="331" t="n"/>
      <c r="J5" s="331" t="n"/>
      <c r="K5" s="331" t="n"/>
      <c r="L5" s="330" t="n"/>
      <c r="N5" s="29" t="inlineStr">
        <is>
          <t>Дата загрузки</t>
        </is>
      </c>
      <c r="O5" s="332" t="n">
        <v>45270</v>
      </c>
      <c r="P5" s="333" t="n"/>
      <c r="R5" s="325" t="inlineStr">
        <is>
          <t>Способ доставки (доставка/самовывоз)</t>
        </is>
      </c>
      <c r="S5" s="334" t="n"/>
      <c r="T5" s="335" t="inlineStr">
        <is>
          <t>Самовывоз</t>
        </is>
      </c>
      <c r="U5" s="333" t="n"/>
      <c r="Z5" s="60" t="n"/>
      <c r="AA5" s="60" t="n"/>
      <c r="AB5" s="60" t="n"/>
    </row>
    <row r="6" ht="24" customFormat="1" customHeight="1" s="299">
      <c r="A6" s="300" t="inlineStr">
        <is>
          <t>Адрес доставки:</t>
        </is>
      </c>
      <c r="B6" s="328" t="n"/>
      <c r="C6" s="329" t="n"/>
      <c r="D6" s="301" t="inlineStr">
        <is>
          <t>КСК ТРЕЙД, ООО, Крым Респ, Симферополь г, Генерала Васильева ул, д. 44В, литера Ж, пом 5,</t>
        </is>
      </c>
      <c r="E6" s="336" t="n"/>
      <c r="F6" s="336" t="n"/>
      <c r="G6" s="336" t="n"/>
      <c r="H6" s="336" t="n"/>
      <c r="I6" s="336" t="n"/>
      <c r="J6" s="336" t="n"/>
      <c r="K6" s="336" t="n"/>
      <c r="L6" s="333" t="n"/>
      <c r="N6" s="29" t="inlineStr">
        <is>
          <t>День недели</t>
        </is>
      </c>
      <c r="O6" s="302">
        <f>IF(O5=0," ",CHOOSE(WEEKDAY(O5,2),"Понедельник","Вторник","Среда","Четверг","Пятница","Суббота","Воскресенье"))</f>
        <v/>
      </c>
      <c r="P6" s="337" t="n"/>
      <c r="R6" s="304" t="inlineStr">
        <is>
          <t>Наименование клиента</t>
        </is>
      </c>
      <c r="S6" s="334" t="n"/>
      <c r="T6" s="338" t="inlineStr">
        <is>
          <t>ОБЩЕСТВО С ОГРАНИЧЕННОЙ ОТВЕТСТВЕННОСТЬЮ "КСК ТРЕЙД"</t>
        </is>
      </c>
      <c r="U6" s="339" t="n"/>
      <c r="Z6" s="60" t="n"/>
      <c r="AA6" s="60" t="n"/>
      <c r="AB6" s="60" t="n"/>
    </row>
    <row r="7" hidden="1" ht="21.75" customFormat="1" customHeight="1" s="299">
      <c r="A7" s="65" t="n"/>
      <c r="B7" s="65" t="n"/>
      <c r="C7" s="65" t="n"/>
      <c r="D7" s="340">
        <f>IFERROR(VLOOKUP(DeliveryAddress,Table,3,0),1)</f>
        <v/>
      </c>
      <c r="E7" s="341" t="n"/>
      <c r="F7" s="341" t="n"/>
      <c r="G7" s="341" t="n"/>
      <c r="H7" s="341" t="n"/>
      <c r="I7" s="341" t="n"/>
      <c r="J7" s="341" t="n"/>
      <c r="K7" s="341" t="n"/>
      <c r="L7" s="342" t="n"/>
      <c r="N7" s="29" t="n"/>
      <c r="O7" s="49" t="n"/>
      <c r="P7" s="49" t="n"/>
      <c r="R7" s="1" t="n"/>
      <c r="S7" s="334" t="n"/>
      <c r="T7" s="343" t="n"/>
      <c r="U7" s="344" t="n"/>
      <c r="Z7" s="60" t="n"/>
      <c r="AA7" s="60" t="n"/>
      <c r="AB7" s="60" t="n"/>
    </row>
    <row r="8" ht="25.5" customFormat="1" customHeight="1" s="299">
      <c r="A8" s="314" t="inlineStr">
        <is>
          <t>Адрес сдачи груза:</t>
        </is>
      </c>
      <c r="B8" s="345" t="n"/>
      <c r="C8" s="346" t="n"/>
      <c r="D8" s="315" t="inlineStr">
        <is>
          <t>295051Российская Федерация, Крым Респ, Симферополь г, Генерала Васильева ул, д. 44В, литера Ж, пом 5,</t>
        </is>
      </c>
      <c r="E8" s="347" t="n"/>
      <c r="F8" s="347" t="n"/>
      <c r="G8" s="347" t="n"/>
      <c r="H8" s="347" t="n"/>
      <c r="I8" s="347" t="n"/>
      <c r="J8" s="347" t="n"/>
      <c r="K8" s="347" t="n"/>
      <c r="L8" s="348" t="n"/>
      <c r="N8" s="29" t="inlineStr">
        <is>
          <t>Время загрузки</t>
        </is>
      </c>
      <c r="O8" s="295" t="n">
        <v>0.3333333333333333</v>
      </c>
      <c r="P8" s="333" t="n"/>
      <c r="R8" s="1" t="n"/>
      <c r="S8" s="334" t="n"/>
      <c r="T8" s="343" t="n"/>
      <c r="U8" s="344" t="n"/>
      <c r="Z8" s="60" t="n"/>
      <c r="AA8" s="60" t="n"/>
      <c r="AB8" s="60" t="n"/>
    </row>
    <row r="9" ht="39.95" customFormat="1" customHeight="1" s="299">
      <c r="A9" s="291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2" t="inlineStr"/>
      <c r="E9" s="3" t="n"/>
      <c r="F9" s="291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2" t="n"/>
      <c r="P9" s="333" t="n"/>
      <c r="R9" s="1" t="n"/>
      <c r="S9" s="334" t="n"/>
      <c r="T9" s="349" t="n"/>
      <c r="U9" s="350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9">
      <c r="A10" s="291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2" t="n"/>
      <c r="E10" s="3" t="n"/>
      <c r="F10" s="291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4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295" t="n"/>
      <c r="P10" s="333" t="n"/>
      <c r="S10" s="29" t="inlineStr">
        <is>
          <t>КОД Аксапты Клиента</t>
        </is>
      </c>
      <c r="T10" s="351" t="inlineStr">
        <is>
          <t>590943</t>
        </is>
      </c>
      <c r="U10" s="339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5" t="n"/>
      <c r="P11" s="333" t="n"/>
      <c r="S11" s="29" t="inlineStr">
        <is>
          <t>Тип заказа</t>
        </is>
      </c>
      <c r="T11" s="283" t="inlineStr">
        <is>
          <t>Основной заказ</t>
        </is>
      </c>
      <c r="U11" s="352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9">
      <c r="A12" s="282" t="inlineStr">
        <is>
          <t>Телефоны для заказов:8(919)022-63-02 E-mail: Zamorozka@abiproduct.ru, Телефон сотрудников склада: 8-980-75-76-203</t>
        </is>
      </c>
      <c r="B12" s="328" t="n"/>
      <c r="C12" s="328" t="n"/>
      <c r="D12" s="328" t="n"/>
      <c r="E12" s="328" t="n"/>
      <c r="F12" s="328" t="n"/>
      <c r="G12" s="328" t="n"/>
      <c r="H12" s="328" t="n"/>
      <c r="I12" s="328" t="n"/>
      <c r="J12" s="328" t="n"/>
      <c r="K12" s="328" t="n"/>
      <c r="L12" s="329" t="n"/>
      <c r="N12" s="29" t="inlineStr">
        <is>
          <t>Время доставки 3 машины</t>
        </is>
      </c>
      <c r="O12" s="298" t="n"/>
      <c r="P12" s="342" t="n"/>
      <c r="Q12" s="28" t="n"/>
      <c r="S12" s="29" t="inlineStr"/>
      <c r="T12" s="299" t="n"/>
      <c r="U12" s="1" t="n"/>
      <c r="Z12" s="60" t="n"/>
      <c r="AA12" s="60" t="n"/>
      <c r="AB12" s="60" t="n"/>
    </row>
    <row r="13" ht="23.25" customFormat="1" customHeight="1" s="299">
      <c r="A13" s="282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8" t="n"/>
      <c r="C13" s="328" t="n"/>
      <c r="D13" s="328" t="n"/>
      <c r="E13" s="328" t="n"/>
      <c r="F13" s="328" t="n"/>
      <c r="G13" s="328" t="n"/>
      <c r="H13" s="328" t="n"/>
      <c r="I13" s="328" t="n"/>
      <c r="J13" s="328" t="n"/>
      <c r="K13" s="328" t="n"/>
      <c r="L13" s="329" t="n"/>
      <c r="M13" s="31" t="n"/>
      <c r="N13" s="31" t="inlineStr">
        <is>
          <t>Время доставки 4 машины</t>
        </is>
      </c>
      <c r="O13" s="283" t="n"/>
      <c r="P13" s="352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9">
      <c r="A14" s="282" t="inlineStr">
        <is>
          <t>Телефон менеджера по логистике: 8 (919) 012-30-55 - по вопросам доставки продукции</t>
        </is>
      </c>
      <c r="B14" s="328" t="n"/>
      <c r="C14" s="328" t="n"/>
      <c r="D14" s="328" t="n"/>
      <c r="E14" s="328" t="n"/>
      <c r="F14" s="328" t="n"/>
      <c r="G14" s="328" t="n"/>
      <c r="H14" s="328" t="n"/>
      <c r="I14" s="328" t="n"/>
      <c r="J14" s="328" t="n"/>
      <c r="K14" s="328" t="n"/>
      <c r="L14" s="329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9">
      <c r="A15" s="284" t="inlineStr">
        <is>
          <t>Телефон по работе с претензиями/жалобами (WhatSapp): 8 (980) 757-69-93       E-mail: Claims@abiproduct.ru</t>
        </is>
      </c>
      <c r="B15" s="328" t="n"/>
      <c r="C15" s="328" t="n"/>
      <c r="D15" s="328" t="n"/>
      <c r="E15" s="328" t="n"/>
      <c r="F15" s="328" t="n"/>
      <c r="G15" s="328" t="n"/>
      <c r="H15" s="328" t="n"/>
      <c r="I15" s="328" t="n"/>
      <c r="J15" s="328" t="n"/>
      <c r="K15" s="328" t="n"/>
      <c r="L15" s="329" t="n"/>
      <c r="N15" s="286" t="inlineStr">
        <is>
          <t>Кликните на продукт, чтобы просмотреть изображение</t>
        </is>
      </c>
      <c r="V15" s="299" t="n"/>
      <c r="W15" s="299" t="n"/>
      <c r="X15" s="299" t="n"/>
      <c r="Y15" s="299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3" t="n"/>
      <c r="O16" s="353" t="n"/>
      <c r="P16" s="353" t="n"/>
      <c r="Q16" s="353" t="n"/>
      <c r="R16" s="353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70" t="inlineStr">
        <is>
          <t>Код единицы продаж</t>
        </is>
      </c>
      <c r="B17" s="270" t="inlineStr">
        <is>
          <t>Код продукта</t>
        </is>
      </c>
      <c r="C17" s="288" t="inlineStr">
        <is>
          <t>Номер варианта</t>
        </is>
      </c>
      <c r="D17" s="270" t="inlineStr">
        <is>
          <t xml:space="preserve">Штрих-код </t>
        </is>
      </c>
      <c r="E17" s="354" t="n"/>
      <c r="F17" s="270" t="inlineStr">
        <is>
          <t>Вес нетто штуки, кг</t>
        </is>
      </c>
      <c r="G17" s="270" t="inlineStr">
        <is>
          <t>Кол-во штук в коробе, шт</t>
        </is>
      </c>
      <c r="H17" s="270" t="inlineStr">
        <is>
          <t>Вес нетто короба, кг</t>
        </is>
      </c>
      <c r="I17" s="270" t="inlineStr">
        <is>
          <t>Вес брутто короба, кг</t>
        </is>
      </c>
      <c r="J17" s="270" t="inlineStr">
        <is>
          <t>Кол-во кор. на паллте, шт</t>
        </is>
      </c>
      <c r="K17" s="270" t="inlineStr">
        <is>
          <t>Коробок в слое</t>
        </is>
      </c>
      <c r="L17" s="270" t="inlineStr">
        <is>
          <t>Завод</t>
        </is>
      </c>
      <c r="M17" s="270" t="inlineStr">
        <is>
          <t>Срок годности, сут.</t>
        </is>
      </c>
      <c r="N17" s="270" t="inlineStr">
        <is>
          <t>Наименование</t>
        </is>
      </c>
      <c r="O17" s="355" t="n"/>
      <c r="P17" s="355" t="n"/>
      <c r="Q17" s="355" t="n"/>
      <c r="R17" s="354" t="n"/>
      <c r="S17" s="287" t="inlineStr">
        <is>
          <t>Доступно к отгрузке</t>
        </is>
      </c>
      <c r="T17" s="329" t="n"/>
      <c r="U17" s="270" t="inlineStr">
        <is>
          <t>Ед. изм.</t>
        </is>
      </c>
      <c r="V17" s="270" t="inlineStr">
        <is>
          <t>Заказ</t>
        </is>
      </c>
      <c r="W17" s="271" t="inlineStr">
        <is>
          <t>Заказ с округлением до короба</t>
        </is>
      </c>
      <c r="X17" s="270" t="inlineStr">
        <is>
          <t>Объём заказа, м3</t>
        </is>
      </c>
      <c r="Y17" s="273" t="inlineStr">
        <is>
          <t>Примечание по продуктку</t>
        </is>
      </c>
      <c r="Z17" s="273" t="inlineStr">
        <is>
          <t>Признак "НОВИНКА"</t>
        </is>
      </c>
      <c r="AA17" s="273" t="inlineStr">
        <is>
          <t>Для формул</t>
        </is>
      </c>
      <c r="AB17" s="356" t="n"/>
      <c r="AC17" s="357" t="n"/>
      <c r="AD17" s="280" t="n"/>
      <c r="BA17" s="281" t="inlineStr">
        <is>
          <t>Вид продукции</t>
        </is>
      </c>
    </row>
    <row r="18" ht="14.25" customHeight="1">
      <c r="A18" s="358" t="n"/>
      <c r="B18" s="358" t="n"/>
      <c r="C18" s="358" t="n"/>
      <c r="D18" s="359" t="n"/>
      <c r="E18" s="360" t="n"/>
      <c r="F18" s="358" t="n"/>
      <c r="G18" s="358" t="n"/>
      <c r="H18" s="358" t="n"/>
      <c r="I18" s="358" t="n"/>
      <c r="J18" s="358" t="n"/>
      <c r="K18" s="358" t="n"/>
      <c r="L18" s="358" t="n"/>
      <c r="M18" s="358" t="n"/>
      <c r="N18" s="359" t="n"/>
      <c r="O18" s="361" t="n"/>
      <c r="P18" s="361" t="n"/>
      <c r="Q18" s="361" t="n"/>
      <c r="R18" s="360" t="n"/>
      <c r="S18" s="287" t="inlineStr">
        <is>
          <t>начиная с</t>
        </is>
      </c>
      <c r="T18" s="287" t="inlineStr">
        <is>
          <t>до</t>
        </is>
      </c>
      <c r="U18" s="358" t="n"/>
      <c r="V18" s="358" t="n"/>
      <c r="W18" s="362" t="n"/>
      <c r="X18" s="358" t="n"/>
      <c r="Y18" s="363" t="n"/>
      <c r="Z18" s="363" t="n"/>
      <c r="AA18" s="364" t="n"/>
      <c r="AB18" s="365" t="n"/>
      <c r="AC18" s="366" t="n"/>
      <c r="AD18" s="367" t="n"/>
      <c r="BA18" s="1" t="n"/>
    </row>
    <row r="19" ht="27.75" customHeight="1">
      <c r="A19" s="196" t="inlineStr">
        <is>
          <t>Ядрена копоть</t>
        </is>
      </c>
      <c r="B19" s="368" t="n"/>
      <c r="C19" s="368" t="n"/>
      <c r="D19" s="368" t="n"/>
      <c r="E19" s="368" t="n"/>
      <c r="F19" s="368" t="n"/>
      <c r="G19" s="368" t="n"/>
      <c r="H19" s="368" t="n"/>
      <c r="I19" s="368" t="n"/>
      <c r="J19" s="368" t="n"/>
      <c r="K19" s="368" t="n"/>
      <c r="L19" s="368" t="n"/>
      <c r="M19" s="368" t="n"/>
      <c r="N19" s="368" t="n"/>
      <c r="O19" s="368" t="n"/>
      <c r="P19" s="368" t="n"/>
      <c r="Q19" s="368" t="n"/>
      <c r="R19" s="368" t="n"/>
      <c r="S19" s="368" t="n"/>
      <c r="T19" s="368" t="n"/>
      <c r="U19" s="368" t="n"/>
      <c r="V19" s="368" t="n"/>
      <c r="W19" s="368" t="n"/>
      <c r="X19" s="368" t="n"/>
      <c r="Y19" s="55" t="n"/>
      <c r="Z19" s="55" t="n"/>
    </row>
    <row r="20" ht="16.5" customHeight="1">
      <c r="A20" s="197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97" t="n"/>
      <c r="Z20" s="197" t="n"/>
    </row>
    <row r="21" ht="14.25" customHeight="1">
      <c r="A21" s="186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86" t="n"/>
      <c r="Z21" s="186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7" t="n">
        <v>4607111035752</v>
      </c>
      <c r="E22" s="337" t="n"/>
      <c r="F22" s="369" t="n">
        <v>0.43</v>
      </c>
      <c r="G22" s="38" t="n">
        <v>16</v>
      </c>
      <c r="H22" s="369" t="n">
        <v>6.88</v>
      </c>
      <c r="I22" s="369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70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1" t="n"/>
      <c r="P22" s="371" t="n"/>
      <c r="Q22" s="371" t="n"/>
      <c r="R22" s="337" t="n"/>
      <c r="S22" s="40" t="inlineStr"/>
      <c r="T22" s="40" t="inlineStr"/>
      <c r="U22" s="41" t="inlineStr">
        <is>
          <t>кор</t>
        </is>
      </c>
      <c r="V22" s="372" t="n">
        <v>0</v>
      </c>
      <c r="W22" s="373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6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74" t="n"/>
      <c r="N23" s="375" t="inlineStr">
        <is>
          <t>Итого</t>
        </is>
      </c>
      <c r="O23" s="345" t="n"/>
      <c r="P23" s="345" t="n"/>
      <c r="Q23" s="345" t="n"/>
      <c r="R23" s="345" t="n"/>
      <c r="S23" s="345" t="n"/>
      <c r="T23" s="346" t="n"/>
      <c r="U23" s="43" t="inlineStr">
        <is>
          <t>кор</t>
        </is>
      </c>
      <c r="V23" s="376">
        <f>IFERROR(SUM(V22:V22),"0")</f>
        <v/>
      </c>
      <c r="W23" s="376">
        <f>IFERROR(SUM(W22:W22),"0")</f>
        <v/>
      </c>
      <c r="X23" s="376">
        <f>IFERROR(IF(X22="",0,X22),"0")</f>
        <v/>
      </c>
      <c r="Y23" s="377" t="n"/>
      <c r="Z23" s="377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74" t="n"/>
      <c r="N24" s="375" t="inlineStr">
        <is>
          <t>Итого</t>
        </is>
      </c>
      <c r="O24" s="345" t="n"/>
      <c r="P24" s="345" t="n"/>
      <c r="Q24" s="345" t="n"/>
      <c r="R24" s="345" t="n"/>
      <c r="S24" s="345" t="n"/>
      <c r="T24" s="346" t="n"/>
      <c r="U24" s="43" t="inlineStr">
        <is>
          <t>кг</t>
        </is>
      </c>
      <c r="V24" s="376">
        <f>IFERROR(SUMPRODUCT(V22:V22*H22:H22),"0")</f>
        <v/>
      </c>
      <c r="W24" s="376">
        <f>IFERROR(SUMPRODUCT(W22:W22*H22:H22),"0")</f>
        <v/>
      </c>
      <c r="X24" s="43" t="n"/>
      <c r="Y24" s="377" t="n"/>
      <c r="Z24" s="377" t="n"/>
    </row>
    <row r="25" ht="27.75" customHeight="1">
      <c r="A25" s="196" t="inlineStr">
        <is>
          <t>Горячая штучка</t>
        </is>
      </c>
      <c r="B25" s="368" t="n"/>
      <c r="C25" s="368" t="n"/>
      <c r="D25" s="368" t="n"/>
      <c r="E25" s="368" t="n"/>
      <c r="F25" s="368" t="n"/>
      <c r="G25" s="368" t="n"/>
      <c r="H25" s="368" t="n"/>
      <c r="I25" s="368" t="n"/>
      <c r="J25" s="368" t="n"/>
      <c r="K25" s="368" t="n"/>
      <c r="L25" s="368" t="n"/>
      <c r="M25" s="368" t="n"/>
      <c r="N25" s="368" t="n"/>
      <c r="O25" s="368" t="n"/>
      <c r="P25" s="368" t="n"/>
      <c r="Q25" s="368" t="n"/>
      <c r="R25" s="368" t="n"/>
      <c r="S25" s="368" t="n"/>
      <c r="T25" s="368" t="n"/>
      <c r="U25" s="368" t="n"/>
      <c r="V25" s="368" t="n"/>
      <c r="W25" s="368" t="n"/>
      <c r="X25" s="368" t="n"/>
      <c r="Y25" s="55" t="n"/>
      <c r="Z25" s="55" t="n"/>
    </row>
    <row r="26" ht="16.5" customHeight="1">
      <c r="A26" s="197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97" t="n"/>
      <c r="Z26" s="197" t="n"/>
    </row>
    <row r="27" ht="14.25" customHeight="1">
      <c r="A27" s="186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86" t="n"/>
      <c r="Z27" s="186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7" t="n">
        <v>4607111036520</v>
      </c>
      <c r="E28" s="337" t="n"/>
      <c r="F28" s="369" t="n">
        <v>0.25</v>
      </c>
      <c r="G28" s="38" t="n">
        <v>6</v>
      </c>
      <c r="H28" s="369" t="n">
        <v>1.5</v>
      </c>
      <c r="I28" s="369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8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1" t="n"/>
      <c r="P28" s="371" t="n"/>
      <c r="Q28" s="371" t="n"/>
      <c r="R28" s="337" t="n"/>
      <c r="S28" s="40" t="inlineStr"/>
      <c r="T28" s="40" t="inlineStr"/>
      <c r="U28" s="41" t="inlineStr">
        <is>
          <t>кор</t>
        </is>
      </c>
      <c r="V28" s="372" t="n">
        <v>0</v>
      </c>
      <c r="W28" s="373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7" t="n">
        <v>4607111036605</v>
      </c>
      <c r="E29" s="337" t="n"/>
      <c r="F29" s="369" t="n">
        <v>0.25</v>
      </c>
      <c r="G29" s="38" t="n">
        <v>6</v>
      </c>
      <c r="H29" s="369" t="n">
        <v>1.5</v>
      </c>
      <c r="I29" s="369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9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1" t="n"/>
      <c r="P29" s="371" t="n"/>
      <c r="Q29" s="371" t="n"/>
      <c r="R29" s="337" t="n"/>
      <c r="S29" s="40" t="inlineStr"/>
      <c r="T29" s="40" t="inlineStr"/>
      <c r="U29" s="41" t="inlineStr">
        <is>
          <t>кор</t>
        </is>
      </c>
      <c r="V29" s="372" t="n">
        <v>0</v>
      </c>
      <c r="W29" s="373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7" t="n">
        <v>4607111036537</v>
      </c>
      <c r="E30" s="337" t="n"/>
      <c r="F30" s="369" t="n">
        <v>0.25</v>
      </c>
      <c r="G30" s="38" t="n">
        <v>6</v>
      </c>
      <c r="H30" s="369" t="n">
        <v>1.5</v>
      </c>
      <c r="I30" s="369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80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1" t="n"/>
      <c r="P30" s="371" t="n"/>
      <c r="Q30" s="371" t="n"/>
      <c r="R30" s="337" t="n"/>
      <c r="S30" s="40" t="inlineStr"/>
      <c r="T30" s="40" t="inlineStr"/>
      <c r="U30" s="41" t="inlineStr">
        <is>
          <t>кор</t>
        </is>
      </c>
      <c r="V30" s="372" t="n">
        <v>160</v>
      </c>
      <c r="W30" s="373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7" t="n">
        <v>4607111036599</v>
      </c>
      <c r="E31" s="337" t="n"/>
      <c r="F31" s="369" t="n">
        <v>0.25</v>
      </c>
      <c r="G31" s="38" t="n">
        <v>6</v>
      </c>
      <c r="H31" s="369" t="n">
        <v>1.5</v>
      </c>
      <c r="I31" s="369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1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1" t="n"/>
      <c r="P31" s="371" t="n"/>
      <c r="Q31" s="371" t="n"/>
      <c r="R31" s="337" t="n"/>
      <c r="S31" s="40" t="inlineStr"/>
      <c r="T31" s="40" t="inlineStr"/>
      <c r="U31" s="41" t="inlineStr">
        <is>
          <t>кор</t>
        </is>
      </c>
      <c r="V31" s="372" t="n">
        <v>0</v>
      </c>
      <c r="W31" s="373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6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74" t="n"/>
      <c r="N32" s="375" t="inlineStr">
        <is>
          <t>Итого</t>
        </is>
      </c>
      <c r="O32" s="345" t="n"/>
      <c r="P32" s="345" t="n"/>
      <c r="Q32" s="345" t="n"/>
      <c r="R32" s="345" t="n"/>
      <c r="S32" s="345" t="n"/>
      <c r="T32" s="346" t="n"/>
      <c r="U32" s="43" t="inlineStr">
        <is>
          <t>кор</t>
        </is>
      </c>
      <c r="V32" s="376">
        <f>IFERROR(SUM(V28:V31),"0")</f>
        <v/>
      </c>
      <c r="W32" s="376">
        <f>IFERROR(SUM(W28:W31),"0")</f>
        <v/>
      </c>
      <c r="X32" s="376">
        <f>IFERROR(IF(X28="",0,X28),"0")+IFERROR(IF(X29="",0,X29),"0")+IFERROR(IF(X30="",0,X30),"0")+IFERROR(IF(X31="",0,X31),"0")</f>
        <v/>
      </c>
      <c r="Y32" s="377" t="n"/>
      <c r="Z32" s="377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74" t="n"/>
      <c r="N33" s="375" t="inlineStr">
        <is>
          <t>Итого</t>
        </is>
      </c>
      <c r="O33" s="345" t="n"/>
      <c r="P33" s="345" t="n"/>
      <c r="Q33" s="345" t="n"/>
      <c r="R33" s="345" t="n"/>
      <c r="S33" s="345" t="n"/>
      <c r="T33" s="346" t="n"/>
      <c r="U33" s="43" t="inlineStr">
        <is>
          <t>кг</t>
        </is>
      </c>
      <c r="V33" s="376">
        <f>IFERROR(SUMPRODUCT(V28:V31*H28:H31),"0")</f>
        <v/>
      </c>
      <c r="W33" s="376">
        <f>IFERROR(SUMPRODUCT(W28:W31*H28:H31),"0")</f>
        <v/>
      </c>
      <c r="X33" s="43" t="n"/>
      <c r="Y33" s="377" t="n"/>
      <c r="Z33" s="377" t="n"/>
    </row>
    <row r="34" ht="16.5" customHeight="1">
      <c r="A34" s="197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97" t="n"/>
      <c r="Z34" s="197" t="n"/>
    </row>
    <row r="35" ht="14.25" customHeight="1">
      <c r="A35" s="186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86" t="n"/>
      <c r="Z35" s="186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7" t="n">
        <v>4607111036285</v>
      </c>
      <c r="E36" s="337" t="n"/>
      <c r="F36" s="369" t="n">
        <v>0.75</v>
      </c>
      <c r="G36" s="38" t="n">
        <v>8</v>
      </c>
      <c r="H36" s="369" t="n">
        <v>6</v>
      </c>
      <c r="I36" s="369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2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1" t="n"/>
      <c r="P36" s="371" t="n"/>
      <c r="Q36" s="371" t="n"/>
      <c r="R36" s="337" t="n"/>
      <c r="S36" s="40" t="inlineStr"/>
      <c r="T36" s="40" t="inlineStr"/>
      <c r="U36" s="41" t="inlineStr">
        <is>
          <t>кор</t>
        </is>
      </c>
      <c r="V36" s="372" t="n">
        <v>0</v>
      </c>
      <c r="W36" s="373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7" t="n">
        <v>4607111036308</v>
      </c>
      <c r="E37" s="337" t="n"/>
      <c r="F37" s="369" t="n">
        <v>0.75</v>
      </c>
      <c r="G37" s="38" t="n">
        <v>8</v>
      </c>
      <c r="H37" s="369" t="n">
        <v>6</v>
      </c>
      <c r="I37" s="369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3" t="inlineStr">
        <is>
          <t>Пельмени Grandmeni с говядиной в сливочном соусе Grandmeni 0,75 Сфера Горячая штучка</t>
        </is>
      </c>
      <c r="O37" s="371" t="n"/>
      <c r="P37" s="371" t="n"/>
      <c r="Q37" s="371" t="n"/>
      <c r="R37" s="337" t="n"/>
      <c r="S37" s="40" t="inlineStr"/>
      <c r="T37" s="40" t="inlineStr"/>
      <c r="U37" s="41" t="inlineStr">
        <is>
          <t>кор</t>
        </is>
      </c>
      <c r="V37" s="372" t="n">
        <v>0</v>
      </c>
      <c r="W37" s="373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7" t="n">
        <v>4607111036315</v>
      </c>
      <c r="E38" s="337" t="n"/>
      <c r="F38" s="369" t="n">
        <v>0.75</v>
      </c>
      <c r="G38" s="38" t="n">
        <v>8</v>
      </c>
      <c r="H38" s="369" t="n">
        <v>6</v>
      </c>
      <c r="I38" s="369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4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1" t="n"/>
      <c r="P38" s="371" t="n"/>
      <c r="Q38" s="371" t="n"/>
      <c r="R38" s="337" t="n"/>
      <c r="S38" s="40" t="inlineStr"/>
      <c r="T38" s="40" t="inlineStr"/>
      <c r="U38" s="41" t="inlineStr">
        <is>
          <t>кор</t>
        </is>
      </c>
      <c r="V38" s="372" t="n">
        <v>0</v>
      </c>
      <c r="W38" s="373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7" t="n">
        <v>4607111036292</v>
      </c>
      <c r="E39" s="337" t="n"/>
      <c r="F39" s="369" t="n">
        <v>0.75</v>
      </c>
      <c r="G39" s="38" t="n">
        <v>8</v>
      </c>
      <c r="H39" s="369" t="n">
        <v>6</v>
      </c>
      <c r="I39" s="369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5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1" t="n"/>
      <c r="P39" s="371" t="n"/>
      <c r="Q39" s="371" t="n"/>
      <c r="R39" s="337" t="n"/>
      <c r="S39" s="40" t="inlineStr"/>
      <c r="T39" s="40" t="inlineStr"/>
      <c r="U39" s="41" t="inlineStr">
        <is>
          <t>кор</t>
        </is>
      </c>
      <c r="V39" s="372" t="n">
        <v>45</v>
      </c>
      <c r="W39" s="373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6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74" t="n"/>
      <c r="N40" s="375" t="inlineStr">
        <is>
          <t>Итого</t>
        </is>
      </c>
      <c r="O40" s="345" t="n"/>
      <c r="P40" s="345" t="n"/>
      <c r="Q40" s="345" t="n"/>
      <c r="R40" s="345" t="n"/>
      <c r="S40" s="345" t="n"/>
      <c r="T40" s="346" t="n"/>
      <c r="U40" s="43" t="inlineStr">
        <is>
          <t>кор</t>
        </is>
      </c>
      <c r="V40" s="376">
        <f>IFERROR(SUM(V36:V39),"0")</f>
        <v/>
      </c>
      <c r="W40" s="376">
        <f>IFERROR(SUM(W36:W39),"0")</f>
        <v/>
      </c>
      <c r="X40" s="376">
        <f>IFERROR(IF(X36="",0,X36),"0")+IFERROR(IF(X37="",0,X37),"0")+IFERROR(IF(X38="",0,X38),"0")+IFERROR(IF(X39="",0,X39),"0")</f>
        <v/>
      </c>
      <c r="Y40" s="377" t="n"/>
      <c r="Z40" s="377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74" t="n"/>
      <c r="N41" s="375" t="inlineStr">
        <is>
          <t>Итого</t>
        </is>
      </c>
      <c r="O41" s="345" t="n"/>
      <c r="P41" s="345" t="n"/>
      <c r="Q41" s="345" t="n"/>
      <c r="R41" s="345" t="n"/>
      <c r="S41" s="345" t="n"/>
      <c r="T41" s="346" t="n"/>
      <c r="U41" s="43" t="inlineStr">
        <is>
          <t>кг</t>
        </is>
      </c>
      <c r="V41" s="376">
        <f>IFERROR(SUMPRODUCT(V36:V39*H36:H39),"0")</f>
        <v/>
      </c>
      <c r="W41" s="376">
        <f>IFERROR(SUMPRODUCT(W36:W39*H36:H39),"0")</f>
        <v/>
      </c>
      <c r="X41" s="43" t="n"/>
      <c r="Y41" s="377" t="n"/>
      <c r="Z41" s="377" t="n"/>
    </row>
    <row r="42" ht="16.5" customHeight="1">
      <c r="A42" s="197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97" t="n"/>
      <c r="Z42" s="197" t="n"/>
    </row>
    <row r="43" ht="14.25" customHeight="1">
      <c r="A43" s="186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86" t="n"/>
      <c r="Z43" s="186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7" t="n">
        <v>4607111037053</v>
      </c>
      <c r="E44" s="337" t="n"/>
      <c r="F44" s="369" t="n">
        <v>0.2</v>
      </c>
      <c r="G44" s="38" t="n">
        <v>6</v>
      </c>
      <c r="H44" s="369" t="n">
        <v>1.2</v>
      </c>
      <c r="I44" s="369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6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1" t="n"/>
      <c r="P44" s="371" t="n"/>
      <c r="Q44" s="371" t="n"/>
      <c r="R44" s="337" t="n"/>
      <c r="S44" s="40" t="inlineStr"/>
      <c r="T44" s="40" t="inlineStr"/>
      <c r="U44" s="41" t="inlineStr">
        <is>
          <t>кор</t>
        </is>
      </c>
      <c r="V44" s="372" t="n">
        <v>5</v>
      </c>
      <c r="W44" s="373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67" t="n">
        <v>4607111037060</v>
      </c>
      <c r="E45" s="337" t="n"/>
      <c r="F45" s="369" t="n">
        <v>0.2</v>
      </c>
      <c r="G45" s="38" t="n">
        <v>6</v>
      </c>
      <c r="H45" s="369" t="n">
        <v>1.2</v>
      </c>
      <c r="I45" s="369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7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71" t="n"/>
      <c r="P45" s="371" t="n"/>
      <c r="Q45" s="371" t="n"/>
      <c r="R45" s="337" t="n"/>
      <c r="S45" s="40" t="inlineStr"/>
      <c r="T45" s="40" t="inlineStr"/>
      <c r="U45" s="41" t="inlineStr">
        <is>
          <t>кор</t>
        </is>
      </c>
      <c r="V45" s="372" t="n">
        <v>80</v>
      </c>
      <c r="W45" s="373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6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74" t="n"/>
      <c r="N46" s="375" t="inlineStr">
        <is>
          <t>Итого</t>
        </is>
      </c>
      <c r="O46" s="345" t="n"/>
      <c r="P46" s="345" t="n"/>
      <c r="Q46" s="345" t="n"/>
      <c r="R46" s="345" t="n"/>
      <c r="S46" s="345" t="n"/>
      <c r="T46" s="346" t="n"/>
      <c r="U46" s="43" t="inlineStr">
        <is>
          <t>кор</t>
        </is>
      </c>
      <c r="V46" s="376">
        <f>IFERROR(SUM(V44:V45),"0")</f>
        <v/>
      </c>
      <c r="W46" s="376">
        <f>IFERROR(SUM(W44:W45),"0")</f>
        <v/>
      </c>
      <c r="X46" s="376">
        <f>IFERROR(IF(X44="",0,X44),"0")+IFERROR(IF(X45="",0,X45),"0")</f>
        <v/>
      </c>
      <c r="Y46" s="377" t="n"/>
      <c r="Z46" s="377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74" t="n"/>
      <c r="N47" s="375" t="inlineStr">
        <is>
          <t>Итого</t>
        </is>
      </c>
      <c r="O47" s="345" t="n"/>
      <c r="P47" s="345" t="n"/>
      <c r="Q47" s="345" t="n"/>
      <c r="R47" s="345" t="n"/>
      <c r="S47" s="345" t="n"/>
      <c r="T47" s="346" t="n"/>
      <c r="U47" s="43" t="inlineStr">
        <is>
          <t>кг</t>
        </is>
      </c>
      <c r="V47" s="376">
        <f>IFERROR(SUMPRODUCT(V44:V45*H44:H45),"0")</f>
        <v/>
      </c>
      <c r="W47" s="376">
        <f>IFERROR(SUMPRODUCT(W44:W45*H44:H45),"0")</f>
        <v/>
      </c>
      <c r="X47" s="43" t="n"/>
      <c r="Y47" s="377" t="n"/>
      <c r="Z47" s="377" t="n"/>
    </row>
    <row r="48" ht="16.5" customHeight="1">
      <c r="A48" s="197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97" t="n"/>
      <c r="Z48" s="197" t="n"/>
    </row>
    <row r="49" ht="14.25" customHeight="1">
      <c r="A49" s="186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86" t="n"/>
      <c r="Z49" s="186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7" t="n">
        <v>4607111037190</v>
      </c>
      <c r="E50" s="337" t="n"/>
      <c r="F50" s="369" t="n">
        <v>0.43</v>
      </c>
      <c r="G50" s="38" t="n">
        <v>16</v>
      </c>
      <c r="H50" s="369" t="n">
        <v>6.88</v>
      </c>
      <c r="I50" s="369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8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1" t="n"/>
      <c r="P50" s="371" t="n"/>
      <c r="Q50" s="371" t="n"/>
      <c r="R50" s="337" t="n"/>
      <c r="S50" s="40" t="inlineStr"/>
      <c r="T50" s="40" t="inlineStr"/>
      <c r="U50" s="41" t="inlineStr">
        <is>
          <t>кор</t>
        </is>
      </c>
      <c r="V50" s="372" t="n">
        <v>5</v>
      </c>
      <c r="W50" s="373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7" t="n">
        <v>4607111037183</v>
      </c>
      <c r="E51" s="337" t="n"/>
      <c r="F51" s="369" t="n">
        <v>0.9</v>
      </c>
      <c r="G51" s="38" t="n">
        <v>8</v>
      </c>
      <c r="H51" s="369" t="n">
        <v>7.2</v>
      </c>
      <c r="I51" s="369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9" t="inlineStr">
        <is>
          <t>Пельмени «Бигбули #МЕГАВКУСИЩЕ с сочной грудинкой» 0,9 сфера ТМ «Горячая штучка»</t>
        </is>
      </c>
      <c r="O51" s="371" t="n"/>
      <c r="P51" s="371" t="n"/>
      <c r="Q51" s="371" t="n"/>
      <c r="R51" s="337" t="n"/>
      <c r="S51" s="40" t="inlineStr"/>
      <c r="T51" s="40" t="inlineStr"/>
      <c r="U51" s="41" t="inlineStr">
        <is>
          <t>кор</t>
        </is>
      </c>
      <c r="V51" s="372" t="n">
        <v>125</v>
      </c>
      <c r="W51" s="373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67" t="n">
        <v>4607111037091</v>
      </c>
      <c r="E52" s="337" t="n"/>
      <c r="F52" s="369" t="n">
        <v>0.43</v>
      </c>
      <c r="G52" s="38" t="n">
        <v>16</v>
      </c>
      <c r="H52" s="369" t="n">
        <v>6.88</v>
      </c>
      <c r="I52" s="369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90" t="inlineStr">
        <is>
          <t>Пельмени «Бигбули #МЕГАМАСЛИЩЕ со сливочным маслом» 0,43 сфера ТМ «Горячая штучка»</t>
        </is>
      </c>
      <c r="O52" s="371" t="n"/>
      <c r="P52" s="371" t="n"/>
      <c r="Q52" s="371" t="n"/>
      <c r="R52" s="337" t="n"/>
      <c r="S52" s="40" t="inlineStr"/>
      <c r="T52" s="40" t="inlineStr"/>
      <c r="U52" s="41" t="inlineStr">
        <is>
          <t>кор</t>
        </is>
      </c>
      <c r="V52" s="372" t="n">
        <v>20</v>
      </c>
      <c r="W52" s="373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67" t="n">
        <v>4607111036902</v>
      </c>
      <c r="E53" s="337" t="n"/>
      <c r="F53" s="369" t="n">
        <v>0.9</v>
      </c>
      <c r="G53" s="38" t="n">
        <v>8</v>
      </c>
      <c r="H53" s="369" t="n">
        <v>7.2</v>
      </c>
      <c r="I53" s="369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391" t="inlineStr">
        <is>
          <t>Пельмени «Бигбули #МЕГАМАСЛИЩЕ со сливочным маслом» ф/в 0,9 ТМ «Горячая штучка»</t>
        </is>
      </c>
      <c r="O53" s="371" t="n"/>
      <c r="P53" s="371" t="n"/>
      <c r="Q53" s="371" t="n"/>
      <c r="R53" s="337" t="n"/>
      <c r="S53" s="40" t="inlineStr"/>
      <c r="T53" s="40" t="inlineStr"/>
      <c r="U53" s="41" t="inlineStr">
        <is>
          <t>кор</t>
        </is>
      </c>
      <c r="V53" s="372" t="n">
        <v>30</v>
      </c>
      <c r="W53" s="373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67" t="n">
        <v>4607111036858</v>
      </c>
      <c r="E54" s="337" t="n"/>
      <c r="F54" s="369" t="n">
        <v>0.43</v>
      </c>
      <c r="G54" s="38" t="n">
        <v>16</v>
      </c>
      <c r="H54" s="369" t="n">
        <v>6.88</v>
      </c>
      <c r="I54" s="369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2" t="inlineStr">
        <is>
          <t>Пельмени «Бигбули с мясом» 0,43 Сфера ТМ «Горячая штучка»</t>
        </is>
      </c>
      <c r="O54" s="371" t="n"/>
      <c r="P54" s="371" t="n"/>
      <c r="Q54" s="371" t="n"/>
      <c r="R54" s="337" t="n"/>
      <c r="S54" s="40" t="inlineStr"/>
      <c r="T54" s="40" t="inlineStr"/>
      <c r="U54" s="41" t="inlineStr">
        <is>
          <t>кор</t>
        </is>
      </c>
      <c r="V54" s="372" t="n">
        <v>10</v>
      </c>
      <c r="W54" s="373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67" t="n">
        <v>4607111036889</v>
      </c>
      <c r="E55" s="337" t="n"/>
      <c r="F55" s="369" t="n">
        <v>0.9</v>
      </c>
      <c r="G55" s="38" t="n">
        <v>8</v>
      </c>
      <c r="H55" s="369" t="n">
        <v>7.2</v>
      </c>
      <c r="I55" s="369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3" t="inlineStr">
        <is>
          <t>Пельмени «Бигбули с мясом» 0,9 Сфера ТМ «Горячая штучка»</t>
        </is>
      </c>
      <c r="O55" s="371" t="n"/>
      <c r="P55" s="371" t="n"/>
      <c r="Q55" s="371" t="n"/>
      <c r="R55" s="337" t="n"/>
      <c r="S55" s="40" t="inlineStr"/>
      <c r="T55" s="40" t="inlineStr"/>
      <c r="U55" s="41" t="inlineStr">
        <is>
          <t>кор</t>
        </is>
      </c>
      <c r="V55" s="372" t="n">
        <v>164</v>
      </c>
      <c r="W55" s="373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6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74" t="n"/>
      <c r="N56" s="375" t="inlineStr">
        <is>
          <t>Итого</t>
        </is>
      </c>
      <c r="O56" s="345" t="n"/>
      <c r="P56" s="345" t="n"/>
      <c r="Q56" s="345" t="n"/>
      <c r="R56" s="345" t="n"/>
      <c r="S56" s="345" t="n"/>
      <c r="T56" s="346" t="n"/>
      <c r="U56" s="43" t="inlineStr">
        <is>
          <t>кор</t>
        </is>
      </c>
      <c r="V56" s="376">
        <f>IFERROR(SUM(V50:V55),"0")</f>
        <v/>
      </c>
      <c r="W56" s="376">
        <f>IFERROR(SUM(W50:W55),"0")</f>
        <v/>
      </c>
      <c r="X56" s="376">
        <f>IFERROR(IF(X50="",0,X50),"0")+IFERROR(IF(X51="",0,X51),"0")+IFERROR(IF(X52="",0,X52),"0")+IFERROR(IF(X53="",0,X53),"0")+IFERROR(IF(X54="",0,X54),"0")+IFERROR(IF(X55="",0,X55),"0")</f>
        <v/>
      </c>
      <c r="Y56" s="377" t="n"/>
      <c r="Z56" s="377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74" t="n"/>
      <c r="N57" s="375" t="inlineStr">
        <is>
          <t>Итого</t>
        </is>
      </c>
      <c r="O57" s="345" t="n"/>
      <c r="P57" s="345" t="n"/>
      <c r="Q57" s="345" t="n"/>
      <c r="R57" s="345" t="n"/>
      <c r="S57" s="345" t="n"/>
      <c r="T57" s="346" t="n"/>
      <c r="U57" s="43" t="inlineStr">
        <is>
          <t>кг</t>
        </is>
      </c>
      <c r="V57" s="376">
        <f>IFERROR(SUMPRODUCT(V50:V55*H50:H55),"0")</f>
        <v/>
      </c>
      <c r="W57" s="376">
        <f>IFERROR(SUMPRODUCT(W50:W55*H50:H55),"0")</f>
        <v/>
      </c>
      <c r="X57" s="43" t="n"/>
      <c r="Y57" s="377" t="n"/>
      <c r="Z57" s="377" t="n"/>
    </row>
    <row r="58" ht="16.5" customHeight="1">
      <c r="A58" s="197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97" t="n"/>
      <c r="Z58" s="197" t="n"/>
    </row>
    <row r="59" ht="14.25" customHeight="1">
      <c r="A59" s="186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86" t="n"/>
      <c r="Z59" s="186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67" t="n">
        <v>4607111037411</v>
      </c>
      <c r="E60" s="337" t="n"/>
      <c r="F60" s="369" t="n">
        <v>2.7</v>
      </c>
      <c r="G60" s="38" t="n">
        <v>1</v>
      </c>
      <c r="H60" s="369" t="n">
        <v>2.7</v>
      </c>
      <c r="I60" s="369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394" t="inlineStr">
        <is>
          <t>Пельмени «Бульмени с говядиной и свининой Наваристые» Весовые Сфера ТМ «Горячая штучка» 2,7 кг</t>
        </is>
      </c>
      <c r="O60" s="371" t="n"/>
      <c r="P60" s="371" t="n"/>
      <c r="Q60" s="371" t="n"/>
      <c r="R60" s="337" t="n"/>
      <c r="S60" s="40" t="inlineStr"/>
      <c r="T60" s="40" t="inlineStr"/>
      <c r="U60" s="41" t="inlineStr">
        <is>
          <t>кор</t>
        </is>
      </c>
      <c r="V60" s="372" t="n">
        <v>0</v>
      </c>
      <c r="W60" s="373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67" t="n">
        <v>4607111036728</v>
      </c>
      <c r="E61" s="337" t="n"/>
      <c r="F61" s="369" t="n">
        <v>5</v>
      </c>
      <c r="G61" s="38" t="n">
        <v>1</v>
      </c>
      <c r="H61" s="369" t="n">
        <v>5</v>
      </c>
      <c r="I61" s="369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395" t="inlineStr">
        <is>
          <t>Пельмени «Бульмени с говядиной и свининой Наваристые» Весовые Сфера ТМ «Горячая штучка» 5 кг</t>
        </is>
      </c>
      <c r="O61" s="371" t="n"/>
      <c r="P61" s="371" t="n"/>
      <c r="Q61" s="371" t="n"/>
      <c r="R61" s="337" t="n"/>
      <c r="S61" s="40" t="inlineStr"/>
      <c r="T61" s="40" t="inlineStr"/>
      <c r="U61" s="41" t="inlineStr">
        <is>
          <t>кор</t>
        </is>
      </c>
      <c r="V61" s="372" t="n">
        <v>88</v>
      </c>
      <c r="W61" s="373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6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74" t="n"/>
      <c r="N62" s="375" t="inlineStr">
        <is>
          <t>Итого</t>
        </is>
      </c>
      <c r="O62" s="345" t="n"/>
      <c r="P62" s="345" t="n"/>
      <c r="Q62" s="345" t="n"/>
      <c r="R62" s="345" t="n"/>
      <c r="S62" s="345" t="n"/>
      <c r="T62" s="346" t="n"/>
      <c r="U62" s="43" t="inlineStr">
        <is>
          <t>кор</t>
        </is>
      </c>
      <c r="V62" s="376">
        <f>IFERROR(SUM(V60:V61),"0")</f>
        <v/>
      </c>
      <c r="W62" s="376">
        <f>IFERROR(SUM(W60:W61),"0")</f>
        <v/>
      </c>
      <c r="X62" s="376">
        <f>IFERROR(IF(X60="",0,X60),"0")+IFERROR(IF(X61="",0,X61),"0")</f>
        <v/>
      </c>
      <c r="Y62" s="377" t="n"/>
      <c r="Z62" s="377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74" t="n"/>
      <c r="N63" s="375" t="inlineStr">
        <is>
          <t>Итого</t>
        </is>
      </c>
      <c r="O63" s="345" t="n"/>
      <c r="P63" s="345" t="n"/>
      <c r="Q63" s="345" t="n"/>
      <c r="R63" s="345" t="n"/>
      <c r="S63" s="345" t="n"/>
      <c r="T63" s="346" t="n"/>
      <c r="U63" s="43" t="inlineStr">
        <is>
          <t>кг</t>
        </is>
      </c>
      <c r="V63" s="376">
        <f>IFERROR(SUMPRODUCT(V60:V61*H60:H61),"0")</f>
        <v/>
      </c>
      <c r="W63" s="376">
        <f>IFERROR(SUMPRODUCT(W60:W61*H60:H61),"0")</f>
        <v/>
      </c>
      <c r="X63" s="43" t="n"/>
      <c r="Y63" s="377" t="n"/>
      <c r="Z63" s="377" t="n"/>
    </row>
    <row r="64" ht="16.5" customHeight="1">
      <c r="A64" s="197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97" t="n"/>
      <c r="Z64" s="197" t="n"/>
    </row>
    <row r="65" ht="14.25" customHeight="1">
      <c r="A65" s="186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86" t="n"/>
      <c r="Z65" s="186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67" t="n">
        <v>4607111033659</v>
      </c>
      <c r="E66" s="337" t="n"/>
      <c r="F66" s="369" t="n">
        <v>0.3</v>
      </c>
      <c r="G66" s="38" t="n">
        <v>12</v>
      </c>
      <c r="H66" s="369" t="n">
        <v>3.6</v>
      </c>
      <c r="I66" s="369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71" t="n"/>
      <c r="P66" s="371" t="n"/>
      <c r="Q66" s="371" t="n"/>
      <c r="R66" s="337" t="n"/>
      <c r="S66" s="40" t="inlineStr"/>
      <c r="T66" s="40" t="inlineStr"/>
      <c r="U66" s="41" t="inlineStr">
        <is>
          <t>кор</t>
        </is>
      </c>
      <c r="V66" s="372" t="n">
        <v>0</v>
      </c>
      <c r="W66" s="373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6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74" t="n"/>
      <c r="N67" s="375" t="inlineStr">
        <is>
          <t>Итого</t>
        </is>
      </c>
      <c r="O67" s="345" t="n"/>
      <c r="P67" s="345" t="n"/>
      <c r="Q67" s="345" t="n"/>
      <c r="R67" s="345" t="n"/>
      <c r="S67" s="345" t="n"/>
      <c r="T67" s="346" t="n"/>
      <c r="U67" s="43" t="inlineStr">
        <is>
          <t>кор</t>
        </is>
      </c>
      <c r="V67" s="376">
        <f>IFERROR(SUM(V66:V66),"0")</f>
        <v/>
      </c>
      <c r="W67" s="376">
        <f>IFERROR(SUM(W66:W66),"0")</f>
        <v/>
      </c>
      <c r="X67" s="376">
        <f>IFERROR(IF(X66="",0,X66),"0")</f>
        <v/>
      </c>
      <c r="Y67" s="377" t="n"/>
      <c r="Z67" s="377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74" t="n"/>
      <c r="N68" s="375" t="inlineStr">
        <is>
          <t>Итого</t>
        </is>
      </c>
      <c r="O68" s="345" t="n"/>
      <c r="P68" s="345" t="n"/>
      <c r="Q68" s="345" t="n"/>
      <c r="R68" s="345" t="n"/>
      <c r="S68" s="345" t="n"/>
      <c r="T68" s="346" t="n"/>
      <c r="U68" s="43" t="inlineStr">
        <is>
          <t>кг</t>
        </is>
      </c>
      <c r="V68" s="376">
        <f>IFERROR(SUMPRODUCT(V66:V66*H66:H66),"0")</f>
        <v/>
      </c>
      <c r="W68" s="376">
        <f>IFERROR(SUMPRODUCT(W66:W66*H66:H66),"0")</f>
        <v/>
      </c>
      <c r="X68" s="43" t="n"/>
      <c r="Y68" s="377" t="n"/>
      <c r="Z68" s="377" t="n"/>
    </row>
    <row r="69" ht="16.5" customHeight="1">
      <c r="A69" s="197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97" t="n"/>
      <c r="Z69" s="197" t="n"/>
    </row>
    <row r="70" ht="14.25" customHeight="1">
      <c r="A70" s="186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86" t="n"/>
      <c r="Z70" s="186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67" t="n">
        <v>4607111034137</v>
      </c>
      <c r="E71" s="337" t="n"/>
      <c r="F71" s="369" t="n">
        <v>0.3</v>
      </c>
      <c r="G71" s="38" t="n">
        <v>12</v>
      </c>
      <c r="H71" s="369" t="n">
        <v>3.6</v>
      </c>
      <c r="I71" s="369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71" t="n"/>
      <c r="P71" s="371" t="n"/>
      <c r="Q71" s="371" t="n"/>
      <c r="R71" s="337" t="n"/>
      <c r="S71" s="40" t="inlineStr"/>
      <c r="T71" s="40" t="inlineStr"/>
      <c r="U71" s="41" t="inlineStr">
        <is>
          <t>кор</t>
        </is>
      </c>
      <c r="V71" s="372" t="n">
        <v>0</v>
      </c>
      <c r="W71" s="373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67" t="n">
        <v>4607111034120</v>
      </c>
      <c r="E72" s="337" t="n"/>
      <c r="F72" s="369" t="n">
        <v>0.3</v>
      </c>
      <c r="G72" s="38" t="n">
        <v>12</v>
      </c>
      <c r="H72" s="369" t="n">
        <v>3.6</v>
      </c>
      <c r="I72" s="369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71" t="n"/>
      <c r="P72" s="371" t="n"/>
      <c r="Q72" s="371" t="n"/>
      <c r="R72" s="337" t="n"/>
      <c r="S72" s="40" t="inlineStr"/>
      <c r="T72" s="40" t="inlineStr"/>
      <c r="U72" s="41" t="inlineStr">
        <is>
          <t>кор</t>
        </is>
      </c>
      <c r="V72" s="372" t="n">
        <v>0</v>
      </c>
      <c r="W72" s="373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6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74" t="n"/>
      <c r="N73" s="375" t="inlineStr">
        <is>
          <t>Итого</t>
        </is>
      </c>
      <c r="O73" s="345" t="n"/>
      <c r="P73" s="345" t="n"/>
      <c r="Q73" s="345" t="n"/>
      <c r="R73" s="345" t="n"/>
      <c r="S73" s="345" t="n"/>
      <c r="T73" s="346" t="n"/>
      <c r="U73" s="43" t="inlineStr">
        <is>
          <t>кор</t>
        </is>
      </c>
      <c r="V73" s="376">
        <f>IFERROR(SUM(V71:V72),"0")</f>
        <v/>
      </c>
      <c r="W73" s="376">
        <f>IFERROR(SUM(W71:W72),"0")</f>
        <v/>
      </c>
      <c r="X73" s="376">
        <f>IFERROR(IF(X71="",0,X71),"0")+IFERROR(IF(X72="",0,X72),"0")</f>
        <v/>
      </c>
      <c r="Y73" s="377" t="n"/>
      <c r="Z73" s="377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74" t="n"/>
      <c r="N74" s="375" t="inlineStr">
        <is>
          <t>Итого</t>
        </is>
      </c>
      <c r="O74" s="345" t="n"/>
      <c r="P74" s="345" t="n"/>
      <c r="Q74" s="345" t="n"/>
      <c r="R74" s="345" t="n"/>
      <c r="S74" s="345" t="n"/>
      <c r="T74" s="346" t="n"/>
      <c r="U74" s="43" t="inlineStr">
        <is>
          <t>кг</t>
        </is>
      </c>
      <c r="V74" s="376">
        <f>IFERROR(SUMPRODUCT(V71:V72*H71:H72),"0")</f>
        <v/>
      </c>
      <c r="W74" s="376">
        <f>IFERROR(SUMPRODUCT(W71:W72*H71:H72),"0")</f>
        <v/>
      </c>
      <c r="X74" s="43" t="n"/>
      <c r="Y74" s="377" t="n"/>
      <c r="Z74" s="377" t="n"/>
    </row>
    <row r="75" ht="16.5" customHeight="1">
      <c r="A75" s="197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97" t="n"/>
      <c r="Z75" s="197" t="n"/>
    </row>
    <row r="76" ht="14.25" customHeight="1">
      <c r="A76" s="186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86" t="n"/>
      <c r="Z76" s="186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67" t="n">
        <v>4607111036407</v>
      </c>
      <c r="E77" s="337" t="n"/>
      <c r="F77" s="369" t="n">
        <v>0.3</v>
      </c>
      <c r="G77" s="38" t="n">
        <v>14</v>
      </c>
      <c r="H77" s="369" t="n">
        <v>4.2</v>
      </c>
      <c r="I77" s="369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399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71" t="n"/>
      <c r="P77" s="371" t="n"/>
      <c r="Q77" s="371" t="n"/>
      <c r="R77" s="337" t="n"/>
      <c r="S77" s="40" t="inlineStr"/>
      <c r="T77" s="40" t="inlineStr"/>
      <c r="U77" s="41" t="inlineStr">
        <is>
          <t>кор</t>
        </is>
      </c>
      <c r="V77" s="372" t="n">
        <v>0</v>
      </c>
      <c r="W77" s="373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67" t="n">
        <v>4607111033628</v>
      </c>
      <c r="E78" s="337" t="n"/>
      <c r="F78" s="369" t="n">
        <v>0.3</v>
      </c>
      <c r="G78" s="38" t="n">
        <v>12</v>
      </c>
      <c r="H78" s="369" t="n">
        <v>3.6</v>
      </c>
      <c r="I78" s="369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00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71" t="n"/>
      <c r="P78" s="371" t="n"/>
      <c r="Q78" s="371" t="n"/>
      <c r="R78" s="337" t="n"/>
      <c r="S78" s="40" t="inlineStr"/>
      <c r="T78" s="40" t="inlineStr"/>
      <c r="U78" s="41" t="inlineStr">
        <is>
          <t>кор</t>
        </is>
      </c>
      <c r="V78" s="372" t="n">
        <v>0</v>
      </c>
      <c r="W78" s="373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67" t="n">
        <v>4607111033451</v>
      </c>
      <c r="E79" s="337" t="n"/>
      <c r="F79" s="369" t="n">
        <v>0.3</v>
      </c>
      <c r="G79" s="38" t="n">
        <v>12</v>
      </c>
      <c r="H79" s="369" t="n">
        <v>3.6</v>
      </c>
      <c r="I79" s="369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1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71" t="n"/>
      <c r="P79" s="371" t="n"/>
      <c r="Q79" s="371" t="n"/>
      <c r="R79" s="337" t="n"/>
      <c r="S79" s="40" t="inlineStr"/>
      <c r="T79" s="40" t="inlineStr"/>
      <c r="U79" s="41" t="inlineStr">
        <is>
          <t>кор</t>
        </is>
      </c>
      <c r="V79" s="372" t="n">
        <v>158</v>
      </c>
      <c r="W79" s="373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67" t="n">
        <v>4607111035141</v>
      </c>
      <c r="E80" s="337" t="n"/>
      <c r="F80" s="369" t="n">
        <v>0.3</v>
      </c>
      <c r="G80" s="38" t="n">
        <v>12</v>
      </c>
      <c r="H80" s="369" t="n">
        <v>3.6</v>
      </c>
      <c r="I80" s="369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2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71" t="n"/>
      <c r="P80" s="371" t="n"/>
      <c r="Q80" s="371" t="n"/>
      <c r="R80" s="337" t="n"/>
      <c r="S80" s="40" t="inlineStr"/>
      <c r="T80" s="40" t="inlineStr"/>
      <c r="U80" s="41" t="inlineStr">
        <is>
          <t>кор</t>
        </is>
      </c>
      <c r="V80" s="372" t="n">
        <v>0</v>
      </c>
      <c r="W80" s="373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67" t="n">
        <v>4607111035028</v>
      </c>
      <c r="E81" s="337" t="n"/>
      <c r="F81" s="369" t="n">
        <v>0.48</v>
      </c>
      <c r="G81" s="38" t="n">
        <v>8</v>
      </c>
      <c r="H81" s="369" t="n">
        <v>3.84</v>
      </c>
      <c r="I81" s="369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3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71" t="n"/>
      <c r="P81" s="371" t="n"/>
      <c r="Q81" s="371" t="n"/>
      <c r="R81" s="337" t="n"/>
      <c r="S81" s="40" t="inlineStr"/>
      <c r="T81" s="40" t="inlineStr"/>
      <c r="U81" s="41" t="inlineStr">
        <is>
          <t>кор</t>
        </is>
      </c>
      <c r="V81" s="372" t="n">
        <v>0</v>
      </c>
      <c r="W81" s="373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67" t="n">
        <v>4607111033444</v>
      </c>
      <c r="E82" s="337" t="n"/>
      <c r="F82" s="369" t="n">
        <v>0.3</v>
      </c>
      <c r="G82" s="38" t="n">
        <v>12</v>
      </c>
      <c r="H82" s="369" t="n">
        <v>3.6</v>
      </c>
      <c r="I82" s="369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4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71" t="n"/>
      <c r="P82" s="371" t="n"/>
      <c r="Q82" s="371" t="n"/>
      <c r="R82" s="337" t="n"/>
      <c r="S82" s="40" t="inlineStr"/>
      <c r="T82" s="40" t="inlineStr"/>
      <c r="U82" s="41" t="inlineStr">
        <is>
          <t>кор</t>
        </is>
      </c>
      <c r="V82" s="372" t="n">
        <v>81</v>
      </c>
      <c r="W82" s="373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6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74" t="n"/>
      <c r="N83" s="375" t="inlineStr">
        <is>
          <t>Итого</t>
        </is>
      </c>
      <c r="O83" s="345" t="n"/>
      <c r="P83" s="345" t="n"/>
      <c r="Q83" s="345" t="n"/>
      <c r="R83" s="345" t="n"/>
      <c r="S83" s="345" t="n"/>
      <c r="T83" s="346" t="n"/>
      <c r="U83" s="43" t="inlineStr">
        <is>
          <t>кор</t>
        </is>
      </c>
      <c r="V83" s="376">
        <f>IFERROR(SUM(V77:V82),"0")</f>
        <v/>
      </c>
      <c r="W83" s="376">
        <f>IFERROR(SUM(W77:W82),"0")</f>
        <v/>
      </c>
      <c r="X83" s="376">
        <f>IFERROR(IF(X77="",0,X77),"0")+IFERROR(IF(X78="",0,X78),"0")+IFERROR(IF(X79="",0,X79),"0")+IFERROR(IF(X80="",0,X80),"0")+IFERROR(IF(X81="",0,X81),"0")+IFERROR(IF(X82="",0,X82),"0")</f>
        <v/>
      </c>
      <c r="Y83" s="377" t="n"/>
      <c r="Z83" s="377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74" t="n"/>
      <c r="N84" s="375" t="inlineStr">
        <is>
          <t>Итого</t>
        </is>
      </c>
      <c r="O84" s="345" t="n"/>
      <c r="P84" s="345" t="n"/>
      <c r="Q84" s="345" t="n"/>
      <c r="R84" s="345" t="n"/>
      <c r="S84" s="345" t="n"/>
      <c r="T84" s="346" t="n"/>
      <c r="U84" s="43" t="inlineStr">
        <is>
          <t>кг</t>
        </is>
      </c>
      <c r="V84" s="376">
        <f>IFERROR(SUMPRODUCT(V77:V82*H77:H82),"0")</f>
        <v/>
      </c>
      <c r="W84" s="376">
        <f>IFERROR(SUMPRODUCT(W77:W82*H77:H82),"0")</f>
        <v/>
      </c>
      <c r="X84" s="43" t="n"/>
      <c r="Y84" s="377" t="n"/>
      <c r="Z84" s="377" t="n"/>
    </row>
    <row r="85" ht="16.5" customHeight="1">
      <c r="A85" s="197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97" t="n"/>
      <c r="Z85" s="197" t="n"/>
    </row>
    <row r="86" ht="14.25" customHeight="1">
      <c r="A86" s="186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86" t="n"/>
      <c r="Z86" s="186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67" t="n">
        <v>4607025784012</v>
      </c>
      <c r="E87" s="337" t="n"/>
      <c r="F87" s="369" t="n">
        <v>0.09</v>
      </c>
      <c r="G87" s="38" t="n">
        <v>24</v>
      </c>
      <c r="H87" s="369" t="n">
        <v>2.16</v>
      </c>
      <c r="I87" s="369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05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71" t="n"/>
      <c r="P87" s="371" t="n"/>
      <c r="Q87" s="371" t="n"/>
      <c r="R87" s="337" t="n"/>
      <c r="S87" s="40" t="inlineStr"/>
      <c r="T87" s="40" t="inlineStr"/>
      <c r="U87" s="41" t="inlineStr">
        <is>
          <t>кор</t>
        </is>
      </c>
      <c r="V87" s="372" t="n">
        <v>10</v>
      </c>
      <c r="W87" s="373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67" t="n">
        <v>4607025784319</v>
      </c>
      <c r="E88" s="337" t="n"/>
      <c r="F88" s="369" t="n">
        <v>0.36</v>
      </c>
      <c r="G88" s="38" t="n">
        <v>10</v>
      </c>
      <c r="H88" s="369" t="n">
        <v>3.6</v>
      </c>
      <c r="I88" s="369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06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71" t="n"/>
      <c r="P88" s="371" t="n"/>
      <c r="Q88" s="371" t="n"/>
      <c r="R88" s="337" t="n"/>
      <c r="S88" s="40" t="inlineStr"/>
      <c r="T88" s="40" t="inlineStr"/>
      <c r="U88" s="41" t="inlineStr">
        <is>
          <t>кор</t>
        </is>
      </c>
      <c r="V88" s="372" t="n">
        <v>0</v>
      </c>
      <c r="W88" s="373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67" t="n">
        <v>4607111035370</v>
      </c>
      <c r="E89" s="337" t="n"/>
      <c r="F89" s="369" t="n">
        <v>0.14</v>
      </c>
      <c r="G89" s="38" t="n">
        <v>22</v>
      </c>
      <c r="H89" s="369" t="n">
        <v>3.08</v>
      </c>
      <c r="I89" s="369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07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71" t="n"/>
      <c r="P89" s="371" t="n"/>
      <c r="Q89" s="371" t="n"/>
      <c r="R89" s="337" t="n"/>
      <c r="S89" s="40" t="inlineStr"/>
      <c r="T89" s="40" t="inlineStr"/>
      <c r="U89" s="41" t="inlineStr">
        <is>
          <t>кор</t>
        </is>
      </c>
      <c r="V89" s="372" t="n">
        <v>0</v>
      </c>
      <c r="W89" s="373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6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74" t="n"/>
      <c r="N90" s="375" t="inlineStr">
        <is>
          <t>Итого</t>
        </is>
      </c>
      <c r="O90" s="345" t="n"/>
      <c r="P90" s="345" t="n"/>
      <c r="Q90" s="345" t="n"/>
      <c r="R90" s="345" t="n"/>
      <c r="S90" s="345" t="n"/>
      <c r="T90" s="346" t="n"/>
      <c r="U90" s="43" t="inlineStr">
        <is>
          <t>кор</t>
        </is>
      </c>
      <c r="V90" s="376">
        <f>IFERROR(SUM(V87:V89),"0")</f>
        <v/>
      </c>
      <c r="W90" s="376">
        <f>IFERROR(SUM(W87:W89),"0")</f>
        <v/>
      </c>
      <c r="X90" s="376">
        <f>IFERROR(IF(X87="",0,X87),"0")+IFERROR(IF(X88="",0,X88),"0")+IFERROR(IF(X89="",0,X89),"0")</f>
        <v/>
      </c>
      <c r="Y90" s="377" t="n"/>
      <c r="Z90" s="377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74" t="n"/>
      <c r="N91" s="375" t="inlineStr">
        <is>
          <t>Итого</t>
        </is>
      </c>
      <c r="O91" s="345" t="n"/>
      <c r="P91" s="345" t="n"/>
      <c r="Q91" s="345" t="n"/>
      <c r="R91" s="345" t="n"/>
      <c r="S91" s="345" t="n"/>
      <c r="T91" s="346" t="n"/>
      <c r="U91" s="43" t="inlineStr">
        <is>
          <t>кг</t>
        </is>
      </c>
      <c r="V91" s="376">
        <f>IFERROR(SUMPRODUCT(V87:V89*H87:H89),"0")</f>
        <v/>
      </c>
      <c r="W91" s="376">
        <f>IFERROR(SUMPRODUCT(W87:W89*H87:H89),"0")</f>
        <v/>
      </c>
      <c r="X91" s="43" t="n"/>
      <c r="Y91" s="377" t="n"/>
      <c r="Z91" s="377" t="n"/>
    </row>
    <row r="92" ht="16.5" customHeight="1">
      <c r="A92" s="197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97" t="n"/>
      <c r="Z92" s="197" t="n"/>
    </row>
    <row r="93" ht="14.25" customHeight="1">
      <c r="A93" s="186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86" t="n"/>
      <c r="Z93" s="186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67" t="n">
        <v>4607111033970</v>
      </c>
      <c r="E94" s="337" t="n"/>
      <c r="F94" s="369" t="n">
        <v>0.43</v>
      </c>
      <c r="G94" s="38" t="n">
        <v>16</v>
      </c>
      <c r="H94" s="369" t="n">
        <v>6.88</v>
      </c>
      <c r="I94" s="369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08" t="inlineStr">
        <is>
          <t>Пельмени «Бульмени с говядиной и свининой» 0,43 Сфера ТМ «Горячая штучка»</t>
        </is>
      </c>
      <c r="O94" s="371" t="n"/>
      <c r="P94" s="371" t="n"/>
      <c r="Q94" s="371" t="n"/>
      <c r="R94" s="337" t="n"/>
      <c r="S94" s="40" t="inlineStr"/>
      <c r="T94" s="40" t="inlineStr"/>
      <c r="U94" s="41" t="inlineStr">
        <is>
          <t>кор</t>
        </is>
      </c>
      <c r="V94" s="372" t="n">
        <v>35</v>
      </c>
      <c r="W94" s="373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67" t="n">
        <v>4607111034144</v>
      </c>
      <c r="E95" s="337" t="n"/>
      <c r="F95" s="369" t="n">
        <v>0.9</v>
      </c>
      <c r="G95" s="38" t="n">
        <v>8</v>
      </c>
      <c r="H95" s="369" t="n">
        <v>7.2</v>
      </c>
      <c r="I95" s="369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09" t="inlineStr">
        <is>
          <t>Пельмени «Бульмени с говядиной и свининой» 0,9 Сфера ТМ «Горячая штучка»</t>
        </is>
      </c>
      <c r="O95" s="371" t="n"/>
      <c r="P95" s="371" t="n"/>
      <c r="Q95" s="371" t="n"/>
      <c r="R95" s="337" t="n"/>
      <c r="S95" s="40" t="inlineStr"/>
      <c r="T95" s="40" t="inlineStr"/>
      <c r="U95" s="41" t="inlineStr">
        <is>
          <t>кор</t>
        </is>
      </c>
      <c r="V95" s="372" t="n">
        <v>50</v>
      </c>
      <c r="W95" s="373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67" t="n">
        <v>4607111033987</v>
      </c>
      <c r="E96" s="337" t="n"/>
      <c r="F96" s="369" t="n">
        <v>0.43</v>
      </c>
      <c r="G96" s="38" t="n">
        <v>16</v>
      </c>
      <c r="H96" s="369" t="n">
        <v>6.88</v>
      </c>
      <c r="I96" s="369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10" t="inlineStr">
        <is>
          <t>Пельмени «Бульмени со сливочным маслом» 0,43 Сфера ТМ «Горячая штучка»</t>
        </is>
      </c>
      <c r="O96" s="371" t="n"/>
      <c r="P96" s="371" t="n"/>
      <c r="Q96" s="371" t="n"/>
      <c r="R96" s="337" t="n"/>
      <c r="S96" s="40" t="inlineStr"/>
      <c r="T96" s="40" t="inlineStr"/>
      <c r="U96" s="41" t="inlineStr">
        <is>
          <t>кор</t>
        </is>
      </c>
      <c r="V96" s="372" t="n">
        <v>30</v>
      </c>
      <c r="W96" s="373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67" t="n">
        <v>4607111034151</v>
      </c>
      <c r="E97" s="337" t="n"/>
      <c r="F97" s="369" t="n">
        <v>0.9</v>
      </c>
      <c r="G97" s="38" t="n">
        <v>8</v>
      </c>
      <c r="H97" s="369" t="n">
        <v>7.2</v>
      </c>
      <c r="I97" s="369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1" t="inlineStr">
        <is>
          <t>Пельмени «Бульмени со сливочным маслом» 0,9 Сфера ТМ «Горячая штучка»</t>
        </is>
      </c>
      <c r="O97" s="371" t="n"/>
      <c r="P97" s="371" t="n"/>
      <c r="Q97" s="371" t="n"/>
      <c r="R97" s="337" t="n"/>
      <c r="S97" s="40" t="inlineStr"/>
      <c r="T97" s="40" t="inlineStr"/>
      <c r="U97" s="41" t="inlineStr">
        <is>
          <t>кор</t>
        </is>
      </c>
      <c r="V97" s="372" t="n">
        <v>300</v>
      </c>
      <c r="W97" s="373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SU002731</t>
        </is>
      </c>
      <c r="B98" s="64" t="inlineStr">
        <is>
          <t>P003603</t>
        </is>
      </c>
      <c r="C98" s="37" t="n">
        <v>4301070958</v>
      </c>
      <c r="D98" s="167" t="n">
        <v>4607111038098</v>
      </c>
      <c r="E98" s="337" t="n"/>
      <c r="F98" s="369" t="n">
        <v>0.8</v>
      </c>
      <c r="G98" s="38" t="n">
        <v>8</v>
      </c>
      <c r="H98" s="369" t="n">
        <v>6.4</v>
      </c>
      <c r="I98" s="369" t="n">
        <v>6.686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2" t="inlineStr">
        <is>
          <t>Пельмени «Бульмени по-сибирски с говядиной и свининой» 0,8 сфера ТМ «Горячая штучка»</t>
        </is>
      </c>
      <c r="O98" s="371" t="n"/>
      <c r="P98" s="371" t="n"/>
      <c r="Q98" s="371" t="n"/>
      <c r="R98" s="337" t="n"/>
      <c r="S98" s="40" t="inlineStr"/>
      <c r="T98" s="40" t="inlineStr"/>
      <c r="U98" s="41" t="inlineStr">
        <is>
          <t>кор</t>
        </is>
      </c>
      <c r="V98" s="372" t="n">
        <v>0</v>
      </c>
      <c r="W98" s="373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>
      <c r="A99" s="176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74" t="n"/>
      <c r="N99" s="375" t="inlineStr">
        <is>
          <t>Итого</t>
        </is>
      </c>
      <c r="O99" s="345" t="n"/>
      <c r="P99" s="345" t="n"/>
      <c r="Q99" s="345" t="n"/>
      <c r="R99" s="345" t="n"/>
      <c r="S99" s="345" t="n"/>
      <c r="T99" s="346" t="n"/>
      <c r="U99" s="43" t="inlineStr">
        <is>
          <t>кор</t>
        </is>
      </c>
      <c r="V99" s="376">
        <f>IFERROR(SUM(V94:V98),"0")</f>
        <v/>
      </c>
      <c r="W99" s="376">
        <f>IFERROR(SUM(W94:W98),"0")</f>
        <v/>
      </c>
      <c r="X99" s="376">
        <f>IFERROR(IF(X94="",0,X94),"0")+IFERROR(IF(X95="",0,X95),"0")+IFERROR(IF(X96="",0,X96),"0")+IFERROR(IF(X97="",0,X97),"0")+IFERROR(IF(X98="",0,X98),"0")</f>
        <v/>
      </c>
      <c r="Y99" s="377" t="n"/>
      <c r="Z99" s="377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374" t="n"/>
      <c r="N100" s="375" t="inlineStr">
        <is>
          <t>Итого</t>
        </is>
      </c>
      <c r="O100" s="345" t="n"/>
      <c r="P100" s="345" t="n"/>
      <c r="Q100" s="345" t="n"/>
      <c r="R100" s="345" t="n"/>
      <c r="S100" s="345" t="n"/>
      <c r="T100" s="346" t="n"/>
      <c r="U100" s="43" t="inlineStr">
        <is>
          <t>кг</t>
        </is>
      </c>
      <c r="V100" s="376">
        <f>IFERROR(SUMPRODUCT(V94:V98*H94:H98),"0")</f>
        <v/>
      </c>
      <c r="W100" s="376">
        <f>IFERROR(SUMPRODUCT(W94:W98*H94:H98),"0")</f>
        <v/>
      </c>
      <c r="X100" s="43" t="n"/>
      <c r="Y100" s="377" t="n"/>
      <c r="Z100" s="377" t="n"/>
    </row>
    <row r="101" ht="16.5" customHeight="1">
      <c r="A101" s="197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7" t="n"/>
      <c r="Z101" s="197" t="n"/>
    </row>
    <row r="102" ht="14.25" customHeight="1">
      <c r="A102" s="186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86" t="n"/>
      <c r="Z102" s="186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7" t="n">
        <v>4607111034014</v>
      </c>
      <c r="E103" s="337" t="n"/>
      <c r="F103" s="369" t="n">
        <v>0.25</v>
      </c>
      <c r="G103" s="38" t="n">
        <v>12</v>
      </c>
      <c r="H103" s="369" t="n">
        <v>3</v>
      </c>
      <c r="I103" s="369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3" s="371" t="n"/>
      <c r="P103" s="371" t="n"/>
      <c r="Q103" s="371" t="n"/>
      <c r="R103" s="337" t="n"/>
      <c r="S103" s="40" t="inlineStr"/>
      <c r="T103" s="40" t="inlineStr"/>
      <c r="U103" s="41" t="inlineStr">
        <is>
          <t>кор</t>
        </is>
      </c>
      <c r="V103" s="372" t="n">
        <v>153</v>
      </c>
      <c r="W103" s="373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7" t="n">
        <v>4607111033994</v>
      </c>
      <c r="E104" s="337" t="n"/>
      <c r="F104" s="369" t="n">
        <v>0.25</v>
      </c>
      <c r="G104" s="38" t="n">
        <v>12</v>
      </c>
      <c r="H104" s="369" t="n">
        <v>3</v>
      </c>
      <c r="I104" s="369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4" s="371" t="n"/>
      <c r="P104" s="371" t="n"/>
      <c r="Q104" s="371" t="n"/>
      <c r="R104" s="337" t="n"/>
      <c r="S104" s="40" t="inlineStr"/>
      <c r="T104" s="40" t="inlineStr"/>
      <c r="U104" s="41" t="inlineStr">
        <is>
          <t>кор</t>
        </is>
      </c>
      <c r="V104" s="372" t="n">
        <v>175</v>
      </c>
      <c r="W104" s="373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>
      <c r="A105" s="176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74" t="n"/>
      <c r="N105" s="375" t="inlineStr">
        <is>
          <t>Итого</t>
        </is>
      </c>
      <c r="O105" s="345" t="n"/>
      <c r="P105" s="345" t="n"/>
      <c r="Q105" s="345" t="n"/>
      <c r="R105" s="345" t="n"/>
      <c r="S105" s="345" t="n"/>
      <c r="T105" s="346" t="n"/>
      <c r="U105" s="43" t="inlineStr">
        <is>
          <t>кор</t>
        </is>
      </c>
      <c r="V105" s="376">
        <f>IFERROR(SUM(V103:V104),"0")</f>
        <v/>
      </c>
      <c r="W105" s="376">
        <f>IFERROR(SUM(W103:W104),"0")</f>
        <v/>
      </c>
      <c r="X105" s="376">
        <f>IFERROR(IF(X103="",0,X103),"0")+IFERROR(IF(X104="",0,X104),"0")</f>
        <v/>
      </c>
      <c r="Y105" s="377" t="n"/>
      <c r="Z105" s="377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374" t="n"/>
      <c r="N106" s="375" t="inlineStr">
        <is>
          <t>Итого</t>
        </is>
      </c>
      <c r="O106" s="345" t="n"/>
      <c r="P106" s="345" t="n"/>
      <c r="Q106" s="345" t="n"/>
      <c r="R106" s="345" t="n"/>
      <c r="S106" s="345" t="n"/>
      <c r="T106" s="346" t="n"/>
      <c r="U106" s="43" t="inlineStr">
        <is>
          <t>кг</t>
        </is>
      </c>
      <c r="V106" s="376">
        <f>IFERROR(SUMPRODUCT(V103:V104*H103:H104),"0")</f>
        <v/>
      </c>
      <c r="W106" s="376">
        <f>IFERROR(SUMPRODUCT(W103:W104*H103:H104),"0")</f>
        <v/>
      </c>
      <c r="X106" s="43" t="n"/>
      <c r="Y106" s="377" t="n"/>
      <c r="Z106" s="377" t="n"/>
    </row>
    <row r="107" ht="16.5" customHeight="1">
      <c r="A107" s="197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7" t="n"/>
      <c r="Z107" s="197" t="n"/>
    </row>
    <row r="108" ht="14.25" customHeight="1">
      <c r="A108" s="186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86" t="n"/>
      <c r="Z108" s="186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7" t="n">
        <v>4607111034199</v>
      </c>
      <c r="E109" s="337" t="n"/>
      <c r="F109" s="369" t="n">
        <v>0.25</v>
      </c>
      <c r="G109" s="38" t="n">
        <v>12</v>
      </c>
      <c r="H109" s="369" t="n">
        <v>3</v>
      </c>
      <c r="I109" s="369" t="n">
        <v>3.7036</v>
      </c>
      <c r="J109" s="38" t="n">
        <v>70</v>
      </c>
      <c r="K109" s="38" t="inlineStr">
        <is>
          <t>14</t>
        </is>
      </c>
      <c r="L109" s="39" t="inlineStr">
        <is>
          <t>МГ</t>
        </is>
      </c>
      <c r="M109" s="38" t="n">
        <v>180</v>
      </c>
      <c r="N109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9" s="371" t="n"/>
      <c r="P109" s="371" t="n"/>
      <c r="Q109" s="371" t="n"/>
      <c r="R109" s="337" t="n"/>
      <c r="S109" s="40" t="inlineStr"/>
      <c r="T109" s="40" t="inlineStr"/>
      <c r="U109" s="41" t="inlineStr">
        <is>
          <t>кор</t>
        </is>
      </c>
      <c r="V109" s="372" t="n">
        <v>115</v>
      </c>
      <c r="W109" s="373">
        <f>IFERROR(IF(V109="","",V109),"")</f>
        <v/>
      </c>
      <c r="X109" s="42">
        <f>IFERROR(IF(V109="","",V109*0.01788),"")</f>
        <v/>
      </c>
      <c r="Y109" s="69" t="inlineStr"/>
      <c r="Z109" s="70" t="inlineStr"/>
      <c r="AD109" s="74" t="n"/>
      <c r="BA109" s="114" t="inlineStr">
        <is>
          <t>ПГП</t>
        </is>
      </c>
    </row>
    <row r="110">
      <c r="A110" s="176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74" t="n"/>
      <c r="N110" s="375" t="inlineStr">
        <is>
          <t>Итого</t>
        </is>
      </c>
      <c r="O110" s="345" t="n"/>
      <c r="P110" s="345" t="n"/>
      <c r="Q110" s="345" t="n"/>
      <c r="R110" s="345" t="n"/>
      <c r="S110" s="345" t="n"/>
      <c r="T110" s="346" t="n"/>
      <c r="U110" s="43" t="inlineStr">
        <is>
          <t>кор</t>
        </is>
      </c>
      <c r="V110" s="376">
        <f>IFERROR(SUM(V109:V109),"0")</f>
        <v/>
      </c>
      <c r="W110" s="376">
        <f>IFERROR(SUM(W109:W109),"0")</f>
        <v/>
      </c>
      <c r="X110" s="376">
        <f>IFERROR(IF(X109="",0,X109),"0")</f>
        <v/>
      </c>
      <c r="Y110" s="377" t="n"/>
      <c r="Z110" s="377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374" t="n"/>
      <c r="N111" s="375" t="inlineStr">
        <is>
          <t>Итого</t>
        </is>
      </c>
      <c r="O111" s="345" t="n"/>
      <c r="P111" s="345" t="n"/>
      <c r="Q111" s="345" t="n"/>
      <c r="R111" s="345" t="n"/>
      <c r="S111" s="345" t="n"/>
      <c r="T111" s="346" t="n"/>
      <c r="U111" s="43" t="inlineStr">
        <is>
          <t>кг</t>
        </is>
      </c>
      <c r="V111" s="376">
        <f>IFERROR(SUMPRODUCT(V109:V109*H109:H109),"0")</f>
        <v/>
      </c>
      <c r="W111" s="376">
        <f>IFERROR(SUMPRODUCT(W109:W109*H109:H109),"0")</f>
        <v/>
      </c>
      <c r="X111" s="43" t="n"/>
      <c r="Y111" s="377" t="n"/>
      <c r="Z111" s="377" t="n"/>
    </row>
    <row r="112" ht="16.5" customHeight="1">
      <c r="A112" s="197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7" t="n"/>
      <c r="Z112" s="197" t="n"/>
    </row>
    <row r="113" ht="14.25" customHeight="1">
      <c r="A113" s="186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86" t="n"/>
      <c r="Z113" s="186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7" t="n">
        <v>4607111034670</v>
      </c>
      <c r="E114" s="337" t="n"/>
      <c r="F114" s="369" t="n">
        <v>3</v>
      </c>
      <c r="G114" s="38" t="n">
        <v>1</v>
      </c>
      <c r="H114" s="369" t="n">
        <v>3</v>
      </c>
      <c r="I114" s="369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4" s="371" t="n"/>
      <c r="P114" s="371" t="n"/>
      <c r="Q114" s="371" t="n"/>
      <c r="R114" s="337" t="n"/>
      <c r="S114" s="40" t="inlineStr"/>
      <c r="T114" s="40" t="inlineStr"/>
      <c r="U114" s="41" t="inlineStr">
        <is>
          <t>кор</t>
        </is>
      </c>
      <c r="V114" s="372" t="n">
        <v>0</v>
      </c>
      <c r="W114" s="373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7" t="n">
        <v>4607111034687</v>
      </c>
      <c r="E115" s="337" t="n"/>
      <c r="F115" s="369" t="n">
        <v>3</v>
      </c>
      <c r="G115" s="38" t="n">
        <v>1</v>
      </c>
      <c r="H115" s="369" t="n">
        <v>3</v>
      </c>
      <c r="I115" s="369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7" t="inlineStr">
        <is>
          <t>Круггетсы сочные Хорека Весовые Пакет 3 кг Горячая штучка</t>
        </is>
      </c>
      <c r="O115" s="371" t="n"/>
      <c r="P115" s="371" t="n"/>
      <c r="Q115" s="371" t="n"/>
      <c r="R115" s="337" t="n"/>
      <c r="S115" s="40" t="inlineStr"/>
      <c r="T115" s="40" t="inlineStr"/>
      <c r="U115" s="41" t="inlineStr">
        <is>
          <t>кор</t>
        </is>
      </c>
      <c r="V115" s="372" t="n">
        <v>0</v>
      </c>
      <c r="W115" s="373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7" t="n">
        <v>4607111034380</v>
      </c>
      <c r="E116" s="337" t="n"/>
      <c r="F116" s="369" t="n">
        <v>0.25</v>
      </c>
      <c r="G116" s="38" t="n">
        <v>12</v>
      </c>
      <c r="H116" s="369" t="n">
        <v>3</v>
      </c>
      <c r="I116" s="369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6" s="371" t="n"/>
      <c r="P116" s="371" t="n"/>
      <c r="Q116" s="371" t="n"/>
      <c r="R116" s="337" t="n"/>
      <c r="S116" s="40" t="inlineStr"/>
      <c r="T116" s="40" t="inlineStr"/>
      <c r="U116" s="41" t="inlineStr">
        <is>
          <t>кор</t>
        </is>
      </c>
      <c r="V116" s="372" t="n">
        <v>15</v>
      </c>
      <c r="W116" s="373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7" t="n">
        <v>4607111034397</v>
      </c>
      <c r="E117" s="337" t="n"/>
      <c r="F117" s="369" t="n">
        <v>0.25</v>
      </c>
      <c r="G117" s="38" t="n">
        <v>12</v>
      </c>
      <c r="H117" s="369" t="n">
        <v>3</v>
      </c>
      <c r="I117" s="369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7" s="371" t="n"/>
      <c r="P117" s="371" t="n"/>
      <c r="Q117" s="371" t="n"/>
      <c r="R117" s="337" t="n"/>
      <c r="S117" s="40" t="inlineStr"/>
      <c r="T117" s="40" t="inlineStr"/>
      <c r="U117" s="41" t="inlineStr">
        <is>
          <t>кор</t>
        </is>
      </c>
      <c r="V117" s="372" t="n">
        <v>82</v>
      </c>
      <c r="W117" s="373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>
      <c r="A118" s="176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74" t="n"/>
      <c r="N118" s="375" t="inlineStr">
        <is>
          <t>Итого</t>
        </is>
      </c>
      <c r="O118" s="345" t="n"/>
      <c r="P118" s="345" t="n"/>
      <c r="Q118" s="345" t="n"/>
      <c r="R118" s="345" t="n"/>
      <c r="S118" s="345" t="n"/>
      <c r="T118" s="346" t="n"/>
      <c r="U118" s="43" t="inlineStr">
        <is>
          <t>кор</t>
        </is>
      </c>
      <c r="V118" s="376">
        <f>IFERROR(SUM(V114:V117),"0")</f>
        <v/>
      </c>
      <c r="W118" s="376">
        <f>IFERROR(SUM(W114:W117),"0")</f>
        <v/>
      </c>
      <c r="X118" s="376">
        <f>IFERROR(IF(X114="",0,X114),"0")+IFERROR(IF(X115="",0,X115),"0")+IFERROR(IF(X116="",0,X116),"0")+IFERROR(IF(X117="",0,X117),"0")</f>
        <v/>
      </c>
      <c r="Y118" s="377" t="n"/>
      <c r="Z118" s="377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374" t="n"/>
      <c r="N119" s="375" t="inlineStr">
        <is>
          <t>Итого</t>
        </is>
      </c>
      <c r="O119" s="345" t="n"/>
      <c r="P119" s="345" t="n"/>
      <c r="Q119" s="345" t="n"/>
      <c r="R119" s="345" t="n"/>
      <c r="S119" s="345" t="n"/>
      <c r="T119" s="346" t="n"/>
      <c r="U119" s="43" t="inlineStr">
        <is>
          <t>кг</t>
        </is>
      </c>
      <c r="V119" s="376">
        <f>IFERROR(SUMPRODUCT(V114:V117*H114:H117),"0")</f>
        <v/>
      </c>
      <c r="W119" s="376">
        <f>IFERROR(SUMPRODUCT(W114:W117*H114:H117),"0")</f>
        <v/>
      </c>
      <c r="X119" s="43" t="n"/>
      <c r="Y119" s="377" t="n"/>
      <c r="Z119" s="377" t="n"/>
    </row>
    <row r="120" ht="16.5" customHeight="1">
      <c r="A120" s="197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7" t="n"/>
      <c r="Z120" s="197" t="n"/>
    </row>
    <row r="121" ht="14.25" customHeight="1">
      <c r="A121" s="186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86" t="n"/>
      <c r="Z121" s="186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7" t="n">
        <v>4607111035806</v>
      </c>
      <c r="E122" s="337" t="n"/>
      <c r="F122" s="369" t="n">
        <v>0.25</v>
      </c>
      <c r="G122" s="38" t="n">
        <v>12</v>
      </c>
      <c r="H122" s="369" t="n">
        <v>3</v>
      </c>
      <c r="I122" s="369" t="n">
        <v>3.7036</v>
      </c>
      <c r="J122" s="38" t="n">
        <v>70</v>
      </c>
      <c r="K122" s="38" t="inlineStr">
        <is>
          <t>14</t>
        </is>
      </c>
      <c r="L122" s="39" t="inlineStr">
        <is>
          <t>МГ</t>
        </is>
      </c>
      <c r="M122" s="38" t="n">
        <v>180</v>
      </c>
      <c r="N122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2" s="371" t="n"/>
      <c r="P122" s="371" t="n"/>
      <c r="Q122" s="371" t="n"/>
      <c r="R122" s="337" t="n"/>
      <c r="S122" s="40" t="inlineStr"/>
      <c r="T122" s="40" t="inlineStr"/>
      <c r="U122" s="41" t="inlineStr">
        <is>
          <t>кор</t>
        </is>
      </c>
      <c r="V122" s="372" t="n">
        <v>0</v>
      </c>
      <c r="W122" s="373">
        <f>IFERROR(IF(V122="","",V122),"")</f>
        <v/>
      </c>
      <c r="X122" s="42">
        <f>IFERROR(IF(V122="","",V122*0.01788),"")</f>
        <v/>
      </c>
      <c r="Y122" s="69" t="inlineStr"/>
      <c r="Z122" s="70" t="inlineStr"/>
      <c r="AD122" s="74" t="n"/>
      <c r="BA122" s="119" t="inlineStr">
        <is>
          <t>ПГП</t>
        </is>
      </c>
    </row>
    <row r="123">
      <c r="A123" s="176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74" t="n"/>
      <c r="N123" s="375" t="inlineStr">
        <is>
          <t>Итого</t>
        </is>
      </c>
      <c r="O123" s="345" t="n"/>
      <c r="P123" s="345" t="n"/>
      <c r="Q123" s="345" t="n"/>
      <c r="R123" s="345" t="n"/>
      <c r="S123" s="345" t="n"/>
      <c r="T123" s="346" t="n"/>
      <c r="U123" s="43" t="inlineStr">
        <is>
          <t>кор</t>
        </is>
      </c>
      <c r="V123" s="376">
        <f>IFERROR(SUM(V122:V122),"0")</f>
        <v/>
      </c>
      <c r="W123" s="376">
        <f>IFERROR(SUM(W122:W122),"0")</f>
        <v/>
      </c>
      <c r="X123" s="376">
        <f>IFERROR(IF(X122="",0,X122),"0")</f>
        <v/>
      </c>
      <c r="Y123" s="377" t="n"/>
      <c r="Z123" s="377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374" t="n"/>
      <c r="N124" s="375" t="inlineStr">
        <is>
          <t>Итого</t>
        </is>
      </c>
      <c r="O124" s="345" t="n"/>
      <c r="P124" s="345" t="n"/>
      <c r="Q124" s="345" t="n"/>
      <c r="R124" s="345" t="n"/>
      <c r="S124" s="345" t="n"/>
      <c r="T124" s="346" t="n"/>
      <c r="U124" s="43" t="inlineStr">
        <is>
          <t>кг</t>
        </is>
      </c>
      <c r="V124" s="376">
        <f>IFERROR(SUMPRODUCT(V122:V122*H122:H122),"0")</f>
        <v/>
      </c>
      <c r="W124" s="376">
        <f>IFERROR(SUMPRODUCT(W122:W122*H122:H122),"0")</f>
        <v/>
      </c>
      <c r="X124" s="43" t="n"/>
      <c r="Y124" s="377" t="n"/>
      <c r="Z124" s="377" t="n"/>
    </row>
    <row r="125" ht="16.5" customHeight="1">
      <c r="A125" s="197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7" t="n"/>
      <c r="Z125" s="197" t="n"/>
    </row>
    <row r="126" ht="14.25" customHeight="1">
      <c r="A126" s="186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86" t="n"/>
      <c r="Z126" s="186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7" t="n">
        <v>4607111035639</v>
      </c>
      <c r="E127" s="337" t="n"/>
      <c r="F127" s="369" t="n">
        <v>0.2</v>
      </c>
      <c r="G127" s="38" t="n">
        <v>12</v>
      </c>
      <c r="H127" s="369" t="n">
        <v>2.4</v>
      </c>
      <c r="I127" s="369" t="n">
        <v>3.13</v>
      </c>
      <c r="J127" s="38" t="n">
        <v>48</v>
      </c>
      <c r="K127" s="38" t="inlineStr">
        <is>
          <t>8</t>
        </is>
      </c>
      <c r="L127" s="39" t="inlineStr">
        <is>
          <t>МГ</t>
        </is>
      </c>
      <c r="M127" s="38" t="n">
        <v>180</v>
      </c>
      <c r="N127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7" s="371" t="n"/>
      <c r="P127" s="371" t="n"/>
      <c r="Q127" s="371" t="n"/>
      <c r="R127" s="337" t="n"/>
      <c r="S127" s="40" t="inlineStr"/>
      <c r="T127" s="40" t="inlineStr"/>
      <c r="U127" s="41" t="inlineStr">
        <is>
          <t>кор</t>
        </is>
      </c>
      <c r="V127" s="372" t="n">
        <v>0</v>
      </c>
      <c r="W127" s="373">
        <f>IFERROR(IF(V127="","",V127),"")</f>
        <v/>
      </c>
      <c r="X127" s="42">
        <f>IFERROR(IF(V127="","",V127*0.01786),"")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 ht="27" customHeight="1">
      <c r="A128" s="64" t="inlineStr">
        <is>
          <t>SU002177</t>
        </is>
      </c>
      <c r="B128" s="64" t="inlineStr">
        <is>
          <t>P002299</t>
        </is>
      </c>
      <c r="C128" s="37" t="n">
        <v>4301070797</v>
      </c>
      <c r="D128" s="167" t="n">
        <v>4607111035646</v>
      </c>
      <c r="E128" s="337" t="n"/>
      <c r="F128" s="369" t="n">
        <v>0.2</v>
      </c>
      <c r="G128" s="38" t="n">
        <v>8</v>
      </c>
      <c r="H128" s="369" t="n">
        <v>1.6</v>
      </c>
      <c r="I128" s="369" t="n">
        <v>2.12</v>
      </c>
      <c r="J128" s="38" t="n">
        <v>72</v>
      </c>
      <c r="K128" s="38" t="inlineStr">
        <is>
          <t>6</t>
        </is>
      </c>
      <c r="L128" s="39" t="inlineStr">
        <is>
          <t>МГ</t>
        </is>
      </c>
      <c r="M128" s="38" t="n">
        <v>180</v>
      </c>
      <c r="N128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8" s="371" t="n"/>
      <c r="P128" s="371" t="n"/>
      <c r="Q128" s="371" t="n"/>
      <c r="R128" s="337" t="n"/>
      <c r="S128" s="40" t="inlineStr"/>
      <c r="T128" s="40" t="inlineStr"/>
      <c r="U128" s="41" t="inlineStr">
        <is>
          <t>кор</t>
        </is>
      </c>
      <c r="V128" s="372" t="n">
        <v>0</v>
      </c>
      <c r="W128" s="373">
        <f>IFERROR(IF(V128="","",V128),"")</f>
        <v/>
      </c>
      <c r="X128" s="42">
        <f>IFERROR(IF(V128="","",V128*0.01157),"")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>
      <c r="A129" s="176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74" t="n"/>
      <c r="N129" s="375" t="inlineStr">
        <is>
          <t>Итого</t>
        </is>
      </c>
      <c r="O129" s="345" t="n"/>
      <c r="P129" s="345" t="n"/>
      <c r="Q129" s="345" t="n"/>
      <c r="R129" s="345" t="n"/>
      <c r="S129" s="345" t="n"/>
      <c r="T129" s="346" t="n"/>
      <c r="U129" s="43" t="inlineStr">
        <is>
          <t>кор</t>
        </is>
      </c>
      <c r="V129" s="376">
        <f>IFERROR(SUM(V127:V128),"0")</f>
        <v/>
      </c>
      <c r="W129" s="376">
        <f>IFERROR(SUM(W127:W128),"0")</f>
        <v/>
      </c>
      <c r="X129" s="376">
        <f>IFERROR(IF(X127="",0,X127),"0")+IFERROR(IF(X128="",0,X128),"0")</f>
        <v/>
      </c>
      <c r="Y129" s="377" t="n"/>
      <c r="Z129" s="377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374" t="n"/>
      <c r="N130" s="375" t="inlineStr">
        <is>
          <t>Итого</t>
        </is>
      </c>
      <c r="O130" s="345" t="n"/>
      <c r="P130" s="345" t="n"/>
      <c r="Q130" s="345" t="n"/>
      <c r="R130" s="345" t="n"/>
      <c r="S130" s="345" t="n"/>
      <c r="T130" s="346" t="n"/>
      <c r="U130" s="43" t="inlineStr">
        <is>
          <t>кг</t>
        </is>
      </c>
      <c r="V130" s="376">
        <f>IFERROR(SUMPRODUCT(V127:V128*H127:H128),"0")</f>
        <v/>
      </c>
      <c r="W130" s="376">
        <f>IFERROR(SUMPRODUCT(W127:W128*H127:H128),"0")</f>
        <v/>
      </c>
      <c r="X130" s="43" t="n"/>
      <c r="Y130" s="377" t="n"/>
      <c r="Z130" s="377" t="n"/>
    </row>
    <row r="131" ht="16.5" customHeight="1">
      <c r="A131" s="197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7" t="n"/>
      <c r="Z131" s="197" t="n"/>
    </row>
    <row r="132" ht="14.25" customHeight="1">
      <c r="A132" s="186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86" t="n"/>
      <c r="Z132" s="186" t="n"/>
    </row>
    <row r="133" ht="27" customHeight="1">
      <c r="A133" s="64" t="inlineStr">
        <is>
          <t>SU002668</t>
        </is>
      </c>
      <c r="B133" s="64" t="inlineStr">
        <is>
          <t>P003040</t>
        </is>
      </c>
      <c r="C133" s="37" t="n">
        <v>4301135133</v>
      </c>
      <c r="D133" s="167" t="n">
        <v>4607111036568</v>
      </c>
      <c r="E133" s="337" t="n"/>
      <c r="F133" s="369" t="n">
        <v>0.28</v>
      </c>
      <c r="G133" s="38" t="n">
        <v>6</v>
      </c>
      <c r="H133" s="369" t="n">
        <v>1.68</v>
      </c>
      <c r="I133" s="369" t="n">
        <v>2.1018</v>
      </c>
      <c r="J133" s="38" t="n">
        <v>126</v>
      </c>
      <c r="K133" s="38" t="inlineStr">
        <is>
          <t>14</t>
        </is>
      </c>
      <c r="L133" s="39" t="inlineStr">
        <is>
          <t>МГ</t>
        </is>
      </c>
      <c r="M133" s="38" t="n">
        <v>180</v>
      </c>
      <c r="N133" s="423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3" s="371" t="n"/>
      <c r="P133" s="371" t="n"/>
      <c r="Q133" s="371" t="n"/>
      <c r="R133" s="337" t="n"/>
      <c r="S133" s="40" t="inlineStr"/>
      <c r="T133" s="40" t="inlineStr"/>
      <c r="U133" s="41" t="inlineStr">
        <is>
          <t>кор</t>
        </is>
      </c>
      <c r="V133" s="372" t="n">
        <v>0</v>
      </c>
      <c r="W133" s="373">
        <f>IFERROR(IF(V133="","",V133),"")</f>
        <v/>
      </c>
      <c r="X133" s="42">
        <f>IFERROR(IF(V133="","",V133*0.00936),"")</f>
        <v/>
      </c>
      <c r="Y133" s="69" t="inlineStr"/>
      <c r="Z133" s="70" t="inlineStr"/>
      <c r="AD133" s="74" t="n"/>
      <c r="BA133" s="122" t="inlineStr">
        <is>
          <t>ПГП</t>
        </is>
      </c>
    </row>
    <row r="134" ht="27" customHeight="1">
      <c r="A134" s="64" t="inlineStr">
        <is>
          <t>SU002289</t>
        </is>
      </c>
      <c r="B134" s="64" t="inlineStr">
        <is>
          <t>P002492</t>
        </is>
      </c>
      <c r="C134" s="37" t="n">
        <v>4301135026</v>
      </c>
      <c r="D134" s="167" t="n">
        <v>4607111036124</v>
      </c>
      <c r="E134" s="337" t="n"/>
      <c r="F134" s="369" t="n">
        <v>0.4</v>
      </c>
      <c r="G134" s="38" t="n">
        <v>12</v>
      </c>
      <c r="H134" s="369" t="n">
        <v>4.8</v>
      </c>
      <c r="I134" s="369" t="n">
        <v>5.126</v>
      </c>
      <c r="J134" s="38" t="n">
        <v>84</v>
      </c>
      <c r="K134" s="38" t="inlineStr">
        <is>
          <t>12</t>
        </is>
      </c>
      <c r="L134" s="39" t="inlineStr">
        <is>
          <t>МГ</t>
        </is>
      </c>
      <c r="M134" s="38" t="n">
        <v>180</v>
      </c>
      <c r="N134" s="42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4" s="371" t="n"/>
      <c r="P134" s="371" t="n"/>
      <c r="Q134" s="371" t="n"/>
      <c r="R134" s="337" t="n"/>
      <c r="S134" s="40" t="inlineStr"/>
      <c r="T134" s="40" t="inlineStr"/>
      <c r="U134" s="41" t="inlineStr">
        <is>
          <t>кор</t>
        </is>
      </c>
      <c r="V134" s="372" t="n">
        <v>0</v>
      </c>
      <c r="W134" s="373">
        <f>IFERROR(IF(V134="","",V134),"")</f>
        <v/>
      </c>
      <c r="X134" s="42">
        <f>IFERROR(IF(V134="","",V134*0.0155),"")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>
      <c r="A135" s="176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374" t="n"/>
      <c r="N135" s="375" t="inlineStr">
        <is>
          <t>Итого</t>
        </is>
      </c>
      <c r="O135" s="345" t="n"/>
      <c r="P135" s="345" t="n"/>
      <c r="Q135" s="345" t="n"/>
      <c r="R135" s="345" t="n"/>
      <c r="S135" s="345" t="n"/>
      <c r="T135" s="346" t="n"/>
      <c r="U135" s="43" t="inlineStr">
        <is>
          <t>кор</t>
        </is>
      </c>
      <c r="V135" s="376">
        <f>IFERROR(SUM(V133:V134),"0")</f>
        <v/>
      </c>
      <c r="W135" s="376">
        <f>IFERROR(SUM(W133:W134),"0")</f>
        <v/>
      </c>
      <c r="X135" s="376">
        <f>IFERROR(IF(X133="",0,X133),"0")+IFERROR(IF(X134="",0,X134),"0")</f>
        <v/>
      </c>
      <c r="Y135" s="377" t="n"/>
      <c r="Z135" s="377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374" t="n"/>
      <c r="N136" s="375" t="inlineStr">
        <is>
          <t>Итого</t>
        </is>
      </c>
      <c r="O136" s="345" t="n"/>
      <c r="P136" s="345" t="n"/>
      <c r="Q136" s="345" t="n"/>
      <c r="R136" s="345" t="n"/>
      <c r="S136" s="345" t="n"/>
      <c r="T136" s="346" t="n"/>
      <c r="U136" s="43" t="inlineStr">
        <is>
          <t>кг</t>
        </is>
      </c>
      <c r="V136" s="376">
        <f>IFERROR(SUMPRODUCT(V133:V134*H133:H134),"0")</f>
        <v/>
      </c>
      <c r="W136" s="376">
        <f>IFERROR(SUMPRODUCT(W133:W134*H133:H134),"0")</f>
        <v/>
      </c>
      <c r="X136" s="43" t="n"/>
      <c r="Y136" s="377" t="n"/>
      <c r="Z136" s="377" t="n"/>
    </row>
    <row r="137" ht="27.75" customHeight="1">
      <c r="A137" s="196" t="inlineStr">
        <is>
          <t>No Name</t>
        </is>
      </c>
      <c r="B137" s="368" t="n"/>
      <c r="C137" s="368" t="n"/>
      <c r="D137" s="368" t="n"/>
      <c r="E137" s="368" t="n"/>
      <c r="F137" s="368" t="n"/>
      <c r="G137" s="368" t="n"/>
      <c r="H137" s="368" t="n"/>
      <c r="I137" s="368" t="n"/>
      <c r="J137" s="368" t="n"/>
      <c r="K137" s="368" t="n"/>
      <c r="L137" s="368" t="n"/>
      <c r="M137" s="368" t="n"/>
      <c r="N137" s="368" t="n"/>
      <c r="O137" s="368" t="n"/>
      <c r="P137" s="368" t="n"/>
      <c r="Q137" s="368" t="n"/>
      <c r="R137" s="368" t="n"/>
      <c r="S137" s="368" t="n"/>
      <c r="T137" s="368" t="n"/>
      <c r="U137" s="368" t="n"/>
      <c r="V137" s="368" t="n"/>
      <c r="W137" s="368" t="n"/>
      <c r="X137" s="368" t="n"/>
      <c r="Y137" s="55" t="n"/>
      <c r="Z137" s="55" t="n"/>
    </row>
    <row r="138" ht="16.5" customHeight="1">
      <c r="A138" s="197" t="inlineStr">
        <is>
          <t>Стародворье ПГП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97" t="n"/>
      <c r="Z138" s="197" t="n"/>
    </row>
    <row r="139" ht="14.25" customHeight="1">
      <c r="A139" s="186" t="inlineStr">
        <is>
          <t>Пельмени ПГП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86" t="n"/>
      <c r="Z139" s="186" t="n"/>
    </row>
    <row r="140" ht="16.5" customHeight="1">
      <c r="A140" s="64" t="inlineStr">
        <is>
          <t>SU002891</t>
        </is>
      </c>
      <c r="B140" s="64" t="inlineStr">
        <is>
          <t>P003301</t>
        </is>
      </c>
      <c r="C140" s="37" t="n">
        <v>4301071010</v>
      </c>
      <c r="D140" s="167" t="n">
        <v>4607111037701</v>
      </c>
      <c r="E140" s="337" t="n"/>
      <c r="F140" s="369" t="n">
        <v>5</v>
      </c>
      <c r="G140" s="38" t="n">
        <v>1</v>
      </c>
      <c r="H140" s="369" t="n">
        <v>5</v>
      </c>
      <c r="I140" s="369" t="n">
        <v>5.2</v>
      </c>
      <c r="J140" s="38" t="n">
        <v>144</v>
      </c>
      <c r="K140" s="38" t="inlineStr">
        <is>
          <t>12</t>
        </is>
      </c>
      <c r="L140" s="39" t="inlineStr">
        <is>
          <t>МГ</t>
        </is>
      </c>
      <c r="M140" s="38" t="n">
        <v>180</v>
      </c>
      <c r="N140" s="425">
        <f>HYPERLINK("https://abi.ru/products/Замороженные/No Name/Стародворье ПГП/Пельмени ПГП/P003301/","Пельмени «Быстромени» Весовой ТМ «No Name» 5")</f>
        <v/>
      </c>
      <c r="O140" s="371" t="n"/>
      <c r="P140" s="371" t="n"/>
      <c r="Q140" s="371" t="n"/>
      <c r="R140" s="337" t="n"/>
      <c r="S140" s="40" t="inlineStr"/>
      <c r="T140" s="40" t="inlineStr"/>
      <c r="U140" s="41" t="inlineStr">
        <is>
          <t>кор</t>
        </is>
      </c>
      <c r="V140" s="372" t="n">
        <v>0</v>
      </c>
      <c r="W140" s="373">
        <f>IFERROR(IF(V140="","",V140),"")</f>
        <v/>
      </c>
      <c r="X140" s="42">
        <f>IFERROR(IF(V140="","",V140*0.00866),"")</f>
        <v/>
      </c>
      <c r="Y140" s="69" t="inlineStr"/>
      <c r="Z140" s="70" t="inlineStr"/>
      <c r="AD140" s="74" t="n"/>
      <c r="BA140" s="124" t="inlineStr">
        <is>
          <t>ПГП</t>
        </is>
      </c>
    </row>
    <row r="141">
      <c r="A141" s="176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374" t="n"/>
      <c r="N141" s="375" t="inlineStr">
        <is>
          <t>Итого</t>
        </is>
      </c>
      <c r="O141" s="345" t="n"/>
      <c r="P141" s="345" t="n"/>
      <c r="Q141" s="345" t="n"/>
      <c r="R141" s="345" t="n"/>
      <c r="S141" s="345" t="n"/>
      <c r="T141" s="346" t="n"/>
      <c r="U141" s="43" t="inlineStr">
        <is>
          <t>кор</t>
        </is>
      </c>
      <c r="V141" s="376">
        <f>IFERROR(SUM(V140:V140),"0")</f>
        <v/>
      </c>
      <c r="W141" s="376">
        <f>IFERROR(SUM(W140:W140),"0")</f>
        <v/>
      </c>
      <c r="X141" s="376">
        <f>IFERROR(IF(X140="",0,X140),"0")</f>
        <v/>
      </c>
      <c r="Y141" s="377" t="n"/>
      <c r="Z141" s="377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374" t="n"/>
      <c r="N142" s="375" t="inlineStr">
        <is>
          <t>Итого</t>
        </is>
      </c>
      <c r="O142" s="345" t="n"/>
      <c r="P142" s="345" t="n"/>
      <c r="Q142" s="345" t="n"/>
      <c r="R142" s="345" t="n"/>
      <c r="S142" s="345" t="n"/>
      <c r="T142" s="346" t="n"/>
      <c r="U142" s="43" t="inlineStr">
        <is>
          <t>кг</t>
        </is>
      </c>
      <c r="V142" s="376">
        <f>IFERROR(SUMPRODUCT(V140:V140*H140:H140),"0")</f>
        <v/>
      </c>
      <c r="W142" s="376">
        <f>IFERROR(SUMPRODUCT(W140:W140*H140:H140),"0")</f>
        <v/>
      </c>
      <c r="X142" s="43" t="n"/>
      <c r="Y142" s="377" t="n"/>
      <c r="Z142" s="377" t="n"/>
    </row>
    <row r="143" ht="16.5" customHeight="1">
      <c r="A143" s="197" t="inlineStr">
        <is>
          <t>No Name ЗПФ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97" t="n"/>
      <c r="Z143" s="197" t="n"/>
    </row>
    <row r="144" ht="14.25" customHeight="1">
      <c r="A144" s="186" t="inlineStr">
        <is>
          <t>Пельмени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86" t="n"/>
      <c r="Z144" s="186" t="n"/>
    </row>
    <row r="145" ht="16.5" customHeight="1">
      <c r="A145" s="64" t="inlineStr">
        <is>
          <t>SU002396</t>
        </is>
      </c>
      <c r="B145" s="64" t="inlineStr">
        <is>
          <t>P002689</t>
        </is>
      </c>
      <c r="C145" s="37" t="n">
        <v>4301070871</v>
      </c>
      <c r="D145" s="167" t="n">
        <v>4607111036384</v>
      </c>
      <c r="E145" s="337" t="n"/>
      <c r="F145" s="369" t="n">
        <v>1</v>
      </c>
      <c r="G145" s="38" t="n">
        <v>5</v>
      </c>
      <c r="H145" s="369" t="n">
        <v>5</v>
      </c>
      <c r="I145" s="369" t="n">
        <v>5.253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90</v>
      </c>
      <c r="N145" s="426">
        <f>HYPERLINK("https://abi.ru/products/Замороженные/No Name/No Name ЗПФ/Пельмени/P002689/","Пельмени Зареченские No name Весовые Сфера No name 5 кг")</f>
        <v/>
      </c>
      <c r="O145" s="371" t="n"/>
      <c r="P145" s="371" t="n"/>
      <c r="Q145" s="371" t="n"/>
      <c r="R145" s="337" t="n"/>
      <c r="S145" s="40" t="inlineStr"/>
      <c r="T145" s="40" t="inlineStr"/>
      <c r="U145" s="41" t="inlineStr">
        <is>
          <t>кор</t>
        </is>
      </c>
      <c r="V145" s="372" t="n">
        <v>0</v>
      </c>
      <c r="W145" s="373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SU002314</t>
        </is>
      </c>
      <c r="B146" s="64" t="inlineStr">
        <is>
          <t>P003452</t>
        </is>
      </c>
      <c r="C146" s="37" t="n">
        <v>4301070956</v>
      </c>
      <c r="D146" s="167" t="n">
        <v>4640242180250</v>
      </c>
      <c r="E146" s="337" t="n"/>
      <c r="F146" s="369" t="n">
        <v>5</v>
      </c>
      <c r="G146" s="38" t="n">
        <v>1</v>
      </c>
      <c r="H146" s="369" t="n">
        <v>5</v>
      </c>
      <c r="I146" s="369" t="n">
        <v>5.2132</v>
      </c>
      <c r="J146" s="38" t="n">
        <v>144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27" t="inlineStr">
        <is>
          <t>Пельмени «Хинкали Классические» Весовые Хинкали ТМ «Зареченские» 5 кг</t>
        </is>
      </c>
      <c r="O146" s="371" t="n"/>
      <c r="P146" s="371" t="n"/>
      <c r="Q146" s="371" t="n"/>
      <c r="R146" s="337" t="n"/>
      <c r="S146" s="40" t="inlineStr"/>
      <c r="T146" s="40" t="inlineStr"/>
      <c r="U146" s="41" t="inlineStr">
        <is>
          <t>кор</t>
        </is>
      </c>
      <c r="V146" s="372" t="n">
        <v>12</v>
      </c>
      <c r="W146" s="373">
        <f>IFERROR(IF(V146="","",V146),"")</f>
        <v/>
      </c>
      <c r="X146" s="42">
        <f>IFERROR(IF(V146="","",V146*0.00866),"")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 ht="27" customHeight="1">
      <c r="A147" s="64" t="inlineStr">
        <is>
          <t>SU000197</t>
        </is>
      </c>
      <c r="B147" s="64" t="inlineStr">
        <is>
          <t>P002413</t>
        </is>
      </c>
      <c r="C147" s="37" t="n">
        <v>4301070827</v>
      </c>
      <c r="D147" s="167" t="n">
        <v>4607111036216</v>
      </c>
      <c r="E147" s="337" t="n"/>
      <c r="F147" s="369" t="n">
        <v>1</v>
      </c>
      <c r="G147" s="38" t="n">
        <v>5</v>
      </c>
      <c r="H147" s="369" t="n">
        <v>5</v>
      </c>
      <c r="I147" s="369" t="n">
        <v>5.266</v>
      </c>
      <c r="J147" s="38" t="n">
        <v>144</v>
      </c>
      <c r="K147" s="38" t="inlineStr">
        <is>
          <t>12</t>
        </is>
      </c>
      <c r="L147" s="39" t="inlineStr">
        <is>
          <t>МГ</t>
        </is>
      </c>
      <c r="M147" s="38" t="n">
        <v>90</v>
      </c>
      <c r="N147" s="428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47" s="371" t="n"/>
      <c r="P147" s="371" t="n"/>
      <c r="Q147" s="371" t="n"/>
      <c r="R147" s="337" t="n"/>
      <c r="S147" s="40" t="inlineStr"/>
      <c r="T147" s="40" t="inlineStr"/>
      <c r="U147" s="41" t="inlineStr">
        <is>
          <t>кор</t>
        </is>
      </c>
      <c r="V147" s="372" t="n">
        <v>40</v>
      </c>
      <c r="W147" s="373">
        <f>IFERROR(IF(V147="","",V147),"")</f>
        <v/>
      </c>
      <c r="X147" s="42">
        <f>IFERROR(IF(V147="","",V147*0.00866),"")</f>
        <v/>
      </c>
      <c r="Y147" s="69" t="inlineStr"/>
      <c r="Z147" s="70" t="inlineStr"/>
      <c r="AD147" s="74" t="n"/>
      <c r="BA147" s="127" t="inlineStr">
        <is>
          <t>ЗПФ</t>
        </is>
      </c>
    </row>
    <row r="148" ht="27" customHeight="1">
      <c r="A148" s="64" t="inlineStr">
        <is>
          <t>SU002335</t>
        </is>
      </c>
      <c r="B148" s="64" t="inlineStr">
        <is>
          <t>P002980</t>
        </is>
      </c>
      <c r="C148" s="37" t="n">
        <v>4301070911</v>
      </c>
      <c r="D148" s="167" t="n">
        <v>4607111036278</v>
      </c>
      <c r="E148" s="337" t="n"/>
      <c r="F148" s="369" t="n">
        <v>1</v>
      </c>
      <c r="G148" s="38" t="n">
        <v>5</v>
      </c>
      <c r="H148" s="369" t="n">
        <v>5</v>
      </c>
      <c r="I148" s="369" t="n">
        <v>5.283</v>
      </c>
      <c r="J148" s="38" t="n">
        <v>84</v>
      </c>
      <c r="K148" s="38" t="inlineStr">
        <is>
          <t>12</t>
        </is>
      </c>
      <c r="L148" s="39" t="inlineStr">
        <is>
          <t>МГ</t>
        </is>
      </c>
      <c r="M148" s="38" t="n">
        <v>120</v>
      </c>
      <c r="N148" s="429">
        <f>HYPERLINK("https://abi.ru/products/Замороженные/No Name/No Name ЗПФ/Пельмени/P002980/","Пельмени Умелый повар No name Весовые Равиоли No name 5 кг")</f>
        <v/>
      </c>
      <c r="O148" s="371" t="n"/>
      <c r="P148" s="371" t="n"/>
      <c r="Q148" s="371" t="n"/>
      <c r="R148" s="337" t="n"/>
      <c r="S148" s="40" t="inlineStr"/>
      <c r="T148" s="40" t="inlineStr"/>
      <c r="U148" s="41" t="inlineStr">
        <is>
          <t>кор</t>
        </is>
      </c>
      <c r="V148" s="372" t="n">
        <v>0</v>
      </c>
      <c r="W148" s="373">
        <f>IFERROR(IF(V148="","",V148),"")</f>
        <v/>
      </c>
      <c r="X148" s="42">
        <f>IFERROR(IF(V148="","",V148*0.0155),"")</f>
        <v/>
      </c>
      <c r="Y148" s="69" t="inlineStr"/>
      <c r="Z148" s="70" t="inlineStr"/>
      <c r="AD148" s="74" t="n"/>
      <c r="BA148" s="128" t="inlineStr">
        <is>
          <t>ЗПФ</t>
        </is>
      </c>
    </row>
    <row r="149">
      <c r="A149" s="176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374" t="n"/>
      <c r="N149" s="375" t="inlineStr">
        <is>
          <t>Итого</t>
        </is>
      </c>
      <c r="O149" s="345" t="n"/>
      <c r="P149" s="345" t="n"/>
      <c r="Q149" s="345" t="n"/>
      <c r="R149" s="345" t="n"/>
      <c r="S149" s="345" t="n"/>
      <c r="T149" s="346" t="n"/>
      <c r="U149" s="43" t="inlineStr">
        <is>
          <t>кор</t>
        </is>
      </c>
      <c r="V149" s="376">
        <f>IFERROR(SUM(V145:V148),"0")</f>
        <v/>
      </c>
      <c r="W149" s="376">
        <f>IFERROR(SUM(W145:W148),"0")</f>
        <v/>
      </c>
      <c r="X149" s="376">
        <f>IFERROR(IF(X145="",0,X145),"0")+IFERROR(IF(X146="",0,X146),"0")+IFERROR(IF(X147="",0,X147),"0")+IFERROR(IF(X148="",0,X148),"0")</f>
        <v/>
      </c>
      <c r="Y149" s="377" t="n"/>
      <c r="Z149" s="377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374" t="n"/>
      <c r="N150" s="375" t="inlineStr">
        <is>
          <t>Итого</t>
        </is>
      </c>
      <c r="O150" s="345" t="n"/>
      <c r="P150" s="345" t="n"/>
      <c r="Q150" s="345" t="n"/>
      <c r="R150" s="345" t="n"/>
      <c r="S150" s="345" t="n"/>
      <c r="T150" s="346" t="n"/>
      <c r="U150" s="43" t="inlineStr">
        <is>
          <t>кг</t>
        </is>
      </c>
      <c r="V150" s="376">
        <f>IFERROR(SUMPRODUCT(V145:V148*H145:H148),"0")</f>
        <v/>
      </c>
      <c r="W150" s="376">
        <f>IFERROR(SUMPRODUCT(W145:W148*H145:H148),"0")</f>
        <v/>
      </c>
      <c r="X150" s="43" t="n"/>
      <c r="Y150" s="377" t="n"/>
      <c r="Z150" s="377" t="n"/>
    </row>
    <row r="151" ht="14.25" customHeight="1">
      <c r="A151" s="186" t="inlineStr">
        <is>
          <t>Вареники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86" t="n"/>
      <c r="Z151" s="186" t="n"/>
    </row>
    <row r="152" ht="27" customHeight="1">
      <c r="A152" s="64" t="inlineStr">
        <is>
          <t>SU002532</t>
        </is>
      </c>
      <c r="B152" s="64" t="inlineStr">
        <is>
          <t>P002958</t>
        </is>
      </c>
      <c r="C152" s="37" t="n">
        <v>4301080153</v>
      </c>
      <c r="D152" s="167" t="n">
        <v>4607111036827</v>
      </c>
      <c r="E152" s="337" t="n"/>
      <c r="F152" s="369" t="n">
        <v>1</v>
      </c>
      <c r="G152" s="38" t="n">
        <v>5</v>
      </c>
      <c r="H152" s="369" t="n">
        <v>5</v>
      </c>
      <c r="I152" s="369" t="n">
        <v>5.2</v>
      </c>
      <c r="J152" s="38" t="n">
        <v>144</v>
      </c>
      <c r="K152" s="38" t="inlineStr">
        <is>
          <t>12</t>
        </is>
      </c>
      <c r="L152" s="39" t="inlineStr">
        <is>
          <t>МГ</t>
        </is>
      </c>
      <c r="M152" s="38" t="n">
        <v>90</v>
      </c>
      <c r="N152" s="430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2" s="371" t="n"/>
      <c r="P152" s="371" t="n"/>
      <c r="Q152" s="371" t="n"/>
      <c r="R152" s="337" t="n"/>
      <c r="S152" s="40" t="inlineStr"/>
      <c r="T152" s="40" t="inlineStr"/>
      <c r="U152" s="41" t="inlineStr">
        <is>
          <t>кор</t>
        </is>
      </c>
      <c r="V152" s="372" t="n">
        <v>0</v>
      </c>
      <c r="W152" s="373">
        <f>IFERROR(IF(V152="","",V152),"")</f>
        <v/>
      </c>
      <c r="X152" s="42">
        <f>IFERROR(IF(V152="","",V152*0.00866),"")</f>
        <v/>
      </c>
      <c r="Y152" s="69" t="inlineStr"/>
      <c r="Z152" s="70" t="inlineStr"/>
      <c r="AD152" s="74" t="n"/>
      <c r="BA152" s="129" t="inlineStr">
        <is>
          <t>ЗПФ</t>
        </is>
      </c>
    </row>
    <row r="153" ht="27" customHeight="1">
      <c r="A153" s="64" t="inlineStr">
        <is>
          <t>SU002483</t>
        </is>
      </c>
      <c r="B153" s="64" t="inlineStr">
        <is>
          <t>P002961</t>
        </is>
      </c>
      <c r="C153" s="37" t="n">
        <v>4301080154</v>
      </c>
      <c r="D153" s="167" t="n">
        <v>4607111036834</v>
      </c>
      <c r="E153" s="337" t="n"/>
      <c r="F153" s="369" t="n">
        <v>1</v>
      </c>
      <c r="G153" s="38" t="n">
        <v>5</v>
      </c>
      <c r="H153" s="369" t="n">
        <v>5</v>
      </c>
      <c r="I153" s="369" t="n">
        <v>5.253</v>
      </c>
      <c r="J153" s="38" t="n">
        <v>144</v>
      </c>
      <c r="K153" s="38" t="inlineStr">
        <is>
          <t>12</t>
        </is>
      </c>
      <c r="L153" s="39" t="inlineStr">
        <is>
          <t>МГ</t>
        </is>
      </c>
      <c r="M153" s="38" t="n">
        <v>90</v>
      </c>
      <c r="N153" s="43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3" s="371" t="n"/>
      <c r="P153" s="371" t="n"/>
      <c r="Q153" s="371" t="n"/>
      <c r="R153" s="337" t="n"/>
      <c r="S153" s="40" t="inlineStr"/>
      <c r="T153" s="40" t="inlineStr"/>
      <c r="U153" s="41" t="inlineStr">
        <is>
          <t>кор</t>
        </is>
      </c>
      <c r="V153" s="372" t="n">
        <v>0</v>
      </c>
      <c r="W153" s="373">
        <f>IFERROR(IF(V153="","",V153),"")</f>
        <v/>
      </c>
      <c r="X153" s="42">
        <f>IFERROR(IF(V153="","",V153*0.00866),"")</f>
        <v/>
      </c>
      <c r="Y153" s="69" t="inlineStr"/>
      <c r="Z153" s="70" t="inlineStr"/>
      <c r="AD153" s="74" t="n"/>
      <c r="BA153" s="130" t="inlineStr">
        <is>
          <t>ЗПФ</t>
        </is>
      </c>
    </row>
    <row r="154">
      <c r="A154" s="176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374" t="n"/>
      <c r="N154" s="375" t="inlineStr">
        <is>
          <t>Итого</t>
        </is>
      </c>
      <c r="O154" s="345" t="n"/>
      <c r="P154" s="345" t="n"/>
      <c r="Q154" s="345" t="n"/>
      <c r="R154" s="345" t="n"/>
      <c r="S154" s="345" t="n"/>
      <c r="T154" s="346" t="n"/>
      <c r="U154" s="43" t="inlineStr">
        <is>
          <t>кор</t>
        </is>
      </c>
      <c r="V154" s="376">
        <f>IFERROR(SUM(V152:V153),"0")</f>
        <v/>
      </c>
      <c r="W154" s="376">
        <f>IFERROR(SUM(W152:W153),"0")</f>
        <v/>
      </c>
      <c r="X154" s="376">
        <f>IFERROR(IF(X152="",0,X152),"0")+IFERROR(IF(X153="",0,X153),"0")</f>
        <v/>
      </c>
      <c r="Y154" s="377" t="n"/>
      <c r="Z154" s="377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374" t="n"/>
      <c r="N155" s="375" t="inlineStr">
        <is>
          <t>Итого</t>
        </is>
      </c>
      <c r="O155" s="345" t="n"/>
      <c r="P155" s="345" t="n"/>
      <c r="Q155" s="345" t="n"/>
      <c r="R155" s="345" t="n"/>
      <c r="S155" s="345" t="n"/>
      <c r="T155" s="346" t="n"/>
      <c r="U155" s="43" t="inlineStr">
        <is>
          <t>кг</t>
        </is>
      </c>
      <c r="V155" s="376">
        <f>IFERROR(SUMPRODUCT(V152:V153*H152:H153),"0")</f>
        <v/>
      </c>
      <c r="W155" s="376">
        <f>IFERROR(SUMPRODUCT(W152:W153*H152:H153),"0")</f>
        <v/>
      </c>
      <c r="X155" s="43" t="n"/>
      <c r="Y155" s="377" t="n"/>
      <c r="Z155" s="377" t="n"/>
    </row>
    <row r="156" ht="27.75" customHeight="1">
      <c r="A156" s="196" t="inlineStr">
        <is>
          <t>Вязанка</t>
        </is>
      </c>
      <c r="B156" s="368" t="n"/>
      <c r="C156" s="368" t="n"/>
      <c r="D156" s="368" t="n"/>
      <c r="E156" s="368" t="n"/>
      <c r="F156" s="368" t="n"/>
      <c r="G156" s="368" t="n"/>
      <c r="H156" s="368" t="n"/>
      <c r="I156" s="368" t="n"/>
      <c r="J156" s="368" t="n"/>
      <c r="K156" s="368" t="n"/>
      <c r="L156" s="368" t="n"/>
      <c r="M156" s="368" t="n"/>
      <c r="N156" s="368" t="n"/>
      <c r="O156" s="368" t="n"/>
      <c r="P156" s="368" t="n"/>
      <c r="Q156" s="368" t="n"/>
      <c r="R156" s="368" t="n"/>
      <c r="S156" s="368" t="n"/>
      <c r="T156" s="368" t="n"/>
      <c r="U156" s="368" t="n"/>
      <c r="V156" s="368" t="n"/>
      <c r="W156" s="368" t="n"/>
      <c r="X156" s="368" t="n"/>
      <c r="Y156" s="55" t="n"/>
      <c r="Z156" s="55" t="n"/>
    </row>
    <row r="157" ht="16.5" customHeight="1">
      <c r="A157" s="197" t="inlineStr">
        <is>
          <t>Няняггетсы Сливушки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97" t="n"/>
      <c r="Z157" s="197" t="n"/>
    </row>
    <row r="158" ht="14.25" customHeight="1">
      <c r="A158" s="186" t="inlineStr">
        <is>
          <t>Наггетсы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86" t="n"/>
      <c r="Z158" s="186" t="n"/>
    </row>
    <row r="159" ht="16.5" customHeight="1">
      <c r="A159" s="64" t="inlineStr">
        <is>
          <t>SU002516</t>
        </is>
      </c>
      <c r="B159" s="64" t="inlineStr">
        <is>
          <t>P002823</t>
        </is>
      </c>
      <c r="C159" s="37" t="n">
        <v>4301132048</v>
      </c>
      <c r="D159" s="167" t="n">
        <v>4607111035721</v>
      </c>
      <c r="E159" s="337" t="n"/>
      <c r="F159" s="369" t="n">
        <v>0.25</v>
      </c>
      <c r="G159" s="38" t="n">
        <v>12</v>
      </c>
      <c r="H159" s="369" t="n">
        <v>3</v>
      </c>
      <c r="I159" s="369" t="n">
        <v>3.388</v>
      </c>
      <c r="J159" s="38" t="n">
        <v>70</v>
      </c>
      <c r="K159" s="38" t="inlineStr">
        <is>
          <t>14</t>
        </is>
      </c>
      <c r="L159" s="39" t="inlineStr">
        <is>
          <t>МГ</t>
        </is>
      </c>
      <c r="M159" s="38" t="n">
        <v>180</v>
      </c>
      <c r="N159" s="432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9" s="371" t="n"/>
      <c r="P159" s="371" t="n"/>
      <c r="Q159" s="371" t="n"/>
      <c r="R159" s="337" t="n"/>
      <c r="S159" s="40" t="inlineStr"/>
      <c r="T159" s="40" t="inlineStr"/>
      <c r="U159" s="41" t="inlineStr">
        <is>
          <t>кор</t>
        </is>
      </c>
      <c r="V159" s="372" t="n">
        <v>125</v>
      </c>
      <c r="W159" s="373">
        <f>IFERROR(IF(V159="","",V159),"")</f>
        <v/>
      </c>
      <c r="X159" s="42">
        <f>IFERROR(IF(V159="","",V159*0.01788),"")</f>
        <v/>
      </c>
      <c r="Y159" s="69" t="inlineStr"/>
      <c r="Z159" s="70" t="inlineStr"/>
      <c r="AD159" s="74" t="n"/>
      <c r="BA159" s="131" t="inlineStr">
        <is>
          <t>ПГП</t>
        </is>
      </c>
    </row>
    <row r="160" ht="27" customHeight="1">
      <c r="A160" s="64" t="inlineStr">
        <is>
          <t>SU002514</t>
        </is>
      </c>
      <c r="B160" s="64" t="inlineStr">
        <is>
          <t>P002820</t>
        </is>
      </c>
      <c r="C160" s="37" t="n">
        <v>4301132046</v>
      </c>
      <c r="D160" s="167" t="n">
        <v>4607111035691</v>
      </c>
      <c r="E160" s="337" t="n"/>
      <c r="F160" s="369" t="n">
        <v>0.25</v>
      </c>
      <c r="G160" s="38" t="n">
        <v>12</v>
      </c>
      <c r="H160" s="369" t="n">
        <v>3</v>
      </c>
      <c r="I160" s="369" t="n">
        <v>3.388</v>
      </c>
      <c r="J160" s="38" t="n">
        <v>70</v>
      </c>
      <c r="K160" s="38" t="inlineStr">
        <is>
          <t>14</t>
        </is>
      </c>
      <c r="L160" s="39" t="inlineStr">
        <is>
          <t>МГ</t>
        </is>
      </c>
      <c r="M160" s="38" t="n">
        <v>180</v>
      </c>
      <c r="N160" s="433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0" s="371" t="n"/>
      <c r="P160" s="371" t="n"/>
      <c r="Q160" s="371" t="n"/>
      <c r="R160" s="337" t="n"/>
      <c r="S160" s="40" t="inlineStr"/>
      <c r="T160" s="40" t="inlineStr"/>
      <c r="U160" s="41" t="inlineStr">
        <is>
          <t>кор</t>
        </is>
      </c>
      <c r="V160" s="372" t="n">
        <v>150</v>
      </c>
      <c r="W160" s="373">
        <f>IFERROR(IF(V160="","",V160),"")</f>
        <v/>
      </c>
      <c r="X160" s="42">
        <f>IFERROR(IF(V160="","",V160*0.01788),"")</f>
        <v/>
      </c>
      <c r="Y160" s="69" t="inlineStr"/>
      <c r="Z160" s="70" t="inlineStr"/>
      <c r="AD160" s="74" t="n"/>
      <c r="BA160" s="132" t="inlineStr">
        <is>
          <t>ПГП</t>
        </is>
      </c>
    </row>
    <row r="161">
      <c r="A161" s="176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374" t="n"/>
      <c r="N161" s="375" t="inlineStr">
        <is>
          <t>Итого</t>
        </is>
      </c>
      <c r="O161" s="345" t="n"/>
      <c r="P161" s="345" t="n"/>
      <c r="Q161" s="345" t="n"/>
      <c r="R161" s="345" t="n"/>
      <c r="S161" s="345" t="n"/>
      <c r="T161" s="346" t="n"/>
      <c r="U161" s="43" t="inlineStr">
        <is>
          <t>кор</t>
        </is>
      </c>
      <c r="V161" s="376">
        <f>IFERROR(SUM(V159:V160),"0")</f>
        <v/>
      </c>
      <c r="W161" s="376">
        <f>IFERROR(SUM(W159:W160),"0")</f>
        <v/>
      </c>
      <c r="X161" s="376">
        <f>IFERROR(IF(X159="",0,X159),"0")+IFERROR(IF(X160="",0,X160),"0")</f>
        <v/>
      </c>
      <c r="Y161" s="377" t="n"/>
      <c r="Z161" s="377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374" t="n"/>
      <c r="N162" s="375" t="inlineStr">
        <is>
          <t>Итого</t>
        </is>
      </c>
      <c r="O162" s="345" t="n"/>
      <c r="P162" s="345" t="n"/>
      <c r="Q162" s="345" t="n"/>
      <c r="R162" s="345" t="n"/>
      <c r="S162" s="345" t="n"/>
      <c r="T162" s="346" t="n"/>
      <c r="U162" s="43" t="inlineStr">
        <is>
          <t>кг</t>
        </is>
      </c>
      <c r="V162" s="376">
        <f>IFERROR(SUMPRODUCT(V159:V160*H159:H160),"0")</f>
        <v/>
      </c>
      <c r="W162" s="376">
        <f>IFERROR(SUMPRODUCT(W159:W160*H159:H160),"0")</f>
        <v/>
      </c>
      <c r="X162" s="43" t="n"/>
      <c r="Y162" s="377" t="n"/>
      <c r="Z162" s="377" t="n"/>
    </row>
    <row r="163" ht="16.5" customHeight="1">
      <c r="A163" s="197" t="inlineStr">
        <is>
          <t>Печеные пельмени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97" t="n"/>
      <c r="Z163" s="197" t="n"/>
    </row>
    <row r="164" ht="14.25" customHeight="1">
      <c r="A164" s="186" t="inlineStr">
        <is>
          <t>Печеные пельмени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86" t="n"/>
      <c r="Z164" s="186" t="n"/>
    </row>
    <row r="165" ht="27" customHeight="1">
      <c r="A165" s="64" t="inlineStr">
        <is>
          <t>SU002225</t>
        </is>
      </c>
      <c r="B165" s="64" t="inlineStr">
        <is>
          <t>P002411</t>
        </is>
      </c>
      <c r="C165" s="37" t="n">
        <v>4301133002</v>
      </c>
      <c r="D165" s="167" t="n">
        <v>4607111035783</v>
      </c>
      <c r="E165" s="337" t="n"/>
      <c r="F165" s="369" t="n">
        <v>0.2</v>
      </c>
      <c r="G165" s="38" t="n">
        <v>8</v>
      </c>
      <c r="H165" s="369" t="n">
        <v>1.6</v>
      </c>
      <c r="I165" s="369" t="n">
        <v>2.12</v>
      </c>
      <c r="J165" s="38" t="n">
        <v>72</v>
      </c>
      <c r="K165" s="38" t="inlineStr">
        <is>
          <t>6</t>
        </is>
      </c>
      <c r="L165" s="39" t="inlineStr">
        <is>
          <t>МГ</t>
        </is>
      </c>
      <c r="M165" s="38" t="n">
        <v>180</v>
      </c>
      <c r="N165" s="434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5" s="371" t="n"/>
      <c r="P165" s="371" t="n"/>
      <c r="Q165" s="371" t="n"/>
      <c r="R165" s="337" t="n"/>
      <c r="S165" s="40" t="inlineStr"/>
      <c r="T165" s="40" t="inlineStr"/>
      <c r="U165" s="41" t="inlineStr">
        <is>
          <t>кор</t>
        </is>
      </c>
      <c r="V165" s="372" t="n">
        <v>0</v>
      </c>
      <c r="W165" s="373">
        <f>IFERROR(IF(V165="","",V165),"")</f>
        <v/>
      </c>
      <c r="X165" s="42">
        <f>IFERROR(IF(V165="","",V165*0.01157),"")</f>
        <v/>
      </c>
      <c r="Y165" s="69" t="inlineStr"/>
      <c r="Z165" s="70" t="inlineStr"/>
      <c r="AD165" s="74" t="n"/>
      <c r="BA165" s="133" t="inlineStr">
        <is>
          <t>ПГП</t>
        </is>
      </c>
    </row>
    <row r="166">
      <c r="A166" s="176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374" t="n"/>
      <c r="N166" s="375" t="inlineStr">
        <is>
          <t>Итого</t>
        </is>
      </c>
      <c r="O166" s="345" t="n"/>
      <c r="P166" s="345" t="n"/>
      <c r="Q166" s="345" t="n"/>
      <c r="R166" s="345" t="n"/>
      <c r="S166" s="345" t="n"/>
      <c r="T166" s="346" t="n"/>
      <c r="U166" s="43" t="inlineStr">
        <is>
          <t>кор</t>
        </is>
      </c>
      <c r="V166" s="376">
        <f>IFERROR(SUM(V165:V165),"0")</f>
        <v/>
      </c>
      <c r="W166" s="376">
        <f>IFERROR(SUM(W165:W165),"0")</f>
        <v/>
      </c>
      <c r="X166" s="376">
        <f>IFERROR(IF(X165="",0,X165),"0")</f>
        <v/>
      </c>
      <c r="Y166" s="377" t="n"/>
      <c r="Z166" s="377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374" t="n"/>
      <c r="N167" s="375" t="inlineStr">
        <is>
          <t>Итого</t>
        </is>
      </c>
      <c r="O167" s="345" t="n"/>
      <c r="P167" s="345" t="n"/>
      <c r="Q167" s="345" t="n"/>
      <c r="R167" s="345" t="n"/>
      <c r="S167" s="345" t="n"/>
      <c r="T167" s="346" t="n"/>
      <c r="U167" s="43" t="inlineStr">
        <is>
          <t>кг</t>
        </is>
      </c>
      <c r="V167" s="376">
        <f>IFERROR(SUMPRODUCT(V165:V165*H165:H165),"0")</f>
        <v/>
      </c>
      <c r="W167" s="376">
        <f>IFERROR(SUMPRODUCT(W165:W165*H165:H165),"0")</f>
        <v/>
      </c>
      <c r="X167" s="43" t="n"/>
      <c r="Y167" s="377" t="n"/>
      <c r="Z167" s="377" t="n"/>
    </row>
    <row r="168" ht="16.5" customHeight="1">
      <c r="A168" s="197" t="inlineStr">
        <is>
          <t>Вязанка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97" t="n"/>
      <c r="Z168" s="197" t="n"/>
    </row>
    <row r="169" ht="14.25" customHeight="1">
      <c r="A169" s="186" t="inlineStr">
        <is>
          <t>Сосиски замороженные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86" t="n"/>
      <c r="Z169" s="186" t="n"/>
    </row>
    <row r="170" ht="27" customHeight="1">
      <c r="A170" s="64" t="inlineStr">
        <is>
          <t>SU002677</t>
        </is>
      </c>
      <c r="B170" s="64" t="inlineStr">
        <is>
          <t>P003053</t>
        </is>
      </c>
      <c r="C170" s="37" t="n">
        <v>4301051319</v>
      </c>
      <c r="D170" s="167" t="n">
        <v>4680115881204</v>
      </c>
      <c r="E170" s="337" t="n"/>
      <c r="F170" s="369" t="n">
        <v>0.33</v>
      </c>
      <c r="G170" s="38" t="n">
        <v>6</v>
      </c>
      <c r="H170" s="369" t="n">
        <v>1.98</v>
      </c>
      <c r="I170" s="369" t="n">
        <v>2.246</v>
      </c>
      <c r="J170" s="38" t="n">
        <v>156</v>
      </c>
      <c r="K170" s="38" t="inlineStr">
        <is>
          <t>12</t>
        </is>
      </c>
      <c r="L170" s="39" t="inlineStr">
        <is>
          <t>СК2</t>
        </is>
      </c>
      <c r="M170" s="38" t="n">
        <v>365</v>
      </c>
      <c r="N170" s="435" t="inlineStr">
        <is>
          <t>Сосиски «Сливушки #нежнушки» замороженные Фикс.вес 0,33 п/а ТМ «Вязанка»</t>
        </is>
      </c>
      <c r="O170" s="371" t="n"/>
      <c r="P170" s="371" t="n"/>
      <c r="Q170" s="371" t="n"/>
      <c r="R170" s="337" t="n"/>
      <c r="S170" s="40" t="inlineStr"/>
      <c r="T170" s="40" t="inlineStr"/>
      <c r="U170" s="41" t="inlineStr">
        <is>
          <t>кор</t>
        </is>
      </c>
      <c r="V170" s="372" t="n">
        <v>0</v>
      </c>
      <c r="W170" s="373">
        <f>IFERROR(IF(V170="","",V170),"")</f>
        <v/>
      </c>
      <c r="X170" s="42">
        <f>IFERROR(IF(V170="","",V170*0.00753),"")</f>
        <v/>
      </c>
      <c r="Y170" s="69" t="inlineStr"/>
      <c r="Z170" s="70" t="inlineStr"/>
      <c r="AD170" s="74" t="n"/>
      <c r="BA170" s="134" t="inlineStr">
        <is>
          <t>КИЗ</t>
        </is>
      </c>
    </row>
    <row r="171">
      <c r="A171" s="176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374" t="n"/>
      <c r="N171" s="375" t="inlineStr">
        <is>
          <t>Итого</t>
        </is>
      </c>
      <c r="O171" s="345" t="n"/>
      <c r="P171" s="345" t="n"/>
      <c r="Q171" s="345" t="n"/>
      <c r="R171" s="345" t="n"/>
      <c r="S171" s="345" t="n"/>
      <c r="T171" s="346" t="n"/>
      <c r="U171" s="43" t="inlineStr">
        <is>
          <t>кор</t>
        </is>
      </c>
      <c r="V171" s="376">
        <f>IFERROR(SUM(V170:V170),"0")</f>
        <v/>
      </c>
      <c r="W171" s="376">
        <f>IFERROR(SUM(W170:W170),"0")</f>
        <v/>
      </c>
      <c r="X171" s="376">
        <f>IFERROR(IF(X170="",0,X170),"0")</f>
        <v/>
      </c>
      <c r="Y171" s="377" t="n"/>
      <c r="Z171" s="377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374" t="n"/>
      <c r="N172" s="375" t="inlineStr">
        <is>
          <t>Итого</t>
        </is>
      </c>
      <c r="O172" s="345" t="n"/>
      <c r="P172" s="345" t="n"/>
      <c r="Q172" s="345" t="n"/>
      <c r="R172" s="345" t="n"/>
      <c r="S172" s="345" t="n"/>
      <c r="T172" s="346" t="n"/>
      <c r="U172" s="43" t="inlineStr">
        <is>
          <t>кг</t>
        </is>
      </c>
      <c r="V172" s="376">
        <f>IFERROR(SUMPRODUCT(V170:V170*H170:H170),"0")</f>
        <v/>
      </c>
      <c r="W172" s="376">
        <f>IFERROR(SUMPRODUCT(W170:W170*H170:H170),"0")</f>
        <v/>
      </c>
      <c r="X172" s="43" t="n"/>
      <c r="Y172" s="377" t="n"/>
      <c r="Z172" s="377" t="n"/>
    </row>
    <row r="173" ht="27.75" customHeight="1">
      <c r="A173" s="196" t="inlineStr">
        <is>
          <t>Стародворье</t>
        </is>
      </c>
      <c r="B173" s="368" t="n"/>
      <c r="C173" s="368" t="n"/>
      <c r="D173" s="368" t="n"/>
      <c r="E173" s="368" t="n"/>
      <c r="F173" s="368" t="n"/>
      <c r="G173" s="368" t="n"/>
      <c r="H173" s="368" t="n"/>
      <c r="I173" s="368" t="n"/>
      <c r="J173" s="368" t="n"/>
      <c r="K173" s="368" t="n"/>
      <c r="L173" s="368" t="n"/>
      <c r="M173" s="368" t="n"/>
      <c r="N173" s="368" t="n"/>
      <c r="O173" s="368" t="n"/>
      <c r="P173" s="368" t="n"/>
      <c r="Q173" s="368" t="n"/>
      <c r="R173" s="368" t="n"/>
      <c r="S173" s="368" t="n"/>
      <c r="T173" s="368" t="n"/>
      <c r="U173" s="368" t="n"/>
      <c r="V173" s="368" t="n"/>
      <c r="W173" s="368" t="n"/>
      <c r="X173" s="368" t="n"/>
      <c r="Y173" s="55" t="n"/>
      <c r="Z173" s="55" t="n"/>
    </row>
    <row r="174" ht="16.5" customHeight="1">
      <c r="A174" s="197" t="inlineStr">
        <is>
          <t>Стародворье ЗПФ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97" t="n"/>
      <c r="Z174" s="197" t="n"/>
    </row>
    <row r="175" ht="14.25" customHeight="1">
      <c r="A175" s="186" t="inlineStr">
        <is>
          <t>Пельмени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86" t="n"/>
      <c r="Z175" s="186" t="n"/>
    </row>
    <row r="176" ht="27" customHeight="1">
      <c r="A176" s="64" t="inlineStr">
        <is>
          <t>SU002920</t>
        </is>
      </c>
      <c r="B176" s="64" t="inlineStr">
        <is>
          <t>P003355</t>
        </is>
      </c>
      <c r="C176" s="37" t="n">
        <v>4301070948</v>
      </c>
      <c r="D176" s="167" t="n">
        <v>4607111037022</v>
      </c>
      <c r="E176" s="337" t="n"/>
      <c r="F176" s="369" t="n">
        <v>0.7</v>
      </c>
      <c r="G176" s="38" t="n">
        <v>8</v>
      </c>
      <c r="H176" s="369" t="n">
        <v>5.6</v>
      </c>
      <c r="I176" s="369" t="n">
        <v>5.87</v>
      </c>
      <c r="J176" s="38" t="n">
        <v>84</v>
      </c>
      <c r="K176" s="38" t="inlineStr">
        <is>
          <t>12</t>
        </is>
      </c>
      <c r="L176" s="39" t="inlineStr">
        <is>
          <t>МГ</t>
        </is>
      </c>
      <c r="M176" s="38" t="n">
        <v>180</v>
      </c>
      <c r="N176" s="436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76" s="371" t="n"/>
      <c r="P176" s="371" t="n"/>
      <c r="Q176" s="371" t="n"/>
      <c r="R176" s="337" t="n"/>
      <c r="S176" s="40" t="inlineStr"/>
      <c r="T176" s="40" t="inlineStr"/>
      <c r="U176" s="41" t="inlineStr">
        <is>
          <t>кор</t>
        </is>
      </c>
      <c r="V176" s="372" t="n">
        <v>85</v>
      </c>
      <c r="W176" s="373">
        <f>IFERROR(IF(V176="","",V176),"")</f>
        <v/>
      </c>
      <c r="X176" s="42">
        <f>IFERROR(IF(V176="","",V176*0.0155),"")</f>
        <v/>
      </c>
      <c r="Y176" s="69" t="inlineStr"/>
      <c r="Z176" s="70" t="inlineStr"/>
      <c r="AD176" s="74" t="n"/>
      <c r="BA176" s="135" t="inlineStr">
        <is>
          <t>ЗПФ</t>
        </is>
      </c>
    </row>
    <row r="177">
      <c r="A177" s="176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74" t="n"/>
      <c r="N177" s="375" t="inlineStr">
        <is>
          <t>Итого</t>
        </is>
      </c>
      <c r="O177" s="345" t="n"/>
      <c r="P177" s="345" t="n"/>
      <c r="Q177" s="345" t="n"/>
      <c r="R177" s="345" t="n"/>
      <c r="S177" s="345" t="n"/>
      <c r="T177" s="346" t="n"/>
      <c r="U177" s="43" t="inlineStr">
        <is>
          <t>кор</t>
        </is>
      </c>
      <c r="V177" s="376">
        <f>IFERROR(SUM(V176:V176),"0")</f>
        <v/>
      </c>
      <c r="W177" s="376">
        <f>IFERROR(SUM(W176:W176),"0")</f>
        <v/>
      </c>
      <c r="X177" s="376">
        <f>IFERROR(IF(X176="",0,X176),"0")</f>
        <v/>
      </c>
      <c r="Y177" s="377" t="n"/>
      <c r="Z177" s="377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374" t="n"/>
      <c r="N178" s="375" t="inlineStr">
        <is>
          <t>Итого</t>
        </is>
      </c>
      <c r="O178" s="345" t="n"/>
      <c r="P178" s="345" t="n"/>
      <c r="Q178" s="345" t="n"/>
      <c r="R178" s="345" t="n"/>
      <c r="S178" s="345" t="n"/>
      <c r="T178" s="346" t="n"/>
      <c r="U178" s="43" t="inlineStr">
        <is>
          <t>кг</t>
        </is>
      </c>
      <c r="V178" s="376">
        <f>IFERROR(SUMPRODUCT(V176:V176*H176:H176),"0")</f>
        <v/>
      </c>
      <c r="W178" s="376">
        <f>IFERROR(SUMPRODUCT(W176:W176*H176:H176),"0")</f>
        <v/>
      </c>
      <c r="X178" s="43" t="n"/>
      <c r="Y178" s="377" t="n"/>
      <c r="Z178" s="377" t="n"/>
    </row>
    <row r="179" ht="16.5" customHeight="1">
      <c r="A179" s="197" t="inlineStr">
        <is>
          <t>Мясорубская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97" t="n"/>
      <c r="Z179" s="197" t="n"/>
    </row>
    <row r="180" ht="14.25" customHeight="1">
      <c r="A180" s="186" t="inlineStr">
        <is>
          <t>Пельмени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86" t="n"/>
      <c r="Z180" s="186" t="n"/>
    </row>
    <row r="181" ht="27" customHeight="1">
      <c r="A181" s="64" t="inlineStr">
        <is>
          <t>SU003145</t>
        </is>
      </c>
      <c r="B181" s="64" t="inlineStr">
        <is>
          <t>P003731</t>
        </is>
      </c>
      <c r="C181" s="37" t="n">
        <v>4301070990</v>
      </c>
      <c r="D181" s="167" t="n">
        <v>4607111038494</v>
      </c>
      <c r="E181" s="337" t="n"/>
      <c r="F181" s="369" t="n">
        <v>0.7</v>
      </c>
      <c r="G181" s="38" t="n">
        <v>8</v>
      </c>
      <c r="H181" s="369" t="n">
        <v>5.6</v>
      </c>
      <c r="I181" s="369" t="n">
        <v>5.87</v>
      </c>
      <c r="J181" s="38" t="n">
        <v>84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37" t="inlineStr">
        <is>
          <t>Пельмени «Мясорубские с рубленой говядиной» 0,7 сфера ТМ «Стародворье»</t>
        </is>
      </c>
      <c r="O181" s="371" t="n"/>
      <c r="P181" s="371" t="n"/>
      <c r="Q181" s="371" t="n"/>
      <c r="R181" s="337" t="n"/>
      <c r="S181" s="40" t="inlineStr"/>
      <c r="T181" s="40" t="inlineStr"/>
      <c r="U181" s="41" t="inlineStr">
        <is>
          <t>кор</t>
        </is>
      </c>
      <c r="V181" s="372" t="n">
        <v>0</v>
      </c>
      <c r="W181" s="373">
        <f>IFERROR(IF(V181="","",V181),"")</f>
        <v/>
      </c>
      <c r="X181" s="42">
        <f>IFERROR(IF(V181="","",V181*0.0155),"")</f>
        <v/>
      </c>
      <c r="Y181" s="69" t="inlineStr"/>
      <c r="Z181" s="70" t="inlineStr">
        <is>
          <t>Новинка</t>
        </is>
      </c>
      <c r="AD181" s="74" t="n"/>
      <c r="BA181" s="136" t="inlineStr">
        <is>
          <t>ЗПФ</t>
        </is>
      </c>
    </row>
    <row r="182" ht="27" customHeight="1">
      <c r="A182" s="64" t="inlineStr">
        <is>
          <t>SU003077</t>
        </is>
      </c>
      <c r="B182" s="64" t="inlineStr">
        <is>
          <t>P003648</t>
        </is>
      </c>
      <c r="C182" s="37" t="n">
        <v>4301070966</v>
      </c>
      <c r="D182" s="167" t="n">
        <v>4607111038135</v>
      </c>
      <c r="E182" s="337" t="n"/>
      <c r="F182" s="369" t="n">
        <v>0.7</v>
      </c>
      <c r="G182" s="38" t="n">
        <v>8</v>
      </c>
      <c r="H182" s="369" t="n">
        <v>5.6</v>
      </c>
      <c r="I182" s="369" t="n">
        <v>5.87</v>
      </c>
      <c r="J182" s="38" t="n">
        <v>84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38" t="inlineStr">
        <is>
          <t>Пельмени «Мясорубские с рубленой грудинкой» 0,7 Классическая форма ТМ «Стародворье»</t>
        </is>
      </c>
      <c r="O182" s="371" t="n"/>
      <c r="P182" s="371" t="n"/>
      <c r="Q182" s="371" t="n"/>
      <c r="R182" s="337" t="n"/>
      <c r="S182" s="40" t="inlineStr"/>
      <c r="T182" s="40" t="inlineStr"/>
      <c r="U182" s="41" t="inlineStr">
        <is>
          <t>кор</t>
        </is>
      </c>
      <c r="V182" s="372" t="n">
        <v>4</v>
      </c>
      <c r="W182" s="373">
        <f>IFERROR(IF(V182="","",V182),"")</f>
        <v/>
      </c>
      <c r="X182" s="42">
        <f>IFERROR(IF(V182="","",V182*0.0155),"")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6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374" t="n"/>
      <c r="N183" s="375" t="inlineStr">
        <is>
          <t>Итого</t>
        </is>
      </c>
      <c r="O183" s="345" t="n"/>
      <c r="P183" s="345" t="n"/>
      <c r="Q183" s="345" t="n"/>
      <c r="R183" s="345" t="n"/>
      <c r="S183" s="345" t="n"/>
      <c r="T183" s="346" t="n"/>
      <c r="U183" s="43" t="inlineStr">
        <is>
          <t>кор</t>
        </is>
      </c>
      <c r="V183" s="376">
        <f>IFERROR(SUM(V181:V182),"0")</f>
        <v/>
      </c>
      <c r="W183" s="376">
        <f>IFERROR(SUM(W181:W182),"0")</f>
        <v/>
      </c>
      <c r="X183" s="376">
        <f>IFERROR(IF(X181="",0,X181),"0")+IFERROR(IF(X182="",0,X182),"0")</f>
        <v/>
      </c>
      <c r="Y183" s="377" t="n"/>
      <c r="Z183" s="377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374" t="n"/>
      <c r="N184" s="375" t="inlineStr">
        <is>
          <t>Итого</t>
        </is>
      </c>
      <c r="O184" s="345" t="n"/>
      <c r="P184" s="345" t="n"/>
      <c r="Q184" s="345" t="n"/>
      <c r="R184" s="345" t="n"/>
      <c r="S184" s="345" t="n"/>
      <c r="T184" s="346" t="n"/>
      <c r="U184" s="43" t="inlineStr">
        <is>
          <t>кг</t>
        </is>
      </c>
      <c r="V184" s="376">
        <f>IFERROR(SUMPRODUCT(V181:V182*H181:H182),"0")</f>
        <v/>
      </c>
      <c r="W184" s="376">
        <f>IFERROR(SUMPRODUCT(W181:W182*H181:H182),"0")</f>
        <v/>
      </c>
      <c r="X184" s="43" t="n"/>
      <c r="Y184" s="377" t="n"/>
      <c r="Z184" s="377" t="n"/>
    </row>
    <row r="185" ht="16.5" customHeight="1">
      <c r="A185" s="197" t="inlineStr">
        <is>
          <t>Медвежье ушко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97" t="n"/>
      <c r="Z185" s="197" t="n"/>
    </row>
    <row r="186" ht="14.25" customHeight="1">
      <c r="A186" s="186" t="inlineStr">
        <is>
          <t>Пельмени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86" t="n"/>
      <c r="Z186" s="186" t="n"/>
    </row>
    <row r="187" ht="27" customHeight="1">
      <c r="A187" s="64" t="inlineStr">
        <is>
          <t>SU002067</t>
        </is>
      </c>
      <c r="B187" s="64" t="inlineStr">
        <is>
          <t>P002999</t>
        </is>
      </c>
      <c r="C187" s="37" t="n">
        <v>4301070915</v>
      </c>
      <c r="D187" s="167" t="n">
        <v>4607111035882</v>
      </c>
      <c r="E187" s="337" t="n"/>
      <c r="F187" s="369" t="n">
        <v>0.43</v>
      </c>
      <c r="G187" s="38" t="n">
        <v>16</v>
      </c>
      <c r="H187" s="369" t="n">
        <v>6.88</v>
      </c>
      <c r="I187" s="369" t="n">
        <v>7.19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87" s="371" t="n"/>
      <c r="P187" s="371" t="n"/>
      <c r="Q187" s="371" t="n"/>
      <c r="R187" s="337" t="n"/>
      <c r="S187" s="40" t="inlineStr"/>
      <c r="T187" s="40" t="inlineStr"/>
      <c r="U187" s="41" t="inlineStr">
        <is>
          <t>кор</t>
        </is>
      </c>
      <c r="V187" s="372" t="n">
        <v>0</v>
      </c>
      <c r="W187" s="373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SU002068</t>
        </is>
      </c>
      <c r="B188" s="64" t="inlineStr">
        <is>
          <t>P003005</t>
        </is>
      </c>
      <c r="C188" s="37" t="n">
        <v>4301070921</v>
      </c>
      <c r="D188" s="167" t="n">
        <v>4607111035905</v>
      </c>
      <c r="E188" s="337" t="n"/>
      <c r="F188" s="369" t="n">
        <v>0.9</v>
      </c>
      <c r="G188" s="38" t="n">
        <v>8</v>
      </c>
      <c r="H188" s="369" t="n">
        <v>7.2</v>
      </c>
      <c r="I188" s="369" t="n">
        <v>7.47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88" s="371" t="n"/>
      <c r="P188" s="371" t="n"/>
      <c r="Q188" s="371" t="n"/>
      <c r="R188" s="337" t="n"/>
      <c r="S188" s="40" t="inlineStr"/>
      <c r="T188" s="40" t="inlineStr"/>
      <c r="U188" s="41" t="inlineStr">
        <is>
          <t>кор</t>
        </is>
      </c>
      <c r="V188" s="372" t="n">
        <v>0</v>
      </c>
      <c r="W188" s="373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SU002069</t>
        </is>
      </c>
      <c r="B189" s="64" t="inlineStr">
        <is>
          <t>P003001</t>
        </is>
      </c>
      <c r="C189" s="37" t="n">
        <v>4301070917</v>
      </c>
      <c r="D189" s="167" t="n">
        <v>4607111035912</v>
      </c>
      <c r="E189" s="337" t="n"/>
      <c r="F189" s="369" t="n">
        <v>0.43</v>
      </c>
      <c r="G189" s="38" t="n">
        <v>16</v>
      </c>
      <c r="H189" s="369" t="n">
        <v>6.88</v>
      </c>
      <c r="I189" s="369" t="n">
        <v>7.19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89" s="371" t="n"/>
      <c r="P189" s="371" t="n"/>
      <c r="Q189" s="371" t="n"/>
      <c r="R189" s="337" t="n"/>
      <c r="S189" s="40" t="inlineStr"/>
      <c r="T189" s="40" t="inlineStr"/>
      <c r="U189" s="41" t="inlineStr">
        <is>
          <t>кор</t>
        </is>
      </c>
      <c r="V189" s="372" t="n">
        <v>0</v>
      </c>
      <c r="W189" s="373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 ht="27" customHeight="1">
      <c r="A190" s="64" t="inlineStr">
        <is>
          <t>SU002066</t>
        </is>
      </c>
      <c r="B190" s="64" t="inlineStr">
        <is>
          <t>P003004</t>
        </is>
      </c>
      <c r="C190" s="37" t="n">
        <v>4301070920</v>
      </c>
      <c r="D190" s="167" t="n">
        <v>4607111035929</v>
      </c>
      <c r="E190" s="337" t="n"/>
      <c r="F190" s="369" t="n">
        <v>0.9</v>
      </c>
      <c r="G190" s="38" t="n">
        <v>8</v>
      </c>
      <c r="H190" s="369" t="n">
        <v>7.2</v>
      </c>
      <c r="I190" s="369" t="n">
        <v>7.47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0" s="371" t="n"/>
      <c r="P190" s="371" t="n"/>
      <c r="Q190" s="371" t="n"/>
      <c r="R190" s="337" t="n"/>
      <c r="S190" s="40" t="inlineStr"/>
      <c r="T190" s="40" t="inlineStr"/>
      <c r="U190" s="41" t="inlineStr">
        <is>
          <t>кор</t>
        </is>
      </c>
      <c r="V190" s="372" t="n">
        <v>80</v>
      </c>
      <c r="W190" s="373">
        <f>IFERROR(IF(V190="","",V190),"")</f>
        <v/>
      </c>
      <c r="X190" s="42">
        <f>IFERROR(IF(V190="","",V190*0.0155),"")</f>
        <v/>
      </c>
      <c r="Y190" s="69" t="inlineStr"/>
      <c r="Z190" s="70" t="inlineStr"/>
      <c r="AD190" s="74" t="n"/>
      <c r="BA190" s="141" t="inlineStr">
        <is>
          <t>ЗПФ</t>
        </is>
      </c>
    </row>
    <row r="191">
      <c r="A191" s="176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374" t="n"/>
      <c r="N191" s="375" t="inlineStr">
        <is>
          <t>Итого</t>
        </is>
      </c>
      <c r="O191" s="345" t="n"/>
      <c r="P191" s="345" t="n"/>
      <c r="Q191" s="345" t="n"/>
      <c r="R191" s="345" t="n"/>
      <c r="S191" s="345" t="n"/>
      <c r="T191" s="346" t="n"/>
      <c r="U191" s="43" t="inlineStr">
        <is>
          <t>кор</t>
        </is>
      </c>
      <c r="V191" s="376">
        <f>IFERROR(SUM(V187:V190),"0")</f>
        <v/>
      </c>
      <c r="W191" s="376">
        <f>IFERROR(SUM(W187:W190),"0")</f>
        <v/>
      </c>
      <c r="X191" s="376">
        <f>IFERROR(IF(X187="",0,X187),"0")+IFERROR(IF(X188="",0,X188),"0")+IFERROR(IF(X189="",0,X189),"0")+IFERROR(IF(X190="",0,X190),"0")</f>
        <v/>
      </c>
      <c r="Y191" s="377" t="n"/>
      <c r="Z191" s="377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374" t="n"/>
      <c r="N192" s="375" t="inlineStr">
        <is>
          <t>Итого</t>
        </is>
      </c>
      <c r="O192" s="345" t="n"/>
      <c r="P192" s="345" t="n"/>
      <c r="Q192" s="345" t="n"/>
      <c r="R192" s="345" t="n"/>
      <c r="S192" s="345" t="n"/>
      <c r="T192" s="346" t="n"/>
      <c r="U192" s="43" t="inlineStr">
        <is>
          <t>кг</t>
        </is>
      </c>
      <c r="V192" s="376">
        <f>IFERROR(SUMPRODUCT(V187:V190*H187:H190),"0")</f>
        <v/>
      </c>
      <c r="W192" s="376">
        <f>IFERROR(SUMPRODUCT(W187:W190*H187:H190),"0")</f>
        <v/>
      </c>
      <c r="X192" s="43" t="n"/>
      <c r="Y192" s="377" t="n"/>
      <c r="Z192" s="377" t="n"/>
    </row>
    <row r="193" ht="16.5" customHeight="1">
      <c r="A193" s="197" t="inlineStr">
        <is>
          <t>Бордо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97" t="n"/>
      <c r="Z193" s="197" t="n"/>
    </row>
    <row r="194" ht="14.25" customHeight="1">
      <c r="A194" s="186" t="inlineStr">
        <is>
          <t>Сосиски замороженные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86" t="n"/>
      <c r="Z194" s="186" t="n"/>
    </row>
    <row r="195" ht="27" customHeight="1">
      <c r="A195" s="64" t="inlineStr">
        <is>
          <t>SU002678</t>
        </is>
      </c>
      <c r="B195" s="64" t="inlineStr">
        <is>
          <t>P003054</t>
        </is>
      </c>
      <c r="C195" s="37" t="n">
        <v>4301051320</v>
      </c>
      <c r="D195" s="167" t="n">
        <v>4680115881334</v>
      </c>
      <c r="E195" s="337" t="n"/>
      <c r="F195" s="369" t="n">
        <v>0.33</v>
      </c>
      <c r="G195" s="38" t="n">
        <v>6</v>
      </c>
      <c r="H195" s="369" t="n">
        <v>1.98</v>
      </c>
      <c r="I195" s="369" t="n">
        <v>2.27</v>
      </c>
      <c r="J195" s="38" t="n">
        <v>156</v>
      </c>
      <c r="K195" s="38" t="inlineStr">
        <is>
          <t>12</t>
        </is>
      </c>
      <c r="L195" s="39" t="inlineStr">
        <is>
          <t>СК2</t>
        </is>
      </c>
      <c r="M195" s="38" t="n">
        <v>365</v>
      </c>
      <c r="N195" s="443" t="inlineStr">
        <is>
          <t>Сосиски «Оригинальные» замороженные Фикс.вес 0,33 п/а ТМ «Стародворье»</t>
        </is>
      </c>
      <c r="O195" s="371" t="n"/>
      <c r="P195" s="371" t="n"/>
      <c r="Q195" s="371" t="n"/>
      <c r="R195" s="337" t="n"/>
      <c r="S195" s="40" t="inlineStr"/>
      <c r="T195" s="40" t="inlineStr"/>
      <c r="U195" s="41" t="inlineStr">
        <is>
          <t>кор</t>
        </is>
      </c>
      <c r="V195" s="372" t="n">
        <v>0</v>
      </c>
      <c r="W195" s="373">
        <f>IFERROR(IF(V195="","",V195),"")</f>
        <v/>
      </c>
      <c r="X195" s="42">
        <f>IFERROR(IF(V195="","",V195*0.00753),"")</f>
        <v/>
      </c>
      <c r="Y195" s="69" t="inlineStr"/>
      <c r="Z195" s="70" t="inlineStr"/>
      <c r="AD195" s="74" t="n"/>
      <c r="BA195" s="142" t="inlineStr">
        <is>
          <t>КИЗ</t>
        </is>
      </c>
    </row>
    <row r="196">
      <c r="A196" s="176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374" t="n"/>
      <c r="N196" s="375" t="inlineStr">
        <is>
          <t>Итого</t>
        </is>
      </c>
      <c r="O196" s="345" t="n"/>
      <c r="P196" s="345" t="n"/>
      <c r="Q196" s="345" t="n"/>
      <c r="R196" s="345" t="n"/>
      <c r="S196" s="345" t="n"/>
      <c r="T196" s="346" t="n"/>
      <c r="U196" s="43" t="inlineStr">
        <is>
          <t>кор</t>
        </is>
      </c>
      <c r="V196" s="376">
        <f>IFERROR(SUM(V195:V195),"0")</f>
        <v/>
      </c>
      <c r="W196" s="376">
        <f>IFERROR(SUM(W195:W195),"0")</f>
        <v/>
      </c>
      <c r="X196" s="376">
        <f>IFERROR(IF(X195="",0,X195),"0")</f>
        <v/>
      </c>
      <c r="Y196" s="377" t="n"/>
      <c r="Z196" s="377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374" t="n"/>
      <c r="N197" s="375" t="inlineStr">
        <is>
          <t>Итого</t>
        </is>
      </c>
      <c r="O197" s="345" t="n"/>
      <c r="P197" s="345" t="n"/>
      <c r="Q197" s="345" t="n"/>
      <c r="R197" s="345" t="n"/>
      <c r="S197" s="345" t="n"/>
      <c r="T197" s="346" t="n"/>
      <c r="U197" s="43" t="inlineStr">
        <is>
          <t>кг</t>
        </is>
      </c>
      <c r="V197" s="376">
        <f>IFERROR(SUMPRODUCT(V195:V195*H195:H195),"0")</f>
        <v/>
      </c>
      <c r="W197" s="376">
        <f>IFERROR(SUMPRODUCT(W195:W195*H195:H195),"0")</f>
        <v/>
      </c>
      <c r="X197" s="43" t="n"/>
      <c r="Y197" s="377" t="n"/>
      <c r="Z197" s="377" t="n"/>
    </row>
    <row r="198" ht="16.5" customHeight="1">
      <c r="A198" s="197" t="inlineStr">
        <is>
          <t>Сочные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97" t="n"/>
      <c r="Z198" s="197" t="n"/>
    </row>
    <row r="199" ht="14.25" customHeight="1">
      <c r="A199" s="186" t="inlineStr">
        <is>
          <t>Пельмени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86" t="n"/>
      <c r="Z199" s="186" t="n"/>
    </row>
    <row r="200" ht="16.5" customHeight="1">
      <c r="A200" s="64" t="inlineStr">
        <is>
          <t>SU001859</t>
        </is>
      </c>
      <c r="B200" s="64" t="inlineStr">
        <is>
          <t>P002720</t>
        </is>
      </c>
      <c r="C200" s="37" t="n">
        <v>4301070874</v>
      </c>
      <c r="D200" s="167" t="n">
        <v>4607111035332</v>
      </c>
      <c r="E200" s="337" t="n"/>
      <c r="F200" s="369" t="n">
        <v>0.43</v>
      </c>
      <c r="G200" s="38" t="n">
        <v>16</v>
      </c>
      <c r="H200" s="369" t="n">
        <v>6.88</v>
      </c>
      <c r="I200" s="369" t="n">
        <v>7.206</v>
      </c>
      <c r="J200" s="38" t="n">
        <v>84</v>
      </c>
      <c r="K200" s="38" t="inlineStr">
        <is>
          <t>12</t>
        </is>
      </c>
      <c r="L200" s="39" t="inlineStr">
        <is>
          <t>МГ</t>
        </is>
      </c>
      <c r="M200" s="38" t="n">
        <v>180</v>
      </c>
      <c r="N200" s="444">
        <f>HYPERLINK("https://abi.ru/products/Замороженные/Стародворье/Сочные/Пельмени/P002720/","Пельмени Сочные Сочные 0,43 Сфера Стародворье")</f>
        <v/>
      </c>
      <c r="O200" s="371" t="n"/>
      <c r="P200" s="371" t="n"/>
      <c r="Q200" s="371" t="n"/>
      <c r="R200" s="337" t="n"/>
      <c r="S200" s="40" t="inlineStr"/>
      <c r="T200" s="40" t="inlineStr"/>
      <c r="U200" s="41" t="inlineStr">
        <is>
          <t>кор</t>
        </is>
      </c>
      <c r="V200" s="372" t="n">
        <v>0</v>
      </c>
      <c r="W200" s="373">
        <f>IFERROR(IF(V200="","",V200),"")</f>
        <v/>
      </c>
      <c r="X200" s="42">
        <f>IFERROR(IF(V200="","",V200*0.0155),"")</f>
        <v/>
      </c>
      <c r="Y200" s="69" t="inlineStr"/>
      <c r="Z200" s="70" t="inlineStr"/>
      <c r="AD200" s="74" t="n"/>
      <c r="BA200" s="143" t="inlineStr">
        <is>
          <t>ЗПФ</t>
        </is>
      </c>
    </row>
    <row r="201" ht="16.5" customHeight="1">
      <c r="A201" s="64" t="inlineStr">
        <is>
          <t>SU001776</t>
        </is>
      </c>
      <c r="B201" s="64" t="inlineStr">
        <is>
          <t>P002719</t>
        </is>
      </c>
      <c r="C201" s="37" t="n">
        <v>4301070873</v>
      </c>
      <c r="D201" s="167" t="n">
        <v>4607111035080</v>
      </c>
      <c r="E201" s="337" t="n"/>
      <c r="F201" s="369" t="n">
        <v>0.9</v>
      </c>
      <c r="G201" s="38" t="n">
        <v>8</v>
      </c>
      <c r="H201" s="369" t="n">
        <v>7.2</v>
      </c>
      <c r="I201" s="369" t="n">
        <v>7.47</v>
      </c>
      <c r="J201" s="38" t="n">
        <v>84</v>
      </c>
      <c r="K201" s="38" t="inlineStr">
        <is>
          <t>12</t>
        </is>
      </c>
      <c r="L201" s="39" t="inlineStr">
        <is>
          <t>МГ</t>
        </is>
      </c>
      <c r="M201" s="38" t="n">
        <v>180</v>
      </c>
      <c r="N201" s="445">
        <f>HYPERLINK("https://abi.ru/products/Замороженные/Стародворье/Сочные/Пельмени/P002719/","Пельмени Сочные Сочные 0,9 Сфера Стародворье")</f>
        <v/>
      </c>
      <c r="O201" s="371" t="n"/>
      <c r="P201" s="371" t="n"/>
      <c r="Q201" s="371" t="n"/>
      <c r="R201" s="337" t="n"/>
      <c r="S201" s="40" t="inlineStr"/>
      <c r="T201" s="40" t="inlineStr"/>
      <c r="U201" s="41" t="inlineStr">
        <is>
          <t>кор</t>
        </is>
      </c>
      <c r="V201" s="372" t="n">
        <v>175</v>
      </c>
      <c r="W201" s="373">
        <f>IFERROR(IF(V201="","",V201),"")</f>
        <v/>
      </c>
      <c r="X201" s="42">
        <f>IFERROR(IF(V201="","",V201*0.0155),"")</f>
        <v/>
      </c>
      <c r="Y201" s="69" t="inlineStr"/>
      <c r="Z201" s="70" t="inlineStr"/>
      <c r="AD201" s="74" t="n"/>
      <c r="BA201" s="144" t="inlineStr">
        <is>
          <t>ЗПФ</t>
        </is>
      </c>
    </row>
    <row r="202">
      <c r="A202" s="176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374" t="n"/>
      <c r="N202" s="375" t="inlineStr">
        <is>
          <t>Итого</t>
        </is>
      </c>
      <c r="O202" s="345" t="n"/>
      <c r="P202" s="345" t="n"/>
      <c r="Q202" s="345" t="n"/>
      <c r="R202" s="345" t="n"/>
      <c r="S202" s="345" t="n"/>
      <c r="T202" s="346" t="n"/>
      <c r="U202" s="43" t="inlineStr">
        <is>
          <t>кор</t>
        </is>
      </c>
      <c r="V202" s="376">
        <f>IFERROR(SUM(V200:V201),"0")</f>
        <v/>
      </c>
      <c r="W202" s="376">
        <f>IFERROR(SUM(W200:W201),"0")</f>
        <v/>
      </c>
      <c r="X202" s="376">
        <f>IFERROR(IF(X200="",0,X200),"0")+IFERROR(IF(X201="",0,X201),"0")</f>
        <v/>
      </c>
      <c r="Y202" s="377" t="n"/>
      <c r="Z202" s="377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374" t="n"/>
      <c r="N203" s="375" t="inlineStr">
        <is>
          <t>Итого</t>
        </is>
      </c>
      <c r="O203" s="345" t="n"/>
      <c r="P203" s="345" t="n"/>
      <c r="Q203" s="345" t="n"/>
      <c r="R203" s="345" t="n"/>
      <c r="S203" s="345" t="n"/>
      <c r="T203" s="346" t="n"/>
      <c r="U203" s="43" t="inlineStr">
        <is>
          <t>кг</t>
        </is>
      </c>
      <c r="V203" s="376">
        <f>IFERROR(SUMPRODUCT(V200:V201*H200:H201),"0")</f>
        <v/>
      </c>
      <c r="W203" s="376">
        <f>IFERROR(SUMPRODUCT(W200:W201*H200:H201),"0")</f>
        <v/>
      </c>
      <c r="X203" s="43" t="n"/>
      <c r="Y203" s="377" t="n"/>
      <c r="Z203" s="377" t="n"/>
    </row>
    <row r="204" ht="27.75" customHeight="1">
      <c r="A204" s="196" t="inlineStr">
        <is>
          <t>Колбасный стандарт</t>
        </is>
      </c>
      <c r="B204" s="368" t="n"/>
      <c r="C204" s="368" t="n"/>
      <c r="D204" s="368" t="n"/>
      <c r="E204" s="368" t="n"/>
      <c r="F204" s="368" t="n"/>
      <c r="G204" s="368" t="n"/>
      <c r="H204" s="368" t="n"/>
      <c r="I204" s="368" t="n"/>
      <c r="J204" s="368" t="n"/>
      <c r="K204" s="368" t="n"/>
      <c r="L204" s="368" t="n"/>
      <c r="M204" s="368" t="n"/>
      <c r="N204" s="368" t="n"/>
      <c r="O204" s="368" t="n"/>
      <c r="P204" s="368" t="n"/>
      <c r="Q204" s="368" t="n"/>
      <c r="R204" s="368" t="n"/>
      <c r="S204" s="368" t="n"/>
      <c r="T204" s="368" t="n"/>
      <c r="U204" s="368" t="n"/>
      <c r="V204" s="368" t="n"/>
      <c r="W204" s="368" t="n"/>
      <c r="X204" s="368" t="n"/>
      <c r="Y204" s="55" t="n"/>
      <c r="Z204" s="55" t="n"/>
    </row>
    <row r="205" ht="16.5" customHeight="1">
      <c r="A205" s="197" t="inlineStr">
        <is>
          <t>Владимирский Стандарт ЗПФ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97" t="n"/>
      <c r="Z205" s="197" t="n"/>
    </row>
    <row r="206" ht="14.25" customHeight="1">
      <c r="A206" s="186" t="inlineStr">
        <is>
          <t>Пельмени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86" t="n"/>
      <c r="Z206" s="186" t="n"/>
    </row>
    <row r="207" ht="27" customHeight="1">
      <c r="A207" s="64" t="inlineStr">
        <is>
          <t>SU002267</t>
        </is>
      </c>
      <c r="B207" s="64" t="inlineStr">
        <is>
          <t>P003223</t>
        </is>
      </c>
      <c r="C207" s="37" t="n">
        <v>4301070941</v>
      </c>
      <c r="D207" s="167" t="n">
        <v>4607111036162</v>
      </c>
      <c r="E207" s="337" t="n"/>
      <c r="F207" s="369" t="n">
        <v>0.8</v>
      </c>
      <c r="G207" s="38" t="n">
        <v>8</v>
      </c>
      <c r="H207" s="369" t="n">
        <v>6.4</v>
      </c>
      <c r="I207" s="369" t="n">
        <v>6.6812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90</v>
      </c>
      <c r="N207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07" s="371" t="n"/>
      <c r="P207" s="371" t="n"/>
      <c r="Q207" s="371" t="n"/>
      <c r="R207" s="337" t="n"/>
      <c r="S207" s="40" t="inlineStr"/>
      <c r="T207" s="40" t="inlineStr"/>
      <c r="U207" s="41" t="inlineStr">
        <is>
          <t>кор</t>
        </is>
      </c>
      <c r="V207" s="372" t="n">
        <v>0</v>
      </c>
      <c r="W207" s="373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5" t="inlineStr">
        <is>
          <t>ЗПФ</t>
        </is>
      </c>
    </row>
    <row r="208">
      <c r="A208" s="176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374" t="n"/>
      <c r="N208" s="375" t="inlineStr">
        <is>
          <t>Итого</t>
        </is>
      </c>
      <c r="O208" s="345" t="n"/>
      <c r="P208" s="345" t="n"/>
      <c r="Q208" s="345" t="n"/>
      <c r="R208" s="345" t="n"/>
      <c r="S208" s="345" t="n"/>
      <c r="T208" s="346" t="n"/>
      <c r="U208" s="43" t="inlineStr">
        <is>
          <t>кор</t>
        </is>
      </c>
      <c r="V208" s="376">
        <f>IFERROR(SUM(V207:V207),"0")</f>
        <v/>
      </c>
      <c r="W208" s="376">
        <f>IFERROR(SUM(W207:W207),"0")</f>
        <v/>
      </c>
      <c r="X208" s="376">
        <f>IFERROR(IF(X207="",0,X207),"0")</f>
        <v/>
      </c>
      <c r="Y208" s="377" t="n"/>
      <c r="Z208" s="377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374" t="n"/>
      <c r="N209" s="375" t="inlineStr">
        <is>
          <t>Итого</t>
        </is>
      </c>
      <c r="O209" s="345" t="n"/>
      <c r="P209" s="345" t="n"/>
      <c r="Q209" s="345" t="n"/>
      <c r="R209" s="345" t="n"/>
      <c r="S209" s="345" t="n"/>
      <c r="T209" s="346" t="n"/>
      <c r="U209" s="43" t="inlineStr">
        <is>
          <t>кг</t>
        </is>
      </c>
      <c r="V209" s="376">
        <f>IFERROR(SUMPRODUCT(V207:V207*H207:H207),"0")</f>
        <v/>
      </c>
      <c r="W209" s="376">
        <f>IFERROR(SUMPRODUCT(W207:W207*H207:H207),"0")</f>
        <v/>
      </c>
      <c r="X209" s="43" t="n"/>
      <c r="Y209" s="377" t="n"/>
      <c r="Z209" s="377" t="n"/>
    </row>
    <row r="210" ht="27.75" customHeight="1">
      <c r="A210" s="196" t="inlineStr">
        <is>
          <t>Особый рецепт</t>
        </is>
      </c>
      <c r="B210" s="368" t="n"/>
      <c r="C210" s="368" t="n"/>
      <c r="D210" s="368" t="n"/>
      <c r="E210" s="368" t="n"/>
      <c r="F210" s="368" t="n"/>
      <c r="G210" s="368" t="n"/>
      <c r="H210" s="368" t="n"/>
      <c r="I210" s="368" t="n"/>
      <c r="J210" s="368" t="n"/>
      <c r="K210" s="368" t="n"/>
      <c r="L210" s="368" t="n"/>
      <c r="M210" s="368" t="n"/>
      <c r="N210" s="368" t="n"/>
      <c r="O210" s="368" t="n"/>
      <c r="P210" s="368" t="n"/>
      <c r="Q210" s="368" t="n"/>
      <c r="R210" s="368" t="n"/>
      <c r="S210" s="368" t="n"/>
      <c r="T210" s="368" t="n"/>
      <c r="U210" s="368" t="n"/>
      <c r="V210" s="368" t="n"/>
      <c r="W210" s="368" t="n"/>
      <c r="X210" s="368" t="n"/>
      <c r="Y210" s="55" t="n"/>
      <c r="Z210" s="55" t="n"/>
    </row>
    <row r="211" ht="16.5" customHeight="1">
      <c r="A211" s="197" t="inlineStr">
        <is>
          <t>Любимая ложка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97" t="n"/>
      <c r="Z211" s="197" t="n"/>
    </row>
    <row r="212" ht="14.25" customHeight="1">
      <c r="A212" s="186" t="inlineStr">
        <is>
          <t>Пельмени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86" t="n"/>
      <c r="Z212" s="186" t="n"/>
    </row>
    <row r="213" ht="27" customHeight="1">
      <c r="A213" s="64" t="inlineStr">
        <is>
          <t>SU002268</t>
        </is>
      </c>
      <c r="B213" s="64" t="inlineStr">
        <is>
          <t>P003642</t>
        </is>
      </c>
      <c r="C213" s="37" t="n">
        <v>4301070965</v>
      </c>
      <c r="D213" s="167" t="n">
        <v>4607111035899</v>
      </c>
      <c r="E213" s="337" t="n"/>
      <c r="F213" s="369" t="n">
        <v>1</v>
      </c>
      <c r="G213" s="38" t="n">
        <v>5</v>
      </c>
      <c r="H213" s="369" t="n">
        <v>5</v>
      </c>
      <c r="I213" s="369" t="n">
        <v>5.262</v>
      </c>
      <c r="J213" s="38" t="n">
        <v>84</v>
      </c>
      <c r="K213" s="38" t="inlineStr">
        <is>
          <t>12</t>
        </is>
      </c>
      <c r="L213" s="39" t="inlineStr">
        <is>
          <t>МГ</t>
        </is>
      </c>
      <c r="M213" s="38" t="n">
        <v>180</v>
      </c>
      <c r="N213" s="447" t="inlineStr">
        <is>
          <t>Пельмени Со свининой и говядиной Любимая ложка 1,0 Равиоли Особый рецепт</t>
        </is>
      </c>
      <c r="O213" s="371" t="n"/>
      <c r="P213" s="371" t="n"/>
      <c r="Q213" s="371" t="n"/>
      <c r="R213" s="337" t="n"/>
      <c r="S213" s="40" t="inlineStr"/>
      <c r="T213" s="40" t="inlineStr"/>
      <c r="U213" s="41" t="inlineStr">
        <is>
          <t>кор</t>
        </is>
      </c>
      <c r="V213" s="372" t="n">
        <v>40</v>
      </c>
      <c r="W213" s="373">
        <f>IFERROR(IF(V213="","",V213),"")</f>
        <v/>
      </c>
      <c r="X213" s="42">
        <f>IFERROR(IF(V213="","",V213*0.0155),"")</f>
        <v/>
      </c>
      <c r="Y213" s="69" t="inlineStr"/>
      <c r="Z213" s="70" t="inlineStr"/>
      <c r="AD213" s="74" t="n"/>
      <c r="BA213" s="146" t="inlineStr">
        <is>
          <t>ЗПФ</t>
        </is>
      </c>
    </row>
    <row r="214">
      <c r="A214" s="176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374" t="n"/>
      <c r="N214" s="375" t="inlineStr">
        <is>
          <t>Итого</t>
        </is>
      </c>
      <c r="O214" s="345" t="n"/>
      <c r="P214" s="345" t="n"/>
      <c r="Q214" s="345" t="n"/>
      <c r="R214" s="345" t="n"/>
      <c r="S214" s="345" t="n"/>
      <c r="T214" s="346" t="n"/>
      <c r="U214" s="43" t="inlineStr">
        <is>
          <t>кор</t>
        </is>
      </c>
      <c r="V214" s="376">
        <f>IFERROR(SUM(V213:V213),"0")</f>
        <v/>
      </c>
      <c r="W214" s="376">
        <f>IFERROR(SUM(W213:W213),"0")</f>
        <v/>
      </c>
      <c r="X214" s="376">
        <f>IFERROR(IF(X213="",0,X213),"0")</f>
        <v/>
      </c>
      <c r="Y214" s="377" t="n"/>
      <c r="Z214" s="377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374" t="n"/>
      <c r="N215" s="375" t="inlineStr">
        <is>
          <t>Итого</t>
        </is>
      </c>
      <c r="O215" s="345" t="n"/>
      <c r="P215" s="345" t="n"/>
      <c r="Q215" s="345" t="n"/>
      <c r="R215" s="345" t="n"/>
      <c r="S215" s="345" t="n"/>
      <c r="T215" s="346" t="n"/>
      <c r="U215" s="43" t="inlineStr">
        <is>
          <t>кг</t>
        </is>
      </c>
      <c r="V215" s="376">
        <f>IFERROR(SUMPRODUCT(V213:V213*H213:H213),"0")</f>
        <v/>
      </c>
      <c r="W215" s="376">
        <f>IFERROR(SUMPRODUCT(W213:W213*H213:H213),"0")</f>
        <v/>
      </c>
      <c r="X215" s="43" t="n"/>
      <c r="Y215" s="377" t="n"/>
      <c r="Z215" s="377" t="n"/>
    </row>
    <row r="216" ht="16.5" customHeight="1">
      <c r="A216" s="197" t="inlineStr">
        <is>
          <t>Особая Без свинины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97" t="n"/>
      <c r="Z216" s="197" t="n"/>
    </row>
    <row r="217" ht="14.25" customHeight="1">
      <c r="A217" s="186" t="inlineStr">
        <is>
          <t>Пельмени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86" t="n"/>
      <c r="Z217" s="186" t="n"/>
    </row>
    <row r="218" ht="27" customHeight="1">
      <c r="A218" s="64" t="inlineStr">
        <is>
          <t>SU002408</t>
        </is>
      </c>
      <c r="B218" s="64" t="inlineStr">
        <is>
          <t>P002686</t>
        </is>
      </c>
      <c r="C218" s="37" t="n">
        <v>4301070870</v>
      </c>
      <c r="D218" s="167" t="n">
        <v>4607111036711</v>
      </c>
      <c r="E218" s="337" t="n"/>
      <c r="F218" s="369" t="n">
        <v>0.8</v>
      </c>
      <c r="G218" s="38" t="n">
        <v>8</v>
      </c>
      <c r="H218" s="369" t="n">
        <v>6.4</v>
      </c>
      <c r="I218" s="369" t="n">
        <v>6.67</v>
      </c>
      <c r="J218" s="38" t="n">
        <v>84</v>
      </c>
      <c r="K218" s="38" t="inlineStr">
        <is>
          <t>12</t>
        </is>
      </c>
      <c r="L218" s="39" t="inlineStr">
        <is>
          <t>МГ</t>
        </is>
      </c>
      <c r="M218" s="38" t="n">
        <v>90</v>
      </c>
      <c r="N218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18" s="371" t="n"/>
      <c r="P218" s="371" t="n"/>
      <c r="Q218" s="371" t="n"/>
      <c r="R218" s="337" t="n"/>
      <c r="S218" s="40" t="inlineStr"/>
      <c r="T218" s="40" t="inlineStr"/>
      <c r="U218" s="41" t="inlineStr">
        <is>
          <t>кор</t>
        </is>
      </c>
      <c r="V218" s="372" t="n">
        <v>4</v>
      </c>
      <c r="W218" s="373">
        <f>IFERROR(IF(V218="","",V218),"")</f>
        <v/>
      </c>
      <c r="X218" s="42">
        <f>IFERROR(IF(V218="","",V218*0.0155),"")</f>
        <v/>
      </c>
      <c r="Y218" s="69" t="inlineStr"/>
      <c r="Z218" s="70" t="inlineStr"/>
      <c r="AD218" s="74" t="n"/>
      <c r="BA218" s="147" t="inlineStr">
        <is>
          <t>ЗПФ</t>
        </is>
      </c>
    </row>
    <row r="219">
      <c r="A219" s="176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374" t="n"/>
      <c r="N219" s="375" t="inlineStr">
        <is>
          <t>Итого</t>
        </is>
      </c>
      <c r="O219" s="345" t="n"/>
      <c r="P219" s="345" t="n"/>
      <c r="Q219" s="345" t="n"/>
      <c r="R219" s="345" t="n"/>
      <c r="S219" s="345" t="n"/>
      <c r="T219" s="346" t="n"/>
      <c r="U219" s="43" t="inlineStr">
        <is>
          <t>кор</t>
        </is>
      </c>
      <c r="V219" s="376">
        <f>IFERROR(SUM(V218:V218),"0")</f>
        <v/>
      </c>
      <c r="W219" s="376">
        <f>IFERROR(SUM(W218:W218),"0")</f>
        <v/>
      </c>
      <c r="X219" s="376">
        <f>IFERROR(IF(X218="",0,X218),"0")</f>
        <v/>
      </c>
      <c r="Y219" s="377" t="n"/>
      <c r="Z219" s="377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374" t="n"/>
      <c r="N220" s="375" t="inlineStr">
        <is>
          <t>Итого</t>
        </is>
      </c>
      <c r="O220" s="345" t="n"/>
      <c r="P220" s="345" t="n"/>
      <c r="Q220" s="345" t="n"/>
      <c r="R220" s="345" t="n"/>
      <c r="S220" s="345" t="n"/>
      <c r="T220" s="346" t="n"/>
      <c r="U220" s="43" t="inlineStr">
        <is>
          <t>кг</t>
        </is>
      </c>
      <c r="V220" s="376">
        <f>IFERROR(SUMPRODUCT(V218:V218*H218:H218),"0")</f>
        <v/>
      </c>
      <c r="W220" s="376">
        <f>IFERROR(SUMPRODUCT(W218:W218*H218:H218),"0")</f>
        <v/>
      </c>
      <c r="X220" s="43" t="n"/>
      <c r="Y220" s="377" t="n"/>
      <c r="Z220" s="377" t="n"/>
    </row>
    <row r="221" ht="27.75" customHeight="1">
      <c r="A221" s="196" t="inlineStr">
        <is>
          <t>Зареченские</t>
        </is>
      </c>
      <c r="B221" s="368" t="n"/>
      <c r="C221" s="368" t="n"/>
      <c r="D221" s="368" t="n"/>
      <c r="E221" s="368" t="n"/>
      <c r="F221" s="368" t="n"/>
      <c r="G221" s="368" t="n"/>
      <c r="H221" s="368" t="n"/>
      <c r="I221" s="368" t="n"/>
      <c r="J221" s="368" t="n"/>
      <c r="K221" s="368" t="n"/>
      <c r="L221" s="368" t="n"/>
      <c r="M221" s="368" t="n"/>
      <c r="N221" s="368" t="n"/>
      <c r="O221" s="368" t="n"/>
      <c r="P221" s="368" t="n"/>
      <c r="Q221" s="368" t="n"/>
      <c r="R221" s="368" t="n"/>
      <c r="S221" s="368" t="n"/>
      <c r="T221" s="368" t="n"/>
      <c r="U221" s="368" t="n"/>
      <c r="V221" s="368" t="n"/>
      <c r="W221" s="368" t="n"/>
      <c r="X221" s="368" t="n"/>
      <c r="Y221" s="55" t="n"/>
      <c r="Z221" s="55" t="n"/>
    </row>
    <row r="222" ht="16.5" customHeight="1">
      <c r="A222" s="197" t="inlineStr">
        <is>
          <t>Зареченские продукты ПГП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97" t="n"/>
      <c r="Z222" s="197" t="n"/>
    </row>
    <row r="223" ht="14.25" customHeight="1">
      <c r="A223" s="186" t="inlineStr">
        <is>
          <t>Крылья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86" t="n"/>
      <c r="Z223" s="186" t="n"/>
    </row>
    <row r="224" ht="27" customHeight="1">
      <c r="A224" s="64" t="inlineStr">
        <is>
          <t>SU003024</t>
        </is>
      </c>
      <c r="B224" s="64" t="inlineStr">
        <is>
          <t>P003488</t>
        </is>
      </c>
      <c r="C224" s="37" t="n">
        <v>4301131019</v>
      </c>
      <c r="D224" s="167" t="n">
        <v>4640242180427</v>
      </c>
      <c r="E224" s="337" t="n"/>
      <c r="F224" s="369" t="n">
        <v>1.8</v>
      </c>
      <c r="G224" s="38" t="n">
        <v>1</v>
      </c>
      <c r="H224" s="369" t="n">
        <v>1.8</v>
      </c>
      <c r="I224" s="369" t="n">
        <v>1.915</v>
      </c>
      <c r="J224" s="38" t="n">
        <v>234</v>
      </c>
      <c r="K224" s="38" t="inlineStr">
        <is>
          <t>18</t>
        </is>
      </c>
      <c r="L224" s="39" t="inlineStr">
        <is>
          <t>МГ</t>
        </is>
      </c>
      <c r="M224" s="38" t="n">
        <v>180</v>
      </c>
      <c r="N224" s="449" t="inlineStr">
        <is>
          <t>Крылья «Хрустящие крылышки» Весовой ТМ «Зареченские» 1,8 кг</t>
        </is>
      </c>
      <c r="O224" s="371" t="n"/>
      <c r="P224" s="371" t="n"/>
      <c r="Q224" s="371" t="n"/>
      <c r="R224" s="337" t="n"/>
      <c r="S224" s="40" t="inlineStr"/>
      <c r="T224" s="40" t="inlineStr"/>
      <c r="U224" s="41" t="inlineStr">
        <is>
          <t>кор</t>
        </is>
      </c>
      <c r="V224" s="372" t="n">
        <v>0</v>
      </c>
      <c r="W224" s="373">
        <f>IFERROR(IF(V224="","",V224),"")</f>
        <v/>
      </c>
      <c r="X224" s="42">
        <f>IFERROR(IF(V224="","",V224*0.00502),"")</f>
        <v/>
      </c>
      <c r="Y224" s="69" t="inlineStr"/>
      <c r="Z224" s="70" t="inlineStr"/>
      <c r="AD224" s="74" t="n"/>
      <c r="BA224" s="148" t="inlineStr">
        <is>
          <t>ПГП</t>
        </is>
      </c>
    </row>
    <row r="225">
      <c r="A225" s="176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374" t="n"/>
      <c r="N225" s="375" t="inlineStr">
        <is>
          <t>Итого</t>
        </is>
      </c>
      <c r="O225" s="345" t="n"/>
      <c r="P225" s="345" t="n"/>
      <c r="Q225" s="345" t="n"/>
      <c r="R225" s="345" t="n"/>
      <c r="S225" s="345" t="n"/>
      <c r="T225" s="346" t="n"/>
      <c r="U225" s="43" t="inlineStr">
        <is>
          <t>кор</t>
        </is>
      </c>
      <c r="V225" s="376">
        <f>IFERROR(SUM(V224:V224),"0")</f>
        <v/>
      </c>
      <c r="W225" s="376">
        <f>IFERROR(SUM(W224:W224),"0")</f>
        <v/>
      </c>
      <c r="X225" s="376">
        <f>IFERROR(IF(X224="",0,X224),"0")</f>
        <v/>
      </c>
      <c r="Y225" s="377" t="n"/>
      <c r="Z225" s="377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374" t="n"/>
      <c r="N226" s="375" t="inlineStr">
        <is>
          <t>Итого</t>
        </is>
      </c>
      <c r="O226" s="345" t="n"/>
      <c r="P226" s="345" t="n"/>
      <c r="Q226" s="345" t="n"/>
      <c r="R226" s="345" t="n"/>
      <c r="S226" s="345" t="n"/>
      <c r="T226" s="346" t="n"/>
      <c r="U226" s="43" t="inlineStr">
        <is>
          <t>кг</t>
        </is>
      </c>
      <c r="V226" s="376">
        <f>IFERROR(SUMPRODUCT(V224:V224*H224:H224),"0")</f>
        <v/>
      </c>
      <c r="W226" s="376">
        <f>IFERROR(SUMPRODUCT(W224:W224*H224:H224),"0")</f>
        <v/>
      </c>
      <c r="X226" s="43" t="n"/>
      <c r="Y226" s="377" t="n"/>
      <c r="Z226" s="377" t="n"/>
    </row>
    <row r="227" ht="14.25" customHeight="1">
      <c r="A227" s="186" t="inlineStr">
        <is>
          <t>Наггетсы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86" t="n"/>
      <c r="Z227" s="186" t="n"/>
    </row>
    <row r="228" ht="27" customHeight="1">
      <c r="A228" s="64" t="inlineStr">
        <is>
          <t>SU003020</t>
        </is>
      </c>
      <c r="B228" s="64" t="inlineStr">
        <is>
          <t>P003486</t>
        </is>
      </c>
      <c r="C228" s="37" t="n">
        <v>4301132080</v>
      </c>
      <c r="D228" s="167" t="n">
        <v>4640242180397</v>
      </c>
      <c r="E228" s="337" t="n"/>
      <c r="F228" s="369" t="n">
        <v>1</v>
      </c>
      <c r="G228" s="38" t="n">
        <v>6</v>
      </c>
      <c r="H228" s="369" t="n">
        <v>6</v>
      </c>
      <c r="I228" s="369" t="n">
        <v>6.26</v>
      </c>
      <c r="J228" s="38" t="n">
        <v>84</v>
      </c>
      <c r="K228" s="38" t="inlineStr">
        <is>
          <t>12</t>
        </is>
      </c>
      <c r="L228" s="39" t="inlineStr">
        <is>
          <t>МГ</t>
        </is>
      </c>
      <c r="M228" s="38" t="n">
        <v>180</v>
      </c>
      <c r="N228" s="450" t="inlineStr">
        <is>
          <t>Наггетсы «Хрустящие» Весовые ТМ «Зареченские» 6 кг</t>
        </is>
      </c>
      <c r="O228" s="371" t="n"/>
      <c r="P228" s="371" t="n"/>
      <c r="Q228" s="371" t="n"/>
      <c r="R228" s="337" t="n"/>
      <c r="S228" s="40" t="inlineStr"/>
      <c r="T228" s="40" t="inlineStr"/>
      <c r="U228" s="41" t="inlineStr">
        <is>
          <t>кор</t>
        </is>
      </c>
      <c r="V228" s="372" t="n">
        <v>67</v>
      </c>
      <c r="W228" s="373">
        <f>IFERROR(IF(V228="","",V228),"")</f>
        <v/>
      </c>
      <c r="X228" s="42">
        <f>IFERROR(IF(V228="","",V228*0.0155),"")</f>
        <v/>
      </c>
      <c r="Y228" s="69" t="inlineStr"/>
      <c r="Z228" s="70" t="inlineStr"/>
      <c r="AD228" s="74" t="n"/>
      <c r="BA228" s="149" t="inlineStr">
        <is>
          <t>ПГП</t>
        </is>
      </c>
    </row>
    <row r="229">
      <c r="A229" s="176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374" t="n"/>
      <c r="N229" s="375" t="inlineStr">
        <is>
          <t>Итого</t>
        </is>
      </c>
      <c r="O229" s="345" t="n"/>
      <c r="P229" s="345" t="n"/>
      <c r="Q229" s="345" t="n"/>
      <c r="R229" s="345" t="n"/>
      <c r="S229" s="345" t="n"/>
      <c r="T229" s="346" t="n"/>
      <c r="U229" s="43" t="inlineStr">
        <is>
          <t>кор</t>
        </is>
      </c>
      <c r="V229" s="376">
        <f>IFERROR(SUM(V228:V228),"0")</f>
        <v/>
      </c>
      <c r="W229" s="376">
        <f>IFERROR(SUM(W228:W228),"0")</f>
        <v/>
      </c>
      <c r="X229" s="376">
        <f>IFERROR(IF(X228="",0,X228),"0")</f>
        <v/>
      </c>
      <c r="Y229" s="377" t="n"/>
      <c r="Z229" s="377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374" t="n"/>
      <c r="N230" s="375" t="inlineStr">
        <is>
          <t>Итого</t>
        </is>
      </c>
      <c r="O230" s="345" t="n"/>
      <c r="P230" s="345" t="n"/>
      <c r="Q230" s="345" t="n"/>
      <c r="R230" s="345" t="n"/>
      <c r="S230" s="345" t="n"/>
      <c r="T230" s="346" t="n"/>
      <c r="U230" s="43" t="inlineStr">
        <is>
          <t>кг</t>
        </is>
      </c>
      <c r="V230" s="376">
        <f>IFERROR(SUMPRODUCT(V228:V228*H228:H228),"0")</f>
        <v/>
      </c>
      <c r="W230" s="376">
        <f>IFERROR(SUMPRODUCT(W228:W228*H228:H228),"0")</f>
        <v/>
      </c>
      <c r="X230" s="43" t="n"/>
      <c r="Y230" s="377" t="n"/>
      <c r="Z230" s="377" t="n"/>
    </row>
    <row r="231" ht="14.25" customHeight="1">
      <c r="A231" s="186" t="inlineStr">
        <is>
          <t>Чебуреки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86" t="n"/>
      <c r="Z231" s="186" t="n"/>
    </row>
    <row r="232" ht="27" customHeight="1">
      <c r="A232" s="64" t="inlineStr">
        <is>
          <t>SU003012</t>
        </is>
      </c>
      <c r="B232" s="64" t="inlineStr">
        <is>
          <t>P003478</t>
        </is>
      </c>
      <c r="C232" s="37" t="n">
        <v>4301136028</v>
      </c>
      <c r="D232" s="167" t="n">
        <v>4640242180304</v>
      </c>
      <c r="E232" s="337" t="n"/>
      <c r="F232" s="369" t="n">
        <v>2.7</v>
      </c>
      <c r="G232" s="38" t="n">
        <v>1</v>
      </c>
      <c r="H232" s="369" t="n">
        <v>2.7</v>
      </c>
      <c r="I232" s="369" t="n">
        <v>2.8906</v>
      </c>
      <c r="J232" s="38" t="n">
        <v>126</v>
      </c>
      <c r="K232" s="38" t="inlineStr">
        <is>
          <t>14</t>
        </is>
      </c>
      <c r="L232" s="39" t="inlineStr">
        <is>
          <t>МГ</t>
        </is>
      </c>
      <c r="M232" s="38" t="n">
        <v>180</v>
      </c>
      <c r="N232" s="451" t="inlineStr">
        <is>
          <t>Чебуреки «Мясные» Весовые ТМ «Зареченские» 2,7 кг</t>
        </is>
      </c>
      <c r="O232" s="371" t="n"/>
      <c r="P232" s="371" t="n"/>
      <c r="Q232" s="371" t="n"/>
      <c r="R232" s="337" t="n"/>
      <c r="S232" s="40" t="inlineStr"/>
      <c r="T232" s="40" t="inlineStr"/>
      <c r="U232" s="41" t="inlineStr">
        <is>
          <t>кор</t>
        </is>
      </c>
      <c r="V232" s="372" t="n">
        <v>0</v>
      </c>
      <c r="W232" s="373">
        <f>IFERROR(IF(V232="","",V232),"")</f>
        <v/>
      </c>
      <c r="X232" s="42">
        <f>IFERROR(IF(V232="","",V232*0.00936),"")</f>
        <v/>
      </c>
      <c r="Y232" s="69" t="inlineStr"/>
      <c r="Z232" s="70" t="inlineStr"/>
      <c r="AD232" s="74" t="n"/>
      <c r="BA232" s="150" t="inlineStr">
        <is>
          <t>ПГП</t>
        </is>
      </c>
    </row>
    <row r="233" ht="37.5" customHeight="1">
      <c r="A233" s="64" t="inlineStr">
        <is>
          <t>SU003011</t>
        </is>
      </c>
      <c r="B233" s="64" t="inlineStr">
        <is>
          <t>P003477</t>
        </is>
      </c>
      <c r="C233" s="37" t="n">
        <v>4301136027</v>
      </c>
      <c r="D233" s="167" t="n">
        <v>4640242180298</v>
      </c>
      <c r="E233" s="337" t="n"/>
      <c r="F233" s="369" t="n">
        <v>2.7</v>
      </c>
      <c r="G233" s="38" t="n">
        <v>1</v>
      </c>
      <c r="H233" s="369" t="n">
        <v>2.7</v>
      </c>
      <c r="I233" s="369" t="n">
        <v>2.892</v>
      </c>
      <c r="J233" s="38" t="n">
        <v>126</v>
      </c>
      <c r="K233" s="38" t="inlineStr">
        <is>
          <t>14</t>
        </is>
      </c>
      <c r="L233" s="39" t="inlineStr">
        <is>
          <t>МГ</t>
        </is>
      </c>
      <c r="M233" s="38" t="n">
        <v>180</v>
      </c>
      <c r="N233" s="452" t="inlineStr">
        <is>
          <t>Чебуреки «с мясом, грибами и картофелем» Весовые ТМ «Зареченские» 2,7 кг</t>
        </is>
      </c>
      <c r="O233" s="371" t="n"/>
      <c r="P233" s="371" t="n"/>
      <c r="Q233" s="371" t="n"/>
      <c r="R233" s="337" t="n"/>
      <c r="S233" s="40" t="inlineStr"/>
      <c r="T233" s="40" t="inlineStr"/>
      <c r="U233" s="41" t="inlineStr">
        <is>
          <t>кор</t>
        </is>
      </c>
      <c r="V233" s="372" t="n">
        <v>0</v>
      </c>
      <c r="W233" s="373">
        <f>IFERROR(IF(V233="","",V233),"")</f>
        <v/>
      </c>
      <c r="X233" s="42">
        <f>IFERROR(IF(V233="","",V233*0.00936),"")</f>
        <v/>
      </c>
      <c r="Y233" s="69" t="inlineStr"/>
      <c r="Z233" s="70" t="inlineStr"/>
      <c r="AD233" s="74" t="n"/>
      <c r="BA233" s="151" t="inlineStr">
        <is>
          <t>ПГП</t>
        </is>
      </c>
    </row>
    <row r="234" ht="27" customHeight="1">
      <c r="A234" s="64" t="inlineStr">
        <is>
          <t>SU003010</t>
        </is>
      </c>
      <c r="B234" s="64" t="inlineStr">
        <is>
          <t>P003476</t>
        </is>
      </c>
      <c r="C234" s="37" t="n">
        <v>4301136026</v>
      </c>
      <c r="D234" s="167" t="n">
        <v>4640242180236</v>
      </c>
      <c r="E234" s="337" t="n"/>
      <c r="F234" s="369" t="n">
        <v>5</v>
      </c>
      <c r="G234" s="38" t="n">
        <v>1</v>
      </c>
      <c r="H234" s="369" t="n">
        <v>5</v>
      </c>
      <c r="I234" s="369" t="n">
        <v>5.235</v>
      </c>
      <c r="J234" s="38" t="n">
        <v>84</v>
      </c>
      <c r="K234" s="38" t="inlineStr">
        <is>
          <t>12</t>
        </is>
      </c>
      <c r="L234" s="39" t="inlineStr">
        <is>
          <t>МГ</t>
        </is>
      </c>
      <c r="M234" s="38" t="n">
        <v>180</v>
      </c>
      <c r="N234" s="453" t="inlineStr">
        <is>
          <t>Чебуреки «Сочные» Весовые ТМ «Зареченские» 5 кг</t>
        </is>
      </c>
      <c r="O234" s="371" t="n"/>
      <c r="P234" s="371" t="n"/>
      <c r="Q234" s="371" t="n"/>
      <c r="R234" s="337" t="n"/>
      <c r="S234" s="40" t="inlineStr"/>
      <c r="T234" s="40" t="inlineStr"/>
      <c r="U234" s="41" t="inlineStr">
        <is>
          <t>кор</t>
        </is>
      </c>
      <c r="V234" s="372" t="n">
        <v>0</v>
      </c>
      <c r="W234" s="373">
        <f>IFERROR(IF(V234="","",V234),"")</f>
        <v/>
      </c>
      <c r="X234" s="42">
        <f>IFERROR(IF(V234="","",V234*0.0155),"")</f>
        <v/>
      </c>
      <c r="Y234" s="69" t="inlineStr"/>
      <c r="Z234" s="70" t="inlineStr"/>
      <c r="AD234" s="74" t="n"/>
      <c r="BA234" s="152" t="inlineStr">
        <is>
          <t>ПГП</t>
        </is>
      </c>
    </row>
    <row r="235" ht="27" customHeight="1">
      <c r="A235" s="64" t="inlineStr">
        <is>
          <t>SU003025</t>
        </is>
      </c>
      <c r="B235" s="64" t="inlineStr">
        <is>
          <t>P003495</t>
        </is>
      </c>
      <c r="C235" s="37" t="n">
        <v>4301136029</v>
      </c>
      <c r="D235" s="167" t="n">
        <v>4640242180410</v>
      </c>
      <c r="E235" s="337" t="n"/>
      <c r="F235" s="369" t="n">
        <v>2.24</v>
      </c>
      <c r="G235" s="38" t="n">
        <v>1</v>
      </c>
      <c r="H235" s="369" t="n">
        <v>2.24</v>
      </c>
      <c r="I235" s="369" t="n">
        <v>2.432</v>
      </c>
      <c r="J235" s="38" t="n">
        <v>126</v>
      </c>
      <c r="K235" s="38" t="inlineStr">
        <is>
          <t>14</t>
        </is>
      </c>
      <c r="L235" s="39" t="inlineStr">
        <is>
          <t>МГ</t>
        </is>
      </c>
      <c r="M235" s="38" t="n">
        <v>180</v>
      </c>
      <c r="N235" s="454" t="inlineStr">
        <is>
          <t>Чебуреки «Сочный мегачебурек» Весовой ТМ «Зареченские» 2,24 кг</t>
        </is>
      </c>
      <c r="O235" s="371" t="n"/>
      <c r="P235" s="371" t="n"/>
      <c r="Q235" s="371" t="n"/>
      <c r="R235" s="337" t="n"/>
      <c r="S235" s="40" t="inlineStr"/>
      <c r="T235" s="40" t="inlineStr"/>
      <c r="U235" s="41" t="inlineStr">
        <is>
          <t>кор</t>
        </is>
      </c>
      <c r="V235" s="372" t="n">
        <v>27</v>
      </c>
      <c r="W235" s="373">
        <f>IFERROR(IF(V235="","",V235),"")</f>
        <v/>
      </c>
      <c r="X235" s="42">
        <f>IFERROR(IF(V235="","",V235*0.00936),"")</f>
        <v/>
      </c>
      <c r="Y235" s="69" t="inlineStr"/>
      <c r="Z235" s="70" t="inlineStr"/>
      <c r="AD235" s="74" t="n"/>
      <c r="BA235" s="153" t="inlineStr">
        <is>
          <t>ПГП</t>
        </is>
      </c>
    </row>
    <row r="236">
      <c r="A236" s="176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374" t="n"/>
      <c r="N236" s="375" t="inlineStr">
        <is>
          <t>Итого</t>
        </is>
      </c>
      <c r="O236" s="345" t="n"/>
      <c r="P236" s="345" t="n"/>
      <c r="Q236" s="345" t="n"/>
      <c r="R236" s="345" t="n"/>
      <c r="S236" s="345" t="n"/>
      <c r="T236" s="346" t="n"/>
      <c r="U236" s="43" t="inlineStr">
        <is>
          <t>кор</t>
        </is>
      </c>
      <c r="V236" s="376">
        <f>IFERROR(SUM(V232:V235),"0")</f>
        <v/>
      </c>
      <c r="W236" s="376">
        <f>IFERROR(SUM(W232:W235),"0")</f>
        <v/>
      </c>
      <c r="X236" s="376">
        <f>IFERROR(IF(X232="",0,X232),"0")+IFERROR(IF(X233="",0,X233),"0")+IFERROR(IF(X234="",0,X234),"0")+IFERROR(IF(X235="",0,X235),"0")</f>
        <v/>
      </c>
      <c r="Y236" s="377" t="n"/>
      <c r="Z236" s="377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374" t="n"/>
      <c r="N237" s="375" t="inlineStr">
        <is>
          <t>Итого</t>
        </is>
      </c>
      <c r="O237" s="345" t="n"/>
      <c r="P237" s="345" t="n"/>
      <c r="Q237" s="345" t="n"/>
      <c r="R237" s="345" t="n"/>
      <c r="S237" s="345" t="n"/>
      <c r="T237" s="346" t="n"/>
      <c r="U237" s="43" t="inlineStr">
        <is>
          <t>кг</t>
        </is>
      </c>
      <c r="V237" s="376">
        <f>IFERROR(SUMPRODUCT(V232:V235*H232:H235),"0")</f>
        <v/>
      </c>
      <c r="W237" s="376">
        <f>IFERROR(SUMPRODUCT(W232:W235*H232:H235),"0")</f>
        <v/>
      </c>
      <c r="X237" s="43" t="n"/>
      <c r="Y237" s="377" t="n"/>
      <c r="Z237" s="377" t="n"/>
    </row>
    <row r="238" ht="14.25" customHeight="1">
      <c r="A238" s="186" t="inlineStr">
        <is>
          <t>Снеки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86" t="n"/>
      <c r="Z238" s="186" t="n"/>
    </row>
    <row r="239" ht="27" customHeight="1">
      <c r="A239" s="64" t="inlineStr">
        <is>
          <t>SU003018</t>
        </is>
      </c>
      <c r="B239" s="64" t="inlineStr">
        <is>
          <t>P003484</t>
        </is>
      </c>
      <c r="C239" s="37" t="n">
        <v>4301135191</v>
      </c>
      <c r="D239" s="167" t="n">
        <v>4640242180373</v>
      </c>
      <c r="E239" s="337" t="n"/>
      <c r="F239" s="369" t="n">
        <v>3</v>
      </c>
      <c r="G239" s="38" t="n">
        <v>1</v>
      </c>
      <c r="H239" s="369" t="n">
        <v>3</v>
      </c>
      <c r="I239" s="369" t="n">
        <v>3.192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55" t="inlineStr">
        <is>
          <t>Снеки «Жар-боллы с курочкой и сыром» Весовой ТМ «Зареченские» 3 кг</t>
        </is>
      </c>
      <c r="O239" s="371" t="n"/>
      <c r="P239" s="371" t="n"/>
      <c r="Q239" s="371" t="n"/>
      <c r="R239" s="337" t="n"/>
      <c r="S239" s="40" t="inlineStr"/>
      <c r="T239" s="40" t="inlineStr"/>
      <c r="U239" s="41" t="inlineStr">
        <is>
          <t>кор</t>
        </is>
      </c>
      <c r="V239" s="372" t="n">
        <v>0</v>
      </c>
      <c r="W239" s="373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4" t="inlineStr">
        <is>
          <t>ПГП</t>
        </is>
      </c>
    </row>
    <row r="240" ht="27" customHeight="1">
      <c r="A240" s="64" t="inlineStr">
        <is>
          <t>SU003023</t>
        </is>
      </c>
      <c r="B240" s="64" t="inlineStr">
        <is>
          <t>P003490</t>
        </is>
      </c>
      <c r="C240" s="37" t="n">
        <v>4301135195</v>
      </c>
      <c r="D240" s="167" t="n">
        <v>4640242180366</v>
      </c>
      <c r="E240" s="337" t="n"/>
      <c r="F240" s="369" t="n">
        <v>3.7</v>
      </c>
      <c r="G240" s="38" t="n">
        <v>1</v>
      </c>
      <c r="H240" s="369" t="n">
        <v>3.7</v>
      </c>
      <c r="I240" s="369" t="n">
        <v>3.892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6" t="inlineStr">
        <is>
          <t>Снеки «Жар-ладушки с клубникой и вишней» Весовые ТМ «Зареченские» 3,7 кг</t>
        </is>
      </c>
      <c r="O240" s="371" t="n"/>
      <c r="P240" s="371" t="n"/>
      <c r="Q240" s="371" t="n"/>
      <c r="R240" s="337" t="n"/>
      <c r="S240" s="40" t="inlineStr"/>
      <c r="T240" s="40" t="inlineStr"/>
      <c r="U240" s="41" t="inlineStr">
        <is>
          <t>кор</t>
        </is>
      </c>
      <c r="V240" s="372" t="n">
        <v>0</v>
      </c>
      <c r="W240" s="373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5" t="inlineStr">
        <is>
          <t>ПГП</t>
        </is>
      </c>
    </row>
    <row r="241" ht="27" customHeight="1">
      <c r="A241" s="64" t="inlineStr">
        <is>
          <t>SU003015</t>
        </is>
      </c>
      <c r="B241" s="64" t="inlineStr">
        <is>
          <t>P003481</t>
        </is>
      </c>
      <c r="C241" s="37" t="n">
        <v>4301135188</v>
      </c>
      <c r="D241" s="167" t="n">
        <v>4640242180335</v>
      </c>
      <c r="E241" s="337" t="n"/>
      <c r="F241" s="369" t="n">
        <v>3.7</v>
      </c>
      <c r="G241" s="38" t="n">
        <v>1</v>
      </c>
      <c r="H241" s="369" t="n">
        <v>3.7</v>
      </c>
      <c r="I241" s="369" t="n">
        <v>3.892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7" t="inlineStr">
        <is>
          <t>Снеки «Жар-ладушки с мясом» Весовые ТМ «Зареченские» 3,7 кг</t>
        </is>
      </c>
      <c r="O241" s="371" t="n"/>
      <c r="P241" s="371" t="n"/>
      <c r="Q241" s="371" t="n"/>
      <c r="R241" s="337" t="n"/>
      <c r="S241" s="40" t="inlineStr"/>
      <c r="T241" s="40" t="inlineStr"/>
      <c r="U241" s="41" t="inlineStr">
        <is>
          <t>кор</t>
        </is>
      </c>
      <c r="V241" s="372" t="n">
        <v>0</v>
      </c>
      <c r="W241" s="373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6" t="inlineStr">
        <is>
          <t>ПГП</t>
        </is>
      </c>
    </row>
    <row r="242" ht="37.5" customHeight="1">
      <c r="A242" s="64" t="inlineStr">
        <is>
          <t>SU003016</t>
        </is>
      </c>
      <c r="B242" s="64" t="inlineStr">
        <is>
          <t>P003482</t>
        </is>
      </c>
      <c r="C242" s="37" t="n">
        <v>4301135189</v>
      </c>
      <c r="D242" s="167" t="n">
        <v>4640242180342</v>
      </c>
      <c r="E242" s="337" t="n"/>
      <c r="F242" s="369" t="n">
        <v>3.7</v>
      </c>
      <c r="G242" s="38" t="n">
        <v>1</v>
      </c>
      <c r="H242" s="369" t="n">
        <v>3.7</v>
      </c>
      <c r="I242" s="369" t="n">
        <v>3.892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58" t="inlineStr">
        <is>
          <t>Снеки «Жар-ладушки с мясом, картофелем и грибами» Весовые ТМ «Зареченские» 3,7 кг</t>
        </is>
      </c>
      <c r="O242" s="371" t="n"/>
      <c r="P242" s="371" t="n"/>
      <c r="Q242" s="371" t="n"/>
      <c r="R242" s="337" t="n"/>
      <c r="S242" s="40" t="inlineStr"/>
      <c r="T242" s="40" t="inlineStr"/>
      <c r="U242" s="41" t="inlineStr">
        <is>
          <t>кор</t>
        </is>
      </c>
      <c r="V242" s="372" t="n">
        <v>24</v>
      </c>
      <c r="W242" s="373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7" t="inlineStr">
        <is>
          <t>ПГП</t>
        </is>
      </c>
    </row>
    <row r="243" ht="27" customHeight="1">
      <c r="A243" s="64" t="inlineStr">
        <is>
          <t>SU003017</t>
        </is>
      </c>
      <c r="B243" s="64" t="inlineStr">
        <is>
          <t>P003483</t>
        </is>
      </c>
      <c r="C243" s="37" t="n">
        <v>4301135190</v>
      </c>
      <c r="D243" s="167" t="n">
        <v>4640242180359</v>
      </c>
      <c r="E243" s="337" t="n"/>
      <c r="F243" s="369" t="n">
        <v>3.7</v>
      </c>
      <c r="G243" s="38" t="n">
        <v>1</v>
      </c>
      <c r="H243" s="369" t="n">
        <v>3.7</v>
      </c>
      <c r="I243" s="369" t="n">
        <v>3.892</v>
      </c>
      <c r="J243" s="38" t="n">
        <v>126</v>
      </c>
      <c r="K243" s="38" t="inlineStr">
        <is>
          <t>14</t>
        </is>
      </c>
      <c r="L243" s="39" t="inlineStr">
        <is>
          <t>МГ</t>
        </is>
      </c>
      <c r="M243" s="38" t="n">
        <v>180</v>
      </c>
      <c r="N243" s="459" t="inlineStr">
        <is>
          <t>Снеки «Жар-ладушки с яблоком и грушей» Весовые ТМ «Зареченские» 3,7 кг</t>
        </is>
      </c>
      <c r="O243" s="371" t="n"/>
      <c r="P243" s="371" t="n"/>
      <c r="Q243" s="371" t="n"/>
      <c r="R243" s="337" t="n"/>
      <c r="S243" s="40" t="inlineStr"/>
      <c r="T243" s="40" t="inlineStr"/>
      <c r="U243" s="41" t="inlineStr">
        <is>
          <t>кор</t>
        </is>
      </c>
      <c r="V243" s="372" t="n">
        <v>0</v>
      </c>
      <c r="W243" s="373">
        <f>IFERROR(IF(V243="","",V243),"")</f>
        <v/>
      </c>
      <c r="X243" s="42">
        <f>IFERROR(IF(V243="","",V243*0.00936),"")</f>
        <v/>
      </c>
      <c r="Y243" s="69" t="inlineStr"/>
      <c r="Z243" s="70" t="inlineStr"/>
      <c r="AD243" s="74" t="n"/>
      <c r="BA243" s="158" t="inlineStr">
        <is>
          <t>ПГП</t>
        </is>
      </c>
    </row>
    <row r="244" ht="27" customHeight="1">
      <c r="A244" s="64" t="inlineStr">
        <is>
          <t>SU003019</t>
        </is>
      </c>
      <c r="B244" s="64" t="inlineStr">
        <is>
          <t>P003485</t>
        </is>
      </c>
      <c r="C244" s="37" t="n">
        <v>4301135192</v>
      </c>
      <c r="D244" s="167" t="n">
        <v>4640242180380</v>
      </c>
      <c r="E244" s="337" t="n"/>
      <c r="F244" s="369" t="n">
        <v>3.7</v>
      </c>
      <c r="G244" s="38" t="n">
        <v>1</v>
      </c>
      <c r="H244" s="369" t="n">
        <v>3.7</v>
      </c>
      <c r="I244" s="369" t="n">
        <v>3.892</v>
      </c>
      <c r="J244" s="38" t="n">
        <v>126</v>
      </c>
      <c r="K244" s="38" t="inlineStr">
        <is>
          <t>14</t>
        </is>
      </c>
      <c r="L244" s="39" t="inlineStr">
        <is>
          <t>МГ</t>
        </is>
      </c>
      <c r="M244" s="38" t="n">
        <v>180</v>
      </c>
      <c r="N244" s="460" t="inlineStr">
        <is>
          <t>Снеки «Мини-сосиски в тесте Фрайпики» Весовые ТМ «Зареченские» 3,7 кг</t>
        </is>
      </c>
      <c r="O244" s="371" t="n"/>
      <c r="P244" s="371" t="n"/>
      <c r="Q244" s="371" t="n"/>
      <c r="R244" s="337" t="n"/>
      <c r="S244" s="40" t="inlineStr"/>
      <c r="T244" s="40" t="inlineStr"/>
      <c r="U244" s="41" t="inlineStr">
        <is>
          <t>кор</t>
        </is>
      </c>
      <c r="V244" s="372" t="n">
        <v>24</v>
      </c>
      <c r="W244" s="373">
        <f>IFERROR(IF(V244="","",V244),"")</f>
        <v/>
      </c>
      <c r="X244" s="42">
        <f>IFERROR(IF(V244="","",V244*0.00936),"")</f>
        <v/>
      </c>
      <c r="Y244" s="69" t="inlineStr"/>
      <c r="Z244" s="70" t="inlineStr"/>
      <c r="AD244" s="74" t="n"/>
      <c r="BA244" s="159" t="inlineStr">
        <is>
          <t>ПГП</t>
        </is>
      </c>
    </row>
    <row r="245" ht="27" customHeight="1">
      <c r="A245" s="64" t="inlineStr">
        <is>
          <t>SU003013</t>
        </is>
      </c>
      <c r="B245" s="64" t="inlineStr">
        <is>
          <t>P003479</t>
        </is>
      </c>
      <c r="C245" s="37" t="n">
        <v>4301135186</v>
      </c>
      <c r="D245" s="167" t="n">
        <v>4640242180311</v>
      </c>
      <c r="E245" s="337" t="n"/>
      <c r="F245" s="369" t="n">
        <v>5.5</v>
      </c>
      <c r="G245" s="38" t="n">
        <v>1</v>
      </c>
      <c r="H245" s="369" t="n">
        <v>5.5</v>
      </c>
      <c r="I245" s="369" t="n">
        <v>5.735</v>
      </c>
      <c r="J245" s="38" t="n">
        <v>84</v>
      </c>
      <c r="K245" s="38" t="inlineStr">
        <is>
          <t>12</t>
        </is>
      </c>
      <c r="L245" s="39" t="inlineStr">
        <is>
          <t>МГ</t>
        </is>
      </c>
      <c r="M245" s="38" t="n">
        <v>180</v>
      </c>
      <c r="N245" s="461" t="inlineStr">
        <is>
          <t>Снеки «Жар-мени» Весовые ТМ «Зареченские» 5,5 кг</t>
        </is>
      </c>
      <c r="O245" s="371" t="n"/>
      <c r="P245" s="371" t="n"/>
      <c r="Q245" s="371" t="n"/>
      <c r="R245" s="337" t="n"/>
      <c r="S245" s="40" t="inlineStr"/>
      <c r="T245" s="40" t="inlineStr"/>
      <c r="U245" s="41" t="inlineStr">
        <is>
          <t>кор</t>
        </is>
      </c>
      <c r="V245" s="372" t="n">
        <v>0</v>
      </c>
      <c r="W245" s="373">
        <f>IFERROR(IF(V245="","",V245),"")</f>
        <v/>
      </c>
      <c r="X245" s="42">
        <f>IFERROR(IF(V245="","",V245*0.0155),"")</f>
        <v/>
      </c>
      <c r="Y245" s="69" t="inlineStr"/>
      <c r="Z245" s="70" t="inlineStr"/>
      <c r="AD245" s="74" t="n"/>
      <c r="BA245" s="160" t="inlineStr">
        <is>
          <t>ПГП</t>
        </is>
      </c>
    </row>
    <row r="246" ht="37.5" customHeight="1">
      <c r="A246" s="64" t="inlineStr">
        <is>
          <t>SU003014</t>
        </is>
      </c>
      <c r="B246" s="64" t="inlineStr">
        <is>
          <t>P003480</t>
        </is>
      </c>
      <c r="C246" s="37" t="n">
        <v>4301135187</v>
      </c>
      <c r="D246" s="167" t="n">
        <v>4640242180328</v>
      </c>
      <c r="E246" s="337" t="n"/>
      <c r="F246" s="369" t="n">
        <v>3.5</v>
      </c>
      <c r="G246" s="38" t="n">
        <v>1</v>
      </c>
      <c r="H246" s="369" t="n">
        <v>3.5</v>
      </c>
      <c r="I246" s="369" t="n">
        <v>3.692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62" t="inlineStr">
        <is>
          <t>Снеки «Жар-мени с картофелем и сочной грудинкой» Весовые ТМ «Зареченские» 3,5 кг</t>
        </is>
      </c>
      <c r="O246" s="371" t="n"/>
      <c r="P246" s="371" t="n"/>
      <c r="Q246" s="371" t="n"/>
      <c r="R246" s="337" t="n"/>
      <c r="S246" s="40" t="inlineStr"/>
      <c r="T246" s="40" t="inlineStr"/>
      <c r="U246" s="41" t="inlineStr">
        <is>
          <t>кор</t>
        </is>
      </c>
      <c r="V246" s="372" t="n">
        <v>0</v>
      </c>
      <c r="W246" s="373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61" t="inlineStr">
        <is>
          <t>ПГП</t>
        </is>
      </c>
    </row>
    <row r="247" ht="27" customHeight="1">
      <c r="A247" s="64" t="inlineStr">
        <is>
          <t>SU003022</t>
        </is>
      </c>
      <c r="B247" s="64" t="inlineStr">
        <is>
          <t>P003487</t>
        </is>
      </c>
      <c r="C247" s="37" t="n">
        <v>4301135194</v>
      </c>
      <c r="D247" s="167" t="n">
        <v>4640242180380</v>
      </c>
      <c r="E247" s="337" t="n"/>
      <c r="F247" s="369" t="n">
        <v>1.8</v>
      </c>
      <c r="G247" s="38" t="n">
        <v>1</v>
      </c>
      <c r="H247" s="369" t="n">
        <v>1.8</v>
      </c>
      <c r="I247" s="369" t="n">
        <v>1.912</v>
      </c>
      <c r="J247" s="38" t="n">
        <v>234</v>
      </c>
      <c r="K247" s="38" t="inlineStr">
        <is>
          <t>18</t>
        </is>
      </c>
      <c r="L247" s="39" t="inlineStr">
        <is>
          <t>МГ</t>
        </is>
      </c>
      <c r="M247" s="38" t="n">
        <v>180</v>
      </c>
      <c r="N247" s="463" t="inlineStr">
        <is>
          <t>Снеки «Мини-сосиски в тесте Фрайпики» Весовые ТМ «Зареченские» 1,8 кг</t>
        </is>
      </c>
      <c r="O247" s="371" t="n"/>
      <c r="P247" s="371" t="n"/>
      <c r="Q247" s="371" t="n"/>
      <c r="R247" s="337" t="n"/>
      <c r="S247" s="40" t="inlineStr"/>
      <c r="T247" s="40" t="inlineStr"/>
      <c r="U247" s="41" t="inlineStr">
        <is>
          <t>кор</t>
        </is>
      </c>
      <c r="V247" s="372" t="n">
        <v>0</v>
      </c>
      <c r="W247" s="373">
        <f>IFERROR(IF(V247="","",V247),"")</f>
        <v/>
      </c>
      <c r="X247" s="42">
        <f>IFERROR(IF(V247="","",V247*0.00502),"")</f>
        <v/>
      </c>
      <c r="Y247" s="69" t="inlineStr"/>
      <c r="Z247" s="70" t="inlineStr"/>
      <c r="AD247" s="74" t="n"/>
      <c r="BA247" s="162" t="inlineStr">
        <is>
          <t>ПГП</t>
        </is>
      </c>
    </row>
    <row r="248" ht="27" customHeight="1">
      <c r="A248" s="64" t="inlineStr">
        <is>
          <t>SU003021</t>
        </is>
      </c>
      <c r="B248" s="64" t="inlineStr">
        <is>
          <t>P003489</t>
        </is>
      </c>
      <c r="C248" s="37" t="n">
        <v>4301135193</v>
      </c>
      <c r="D248" s="167" t="n">
        <v>4640242180403</v>
      </c>
      <c r="E248" s="337" t="n"/>
      <c r="F248" s="369" t="n">
        <v>3</v>
      </c>
      <c r="G248" s="38" t="n">
        <v>1</v>
      </c>
      <c r="H248" s="369" t="n">
        <v>3</v>
      </c>
      <c r="I248" s="369" t="n">
        <v>3.192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64" t="inlineStr">
        <is>
          <t>Снеки «Фрай-пицца с ветчиной и грибами» Весовые ТМ «Зареченские» 3 кг</t>
        </is>
      </c>
      <c r="O248" s="371" t="n"/>
      <c r="P248" s="371" t="n"/>
      <c r="Q248" s="371" t="n"/>
      <c r="R248" s="337" t="n"/>
      <c r="S248" s="40" t="inlineStr"/>
      <c r="T248" s="40" t="inlineStr"/>
      <c r="U248" s="41" t="inlineStr">
        <is>
          <t>кор</t>
        </is>
      </c>
      <c r="V248" s="372" t="n">
        <v>17</v>
      </c>
      <c r="W248" s="373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63" t="inlineStr">
        <is>
          <t>ПГП</t>
        </is>
      </c>
    </row>
    <row r="249">
      <c r="A249" s="176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374" t="n"/>
      <c r="N249" s="375" t="inlineStr">
        <is>
          <t>Итого</t>
        </is>
      </c>
      <c r="O249" s="345" t="n"/>
      <c r="P249" s="345" t="n"/>
      <c r="Q249" s="345" t="n"/>
      <c r="R249" s="345" t="n"/>
      <c r="S249" s="345" t="n"/>
      <c r="T249" s="346" t="n"/>
      <c r="U249" s="43" t="inlineStr">
        <is>
          <t>кор</t>
        </is>
      </c>
      <c r="V249" s="376">
        <f>IFERROR(SUM(V239:V248),"0")</f>
        <v/>
      </c>
      <c r="W249" s="376">
        <f>IFERROR(SUM(W239:W248),"0")</f>
        <v/>
      </c>
      <c r="X249" s="376">
        <f>IFERROR(IF(X239="",0,X239),"0")+IFERROR(IF(X240="",0,X240),"0")+IFERROR(IF(X241="",0,X241),"0")+IFERROR(IF(X242="",0,X242),"0")+IFERROR(IF(X243="",0,X243),"0")+IFERROR(IF(X244="",0,X244),"0")+IFERROR(IF(X245="",0,X245),"0")+IFERROR(IF(X246="",0,X246),"0")+IFERROR(IF(X247="",0,X247),"0")+IFERROR(IF(X248="",0,X248),"0")</f>
        <v/>
      </c>
      <c r="Y249" s="377" t="n"/>
      <c r="Z249" s="377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374" t="n"/>
      <c r="N250" s="375" t="inlineStr">
        <is>
          <t>Итого</t>
        </is>
      </c>
      <c r="O250" s="345" t="n"/>
      <c r="P250" s="345" t="n"/>
      <c r="Q250" s="345" t="n"/>
      <c r="R250" s="345" t="n"/>
      <c r="S250" s="345" t="n"/>
      <c r="T250" s="346" t="n"/>
      <c r="U250" s="43" t="inlineStr">
        <is>
          <t>кг</t>
        </is>
      </c>
      <c r="V250" s="376">
        <f>IFERROR(SUMPRODUCT(V239:V248*H239:H248),"0")</f>
        <v/>
      </c>
      <c r="W250" s="376">
        <f>IFERROR(SUMPRODUCT(W239:W248*H239:H248),"0")</f>
        <v/>
      </c>
      <c r="X250" s="43" t="n"/>
      <c r="Y250" s="377" t="n"/>
      <c r="Z250" s="377" t="n"/>
    </row>
    <row r="251" ht="15" customHeight="1">
      <c r="A251" s="180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334" t="n"/>
      <c r="N251" s="465" t="inlineStr">
        <is>
          <t>ИТОГО НЕТТО</t>
        </is>
      </c>
      <c r="O251" s="328" t="n"/>
      <c r="P251" s="328" t="n"/>
      <c r="Q251" s="328" t="n"/>
      <c r="R251" s="328" t="n"/>
      <c r="S251" s="328" t="n"/>
      <c r="T251" s="329" t="n"/>
      <c r="U251" s="43" t="inlineStr">
        <is>
          <t>кг</t>
        </is>
      </c>
      <c r="V251" s="376">
        <f>IFERROR(V24+V33+V41+V47+V57+V63+V68+V74+V84+V91+V100+V106+V111+V119+V124+V130+V136+V142+V150+V155+V162+V167+V172+V178+V184+V192+V197+V203+V209+V215+V220+V226+V230+V237+V250,"0")</f>
        <v/>
      </c>
      <c r="W251" s="376">
        <f>IFERROR(W24+W33+W41+W47+W57+W63+W68+W74+W84+W91+W100+W106+W111+W119+W124+W130+W136+W142+W150+W155+W162+W167+W172+W178+W184+W192+W197+W203+W209+W215+W220+W226+W230+W237+W250,"0")</f>
        <v/>
      </c>
      <c r="X251" s="43" t="n"/>
      <c r="Y251" s="377" t="n"/>
      <c r="Z251" s="377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334" t="n"/>
      <c r="N252" s="465" t="inlineStr">
        <is>
          <t>ИТОГО БРУТТО</t>
        </is>
      </c>
      <c r="O252" s="328" t="n"/>
      <c r="P252" s="328" t="n"/>
      <c r="Q252" s="328" t="n"/>
      <c r="R252" s="328" t="n"/>
      <c r="S252" s="328" t="n"/>
      <c r="T252" s="329" t="n"/>
      <c r="U252" s="43" t="inlineStr">
        <is>
          <t>кг</t>
        </is>
      </c>
      <c r="V252" s="376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134*I134,"0")+IFERROR(V140*I140,"0")+IFERROR(V145*I145,"0")+IFERROR(V146*I146,"0")+IFERROR(V147*I147,"0")+IFERROR(V148*I148,"0")+IFERROR(V152*I152,"0")+IFERROR(V153*I153,"0")+IFERROR(V159*I159,"0")+IFERROR(V160*I160,"0")+IFERROR(V165*I165,"0")+IFERROR(V170*I170,"0")+IFERROR(V176*I176,"0")+IFERROR(V181*I181,"0")+IFERROR(V182*I182,"0")+IFERROR(V187*I187,"0")+IFERROR(V188*I188,"0")+IFERROR(V189*I189,"0")+IFERROR(V190*I190,"0")+IFERROR(V195*I195,"0")+IFERROR(V200*I200,"0")+IFERROR(V201*I201,"0")+IFERROR(V207*I207,"0")+IFERROR(V213*I213,"0")+IFERROR(V218*I218,"0")+IFERROR(V224*I224,"0")+IFERROR(V228*I228,"0")+IFERROR(V232*I232,"0")+IFERROR(V233*I233,"0")+IFERROR(V234*I234,"0")+IFERROR(V235*I235,"0")+IFERROR(V239*I239,"0")+IFERROR(V240*I240,"0")+IFERROR(V241*I241,"0")+IFERROR(V242*I242,"0")+IFERROR(V243*I243,"0")+IFERROR(V244*I244,"0")+IFERROR(V245*I245,"0")+IFERROR(V246*I246,"0")+IFERROR(V247*I247,"0")+IFERROR(V248*I248,"0"),"0")</f>
        <v/>
      </c>
      <c r="W252" s="376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134*I134,"0")+IFERROR(W140*I140,"0")+IFERROR(W145*I145,"0")+IFERROR(W146*I146,"0")+IFERROR(W147*I147,"0")+IFERROR(W148*I148,"0")+IFERROR(W152*I152,"0")+IFERROR(W153*I153,"0")+IFERROR(W159*I159,"0")+IFERROR(W160*I160,"0")+IFERROR(W165*I165,"0")+IFERROR(W170*I170,"0")+IFERROR(W176*I176,"0")+IFERROR(W181*I181,"0")+IFERROR(W182*I182,"0")+IFERROR(W187*I187,"0")+IFERROR(W188*I188,"0")+IFERROR(W189*I189,"0")+IFERROR(W190*I190,"0")+IFERROR(W195*I195,"0")+IFERROR(W200*I200,"0")+IFERROR(W201*I201,"0")+IFERROR(W207*I207,"0")+IFERROR(W213*I213,"0")+IFERROR(W218*I218,"0")+IFERROR(W224*I224,"0")+IFERROR(W228*I228,"0")+IFERROR(W232*I232,"0")+IFERROR(W233*I233,"0")+IFERROR(W234*I234,"0")+IFERROR(W235*I235,"0")+IFERROR(W239*I239,"0")+IFERROR(W240*I240,"0")+IFERROR(W241*I241,"0")+IFERROR(W242*I242,"0")+IFERROR(W243*I243,"0")+IFERROR(W244*I244,"0")+IFERROR(W245*I245,"0")+IFERROR(W246*I246,"0")+IFERROR(W247*I247,"0")+IFERROR(W248*I248,"0"),"0")</f>
        <v/>
      </c>
      <c r="X252" s="43" t="n"/>
      <c r="Y252" s="377" t="n"/>
      <c r="Z252" s="377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334" t="n"/>
      <c r="N253" s="465" t="inlineStr">
        <is>
          <t>Кол-во паллет</t>
        </is>
      </c>
      <c r="O253" s="328" t="n"/>
      <c r="P253" s="328" t="n"/>
      <c r="Q253" s="328" t="n"/>
      <c r="R253" s="328" t="n"/>
      <c r="S253" s="328" t="n"/>
      <c r="T253" s="329" t="n"/>
      <c r="U253" s="43" t="inlineStr">
        <is>
          <t>шт</t>
        </is>
      </c>
      <c r="V25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134/J134,"0")+IFERROR(V140/J140,"0")+IFERROR(V145/J145,"0")+IFERROR(V146/J146,"0")+IFERROR(V147/J147,"0")+IFERROR(V148/J148,"0")+IFERROR(V152/J152,"0")+IFERROR(V153/J153,"0")+IFERROR(V159/J159,"0")+IFERROR(V160/J160,"0")+IFERROR(V165/J165,"0")+IFERROR(V170/J170,"0")+IFERROR(V176/J176,"0")+IFERROR(V181/J181,"0")+IFERROR(V182/J182,"0")+IFERROR(V187/J187,"0")+IFERROR(V188/J188,"0")+IFERROR(V189/J189,"0")+IFERROR(V190/J190,"0")+IFERROR(V195/J195,"0")+IFERROR(V200/J200,"0")+IFERROR(V201/J201,"0")+IFERROR(V207/J207,"0")+IFERROR(V213/J213,"0")+IFERROR(V218/J218,"0")+IFERROR(V224/J224,"0")+IFERROR(V228/J228,"0")+IFERROR(V232/J232,"0")+IFERROR(V233/J233,"0")+IFERROR(V234/J234,"0")+IFERROR(V235/J235,"0")+IFERROR(V239/J239,"0")+IFERROR(V240/J240,"0")+IFERROR(V241/J241,"0")+IFERROR(V242/J242,"0")+IFERROR(V243/J243,"0")+IFERROR(V244/J244,"0")+IFERROR(V245/J245,"0")+IFERROR(V246/J246,"0")+IFERROR(V247/J247,"0")+IFERROR(V248/J248,"0"),0)</f>
        <v/>
      </c>
      <c r="W25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134/J134,"0")+IFERROR(W140/J140,"0")+IFERROR(W145/J145,"0")+IFERROR(W146/J146,"0")+IFERROR(W147/J147,"0")+IFERROR(W148/J148,"0")+IFERROR(W152/J152,"0")+IFERROR(W153/J153,"0")+IFERROR(W159/J159,"0")+IFERROR(W160/J160,"0")+IFERROR(W165/J165,"0")+IFERROR(W170/J170,"0")+IFERROR(W176/J176,"0")+IFERROR(W181/J181,"0")+IFERROR(W182/J182,"0")+IFERROR(W187/J187,"0")+IFERROR(W188/J188,"0")+IFERROR(W189/J189,"0")+IFERROR(W190/J190,"0")+IFERROR(W195/J195,"0")+IFERROR(W200/J200,"0")+IFERROR(W201/J201,"0")+IFERROR(W207/J207,"0")+IFERROR(W213/J213,"0")+IFERROR(W218/J218,"0")+IFERROR(W224/J224,"0")+IFERROR(W228/J228,"0")+IFERROR(W232/J232,"0")+IFERROR(W233/J233,"0")+IFERROR(W234/J234,"0")+IFERROR(W235/J235,"0")+IFERROR(W239/J239,"0")+IFERROR(W240/J240,"0")+IFERROR(W241/J241,"0")+IFERROR(W242/J242,"0")+IFERROR(W243/J243,"0")+IFERROR(W244/J244,"0")+IFERROR(W245/J245,"0")+IFERROR(W246/J246,"0")+IFERROR(W247/J247,"0")+IFERROR(W248/J248,"0"),0)</f>
        <v/>
      </c>
      <c r="X253" s="43" t="n"/>
      <c r="Y253" s="377" t="n"/>
      <c r="Z253" s="377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334" t="n"/>
      <c r="N254" s="465" t="inlineStr">
        <is>
          <t>Вес брутто  с паллетами</t>
        </is>
      </c>
      <c r="O254" s="328" t="n"/>
      <c r="P254" s="328" t="n"/>
      <c r="Q254" s="328" t="n"/>
      <c r="R254" s="328" t="n"/>
      <c r="S254" s="328" t="n"/>
      <c r="T254" s="329" t="n"/>
      <c r="U254" s="43" t="inlineStr">
        <is>
          <t>кг</t>
        </is>
      </c>
      <c r="V254" s="376">
        <f>GrossWeightTotal+PalletQtyTotal*25</f>
        <v/>
      </c>
      <c r="W254" s="376">
        <f>GrossWeightTotalR+PalletQtyTotalR*25</f>
        <v/>
      </c>
      <c r="X254" s="43" t="n"/>
      <c r="Y254" s="377" t="n"/>
      <c r="Z254" s="377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334" t="n"/>
      <c r="N255" s="465" t="inlineStr">
        <is>
          <t>Кол-во коробок</t>
        </is>
      </c>
      <c r="O255" s="328" t="n"/>
      <c r="P255" s="328" t="n"/>
      <c r="Q255" s="328" t="n"/>
      <c r="R255" s="328" t="n"/>
      <c r="S255" s="328" t="n"/>
      <c r="T255" s="329" t="n"/>
      <c r="U255" s="43" t="inlineStr">
        <is>
          <t>шт</t>
        </is>
      </c>
      <c r="V255" s="376">
        <f>IFERROR(V23+V32+V40+V46+V56+V62+V67+V73+V83+V90+V99+V105+V110+V118+V123+V129+V135+V141+V149+V154+V161+V166+V171+V177+V183+V191+V196+V202+V208+V214+V219+V225+V229+V236+V249,"0")</f>
        <v/>
      </c>
      <c r="W255" s="376">
        <f>IFERROR(W23+W32+W40+W46+W56+W62+W67+W73+W83+W90+W99+W105+W110+W118+W123+W129+W135+W141+W149+W154+W161+W166+W171+W177+W183+W191+W196+W202+W208+W214+W219+W225+W229+W236+W249,"0")</f>
        <v/>
      </c>
      <c r="X255" s="43" t="n"/>
      <c r="Y255" s="377" t="n"/>
      <c r="Z255" s="377" t="n"/>
    </row>
    <row r="256" ht="14.2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334" t="n"/>
      <c r="N256" s="465" t="inlineStr">
        <is>
          <t>Объем заказа</t>
        </is>
      </c>
      <c r="O256" s="328" t="n"/>
      <c r="P256" s="328" t="n"/>
      <c r="Q256" s="328" t="n"/>
      <c r="R256" s="328" t="n"/>
      <c r="S256" s="328" t="n"/>
      <c r="T256" s="329" t="n"/>
      <c r="U256" s="46" t="inlineStr">
        <is>
          <t>м3</t>
        </is>
      </c>
      <c r="V256" s="43" t="n"/>
      <c r="W256" s="43" t="n"/>
      <c r="X256" s="43">
        <f>IFERROR(X23+X32+X40+X46+X56+X62+X67+X73+X83+X90+X99+X105+X110+X118+X123+X129+X135+X141+X149+X154+X161+X166+X171+X177+X183+X191+X196+X202+X208+X214+X219+X225+X229+X236+X249,"0")</f>
        <v/>
      </c>
      <c r="Y256" s="377" t="n"/>
      <c r="Z256" s="377" t="n"/>
    </row>
    <row r="257" ht="13.5" customHeight="1" thickBot="1"/>
    <row r="258" ht="27" customHeight="1" thickBot="1" thickTop="1">
      <c r="A258" s="47" t="inlineStr">
        <is>
          <t>ТОРГОВАЯ МАРКА</t>
        </is>
      </c>
      <c r="B258" s="164" t="inlineStr">
        <is>
          <t>Ядрена копоть</t>
        </is>
      </c>
      <c r="C258" s="164" t="inlineStr">
        <is>
          <t>Горячая штучка</t>
        </is>
      </c>
      <c r="D258" s="466" t="n"/>
      <c r="E258" s="466" t="n"/>
      <c r="F258" s="466" t="n"/>
      <c r="G258" s="466" t="n"/>
      <c r="H258" s="466" t="n"/>
      <c r="I258" s="466" t="n"/>
      <c r="J258" s="466" t="n"/>
      <c r="K258" s="466" t="n"/>
      <c r="L258" s="466" t="n"/>
      <c r="M258" s="466" t="n"/>
      <c r="N258" s="466" t="n"/>
      <c r="O258" s="466" t="n"/>
      <c r="P258" s="466" t="n"/>
      <c r="Q258" s="466" t="n"/>
      <c r="R258" s="467" t="n"/>
      <c r="S258" s="164" t="inlineStr">
        <is>
          <t>No Name</t>
        </is>
      </c>
      <c r="T258" s="467" t="n"/>
      <c r="U258" s="164" t="inlineStr">
        <is>
          <t>Вязанка</t>
        </is>
      </c>
      <c r="V258" s="466" t="n"/>
      <c r="W258" s="467" t="n"/>
      <c r="X258" s="164" t="inlineStr">
        <is>
          <t>Стародворье</t>
        </is>
      </c>
      <c r="Y258" s="466" t="n"/>
      <c r="Z258" s="466" t="n"/>
      <c r="AA258" s="466" t="n"/>
      <c r="AB258" s="467" t="n"/>
      <c r="AC258" s="164" t="inlineStr">
        <is>
          <t>Колбасный стандарт</t>
        </is>
      </c>
      <c r="AD258" s="164" t="inlineStr">
        <is>
          <t>Особый рецепт</t>
        </is>
      </c>
      <c r="AE258" s="467" t="n"/>
      <c r="AF258" s="164" t="inlineStr">
        <is>
          <t>Зареченские</t>
        </is>
      </c>
    </row>
    <row r="259" ht="14.25" customHeight="1" thickTop="1">
      <c r="A259" s="165" t="inlineStr">
        <is>
          <t>СЕРИЯ</t>
        </is>
      </c>
      <c r="B259" s="164" t="inlineStr">
        <is>
          <t>Ядрена копоть</t>
        </is>
      </c>
      <c r="C259" s="164" t="inlineStr">
        <is>
          <t>Наггетсы ГШ</t>
        </is>
      </c>
      <c r="D259" s="164" t="inlineStr">
        <is>
          <t>Grandmeni</t>
        </is>
      </c>
      <c r="E259" s="164" t="inlineStr">
        <is>
          <t>Чебупай</t>
        </is>
      </c>
      <c r="F259" s="164" t="inlineStr">
        <is>
          <t>Бигбули ГШ</t>
        </is>
      </c>
      <c r="G259" s="164" t="inlineStr">
        <is>
          <t>Бульмени вес ГШ</t>
        </is>
      </c>
      <c r="H259" s="164" t="inlineStr">
        <is>
          <t>Бельмеши</t>
        </is>
      </c>
      <c r="I259" s="164" t="inlineStr">
        <is>
          <t>Крылышки ГШ</t>
        </is>
      </c>
      <c r="J259" s="164" t="inlineStr">
        <is>
          <t>Чебупели</t>
        </is>
      </c>
      <c r="K259" s="164" t="inlineStr">
        <is>
          <t>Чебуреки</t>
        </is>
      </c>
      <c r="L259" s="164" t="inlineStr">
        <is>
          <t>Бульмени ГШ</t>
        </is>
      </c>
      <c r="M259" s="164" t="inlineStr">
        <is>
          <t>Чебупицца</t>
        </is>
      </c>
      <c r="N259" s="164" t="inlineStr">
        <is>
          <t>Хотстеры</t>
        </is>
      </c>
      <c r="O259" s="164" t="inlineStr">
        <is>
          <t>Круггетсы</t>
        </is>
      </c>
      <c r="P259" s="164" t="inlineStr">
        <is>
          <t>Пекерсы</t>
        </is>
      </c>
      <c r="Q259" s="164" t="inlineStr">
        <is>
          <t>Супермени</t>
        </is>
      </c>
      <c r="R259" s="164" t="inlineStr">
        <is>
          <t>Чебуманы</t>
        </is>
      </c>
      <c r="S259" s="164" t="inlineStr">
        <is>
          <t>Стародворье ПГП</t>
        </is>
      </c>
      <c r="T259" s="164" t="inlineStr">
        <is>
          <t>No Name ЗПФ</t>
        </is>
      </c>
      <c r="U259" s="164" t="inlineStr">
        <is>
          <t>Няняггетсы Сливушки</t>
        </is>
      </c>
      <c r="V259" s="164" t="inlineStr">
        <is>
          <t>Печеные пельмени</t>
        </is>
      </c>
      <c r="W259" s="164" t="inlineStr">
        <is>
          <t>Вязанка</t>
        </is>
      </c>
      <c r="X259" s="164" t="inlineStr">
        <is>
          <t>Стародворье ЗПФ</t>
        </is>
      </c>
      <c r="Y259" s="164" t="inlineStr">
        <is>
          <t>Мясорубская</t>
        </is>
      </c>
      <c r="Z259" s="164" t="inlineStr">
        <is>
          <t>Медвежье ушко</t>
        </is>
      </c>
      <c r="AA259" s="164" t="inlineStr">
        <is>
          <t>Бордо</t>
        </is>
      </c>
      <c r="AB259" s="164" t="inlineStr">
        <is>
          <t>Сочные</t>
        </is>
      </c>
      <c r="AC259" s="164" t="inlineStr">
        <is>
          <t>Владимирский Стандарт ЗПФ</t>
        </is>
      </c>
      <c r="AD259" s="164" t="inlineStr">
        <is>
          <t>Любимая ложка</t>
        </is>
      </c>
      <c r="AE259" s="164" t="inlineStr">
        <is>
          <t>Особая Без свинины</t>
        </is>
      </c>
      <c r="AF259" s="164" t="inlineStr">
        <is>
          <t>Зареченские продукты ПГП</t>
        </is>
      </c>
    </row>
    <row r="260" ht="13.5" customHeight="1" thickBot="1">
      <c r="A260" s="468" t="n"/>
      <c r="B260" s="469" t="n"/>
      <c r="C260" s="469" t="n"/>
      <c r="D260" s="469" t="n"/>
      <c r="E260" s="469" t="n"/>
      <c r="F260" s="469" t="n"/>
      <c r="G260" s="469" t="n"/>
      <c r="H260" s="469" t="n"/>
      <c r="I260" s="469" t="n"/>
      <c r="J260" s="469" t="n"/>
      <c r="K260" s="469" t="n"/>
      <c r="L260" s="469" t="n"/>
      <c r="M260" s="469" t="n"/>
      <c r="N260" s="469" t="n"/>
      <c r="O260" s="469" t="n"/>
      <c r="P260" s="469" t="n"/>
      <c r="Q260" s="469" t="n"/>
      <c r="R260" s="469" t="n"/>
      <c r="S260" s="469" t="n"/>
      <c r="T260" s="469" t="n"/>
      <c r="U260" s="469" t="n"/>
      <c r="V260" s="469" t="n"/>
      <c r="W260" s="469" t="n"/>
      <c r="X260" s="469" t="n"/>
      <c r="Y260" s="469" t="n"/>
      <c r="Z260" s="469" t="n"/>
      <c r="AA260" s="469" t="n"/>
      <c r="AB260" s="469" t="n"/>
      <c r="AC260" s="469" t="n"/>
      <c r="AD260" s="469" t="n"/>
      <c r="AE260" s="469" t="n"/>
      <c r="AF260" s="469" t="n"/>
    </row>
    <row r="261" ht="18" customHeight="1" thickBot="1" thickTop="1">
      <c r="A261" s="47" t="inlineStr">
        <is>
          <t>ИТОГО, кг</t>
        </is>
      </c>
      <c r="B261" s="53">
        <f>IFERROR(V22*H22,"0")</f>
        <v/>
      </c>
      <c r="C261" s="53">
        <f>IFERROR(V28*H28,"0")+IFERROR(V29*H29,"0")+IFERROR(V30*H30,"0")+IFERROR(V31*H31,"0")</f>
        <v/>
      </c>
      <c r="D261" s="53">
        <f>IFERROR(V36*H36,"0")+IFERROR(V37*H37,"0")+IFERROR(V38*H38,"0")+IFERROR(V39*H39,"0")</f>
        <v/>
      </c>
      <c r="E261" s="53">
        <f>IFERROR(V44*H44,"0")+IFERROR(V45*H45,"0")</f>
        <v/>
      </c>
      <c r="F261" s="53">
        <f>IFERROR(V50*H50,"0")+IFERROR(V51*H51,"0")+IFERROR(V52*H52,"0")+IFERROR(V53*H53,"0")+IFERROR(V54*H54,"0")+IFERROR(V55*H55,"0")</f>
        <v/>
      </c>
      <c r="G261" s="53">
        <f>IFERROR(V60*H60,"0")+IFERROR(V61*H61,"0")</f>
        <v/>
      </c>
      <c r="H261" s="53">
        <f>IFERROR(V66*H66,"0")</f>
        <v/>
      </c>
      <c r="I261" s="53">
        <f>IFERROR(V71*H71,"0")+IFERROR(V72*H72,"0")</f>
        <v/>
      </c>
      <c r="J261" s="53">
        <f>IFERROR(V77*H77,"0")+IFERROR(V78*H78,"0")+IFERROR(V79*H79,"0")+IFERROR(V80*H80,"0")+IFERROR(V81*H81,"0")+IFERROR(V82*H82,"0")</f>
        <v/>
      </c>
      <c r="K261" s="53">
        <f>IFERROR(V87*H87,"0")+IFERROR(V88*H88,"0")+IFERROR(V89*H89,"0")</f>
        <v/>
      </c>
      <c r="L261" s="53">
        <f>IFERROR(V94*H94,"0")+IFERROR(V95*H95,"0")+IFERROR(V96*H96,"0")+IFERROR(V97*H97,"0")+IFERROR(V98*H98,"0")</f>
        <v/>
      </c>
      <c r="M261" s="53">
        <f>IFERROR(V103*H103,"0")+IFERROR(V104*H104,"0")</f>
        <v/>
      </c>
      <c r="N261" s="53">
        <f>IFERROR(V109*H109,"0")</f>
        <v/>
      </c>
      <c r="O261" s="53">
        <f>IFERROR(V114*H114,"0")+IFERROR(V115*H115,"0")+IFERROR(V116*H116,"0")+IFERROR(V117*H117,"0")</f>
        <v/>
      </c>
      <c r="P261" s="53">
        <f>IFERROR(V122*H122,"0")</f>
        <v/>
      </c>
      <c r="Q261" s="53">
        <f>IFERROR(V127*H127,"0")+IFERROR(V128*H128,"0")</f>
        <v/>
      </c>
      <c r="R261" s="53">
        <f>IFERROR(V133*H133,"0")+IFERROR(V134*H134,"0")</f>
        <v/>
      </c>
      <c r="S261" s="53">
        <f>IFERROR(V140*H140,"0")</f>
        <v/>
      </c>
      <c r="T261" s="53">
        <f>IFERROR(V145*H145,"0")+IFERROR(V146*H146,"0")+IFERROR(V147*H147,"0")+IFERROR(V148*H148,"0")+IFERROR(V152*H152,"0")+IFERROR(V153*H153,"0")</f>
        <v/>
      </c>
      <c r="U261" s="53">
        <f>IFERROR(V159*H159,"0")+IFERROR(V160*H160,"0")</f>
        <v/>
      </c>
      <c r="V261" s="53">
        <f>IFERROR(V165*H165,"0")</f>
        <v/>
      </c>
      <c r="W261" s="53">
        <f>IFERROR(V170*H170,"0")</f>
        <v/>
      </c>
      <c r="X261" s="53">
        <f>IFERROR(V176*H176,"0")</f>
        <v/>
      </c>
      <c r="Y261" s="53">
        <f>IFERROR(V181*H181,"0")+IFERROR(V182*H182,"0")</f>
        <v/>
      </c>
      <c r="Z261" s="53">
        <f>IFERROR(V187*H187,"0")+IFERROR(V188*H188,"0")+IFERROR(V189*H189,"0")+IFERROR(V190*H190,"0")</f>
        <v/>
      </c>
      <c r="AA261" s="53">
        <f>IFERROR(V195*H195,"0")</f>
        <v/>
      </c>
      <c r="AB261" s="53">
        <f>IFERROR(V200*H200,"0")+IFERROR(V201*H201,"0")</f>
        <v/>
      </c>
      <c r="AC261" s="53">
        <f>IFERROR(V207*H207,"0")</f>
        <v/>
      </c>
      <c r="AD261" s="53">
        <f>IFERROR(V213*H213,"0")</f>
        <v/>
      </c>
      <c r="AE261" s="53">
        <f>IFERROR(V218*H218,"0")</f>
        <v/>
      </c>
      <c r="AF261" s="53">
        <f>IFERROR(V224*H224,"0")+IFERROR(V228*H228,"0")+IFERROR(V232*H232,"0")+IFERROR(V233*H233,"0")+IFERROR(V234*H234,"0")+IFERROR(V235*H235,"0")+IFERROR(V239*H239,"0")+IFERROR(V240*H240,"0")+IFERROR(V241*H241,"0")+IFERROR(V242*H242,"0")+IFERROR(V243*H243,"0")+IFERROR(V244*H244,"0")+IFERROR(V245*H245,"0")+IFERROR(V246*H246,"0")+IFERROR(V247*H247,"0")+IFERROR(V248*H248,"0")</f>
        <v/>
      </c>
    </row>
    <row r="262" ht="13.5" customHeight="1" thickTop="1">
      <c r="C262" s="1" t="n"/>
    </row>
    <row r="263" ht="19.5" customHeight="1">
      <c r="A263" s="71" t="inlineStr">
        <is>
          <t>ЗПФ, кг</t>
        </is>
      </c>
      <c r="B263" s="71" t="inlineStr">
        <is>
          <t xml:space="preserve">ПГП, кг </t>
        </is>
      </c>
      <c r="C263" s="71" t="inlineStr">
        <is>
          <t>КИЗ, кг</t>
        </is>
      </c>
    </row>
    <row r="264">
      <c r="A264" s="72">
        <f>SUMPRODUCT(--(BA:BA="ЗПФ"),--(U:U="кор"),H:H,W:W)+SUMPRODUCT(--(BA:BA="ЗПФ"),--(U:U="кг"),W:W)</f>
        <v/>
      </c>
      <c r="B264" s="73">
        <f>SUMPRODUCT(--(BA:BA="ПГП"),--(U:U="кор"),H:H,W:W)+SUMPRODUCT(--(BA:BA="ПГП"),--(U:U="кг"),W:W)</f>
        <v/>
      </c>
      <c r="C264" s="73">
        <f>SUMPRODUCT(--(BA:BA="КИЗ"),--(U:U="кор"),H:H,W:W)+SUMPRODUCT(--(BA:BA="КИЗ"),--(U:U="кг"),W:W)</f>
        <v/>
      </c>
    </row>
    <row r="26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CCcpsdQI9iNTzicL0QDdiQ==" formatRows="1" sort="0" spinCount="100000" hashValue="WsqPwgKiVGq9BYAotW3UyPc9DcltwSinIa9PUkTX/vqIEOTFKXOM/1pbOXT7DEmjpteWhoADUiR48bd1BB38V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64">
    <mergeCell ref="D60:E60"/>
    <mergeCell ref="A69:X69"/>
    <mergeCell ref="D187:E187"/>
    <mergeCell ref="N202:T202"/>
    <mergeCell ref="N24:T24"/>
    <mergeCell ref="D45:E45"/>
    <mergeCell ref="A198:X198"/>
    <mergeCell ref="H9:I9"/>
    <mergeCell ref="A90:M91"/>
    <mergeCell ref="N197:T197"/>
    <mergeCell ref="A56:M57"/>
    <mergeCell ref="A154:M155"/>
    <mergeCell ref="A129:M130"/>
    <mergeCell ref="N170:R170"/>
    <mergeCell ref="D78:E78"/>
    <mergeCell ref="D134:E134"/>
    <mergeCell ref="N184:T184"/>
    <mergeCell ref="N171:T171"/>
    <mergeCell ref="N28:R28"/>
    <mergeCell ref="D71:E71"/>
    <mergeCell ref="A211:X211"/>
    <mergeCell ref="A186:X186"/>
    <mergeCell ref="N30:R30"/>
    <mergeCell ref="D98:E98"/>
    <mergeCell ref="A83:M84"/>
    <mergeCell ref="N166:T166"/>
    <mergeCell ref="N215:T215"/>
    <mergeCell ref="H5:L5"/>
    <mergeCell ref="T259:T260"/>
    <mergeCell ref="V259:V260"/>
    <mergeCell ref="N104:R104"/>
    <mergeCell ref="B17:B18"/>
    <mergeCell ref="N54:R54"/>
    <mergeCell ref="A149:M150"/>
    <mergeCell ref="A158:X158"/>
    <mergeCell ref="N81:R81"/>
    <mergeCell ref="T10:U10"/>
    <mergeCell ref="D195:E195"/>
    <mergeCell ref="A204:X204"/>
    <mergeCell ref="D189:E189"/>
    <mergeCell ref="D66:E66"/>
    <mergeCell ref="N181:R181"/>
    <mergeCell ref="N32:T32"/>
    <mergeCell ref="D53:E53"/>
    <mergeCell ref="A206:X206"/>
    <mergeCell ref="N147:R147"/>
    <mergeCell ref="A199:X199"/>
    <mergeCell ref="U259:U260"/>
    <mergeCell ref="W17:W18"/>
    <mergeCell ref="N161:T161"/>
    <mergeCell ref="A59:X59"/>
    <mergeCell ref="R6:S9"/>
    <mergeCell ref="N36:R36"/>
    <mergeCell ref="N207:R207"/>
    <mergeCell ref="N2:U3"/>
    <mergeCell ref="D79:E79"/>
    <mergeCell ref="BA17:BA18"/>
    <mergeCell ref="N123:T123"/>
    <mergeCell ref="N94:R94"/>
    <mergeCell ref="D81:E81"/>
    <mergeCell ref="A212:X212"/>
    <mergeCell ref="AA17:AC18"/>
    <mergeCell ref="A217:X217"/>
    <mergeCell ref="A27:X27"/>
    <mergeCell ref="N124:T124"/>
    <mergeCell ref="N118:T118"/>
    <mergeCell ref="B259:B260"/>
    <mergeCell ref="A99:M100"/>
    <mergeCell ref="A85:X85"/>
    <mergeCell ref="N127:R127"/>
    <mergeCell ref="N47:T47"/>
    <mergeCell ref="N176:R176"/>
    <mergeCell ref="AD259:AD260"/>
    <mergeCell ref="D28:E28"/>
    <mergeCell ref="N128:R128"/>
    <mergeCell ref="A143:X143"/>
    <mergeCell ref="D117:E117"/>
    <mergeCell ref="D55:E55"/>
    <mergeCell ref="D30:E30"/>
    <mergeCell ref="N195:R195"/>
    <mergeCell ref="D5:E5"/>
    <mergeCell ref="N111:T111"/>
    <mergeCell ref="D94:E94"/>
    <mergeCell ref="N119:T119"/>
    <mergeCell ref="A65:X65"/>
    <mergeCell ref="N162:T162"/>
    <mergeCell ref="O10:P10"/>
    <mergeCell ref="N177:T177"/>
    <mergeCell ref="A105:M106"/>
    <mergeCell ref="A179:X179"/>
    <mergeCell ref="A236:M237"/>
    <mergeCell ref="D145:E145"/>
    <mergeCell ref="N52:R52"/>
    <mergeCell ref="D8:L8"/>
    <mergeCell ref="N39:R39"/>
    <mergeCell ref="D87:E87"/>
    <mergeCell ref="D147:E147"/>
    <mergeCell ref="A219:M220"/>
    <mergeCell ref="A156:X156"/>
    <mergeCell ref="N116:R116"/>
    <mergeCell ref="D245:E245"/>
    <mergeCell ref="D122:E122"/>
    <mergeCell ref="N103:R103"/>
    <mergeCell ref="D224:E224"/>
    <mergeCell ref="N130:T130"/>
    <mergeCell ref="N68:T68"/>
    <mergeCell ref="A93:X93"/>
    <mergeCell ref="N46:T46"/>
    <mergeCell ref="D1:F1"/>
    <mergeCell ref="H259:H260"/>
    <mergeCell ref="J17:J18"/>
    <mergeCell ref="D82:E82"/>
    <mergeCell ref="A157:X157"/>
    <mergeCell ref="L17:L18"/>
    <mergeCell ref="J259:J260"/>
    <mergeCell ref="N219:T219"/>
    <mergeCell ref="A222:X222"/>
    <mergeCell ref="D240:E240"/>
    <mergeCell ref="A191:M192"/>
    <mergeCell ref="N228:R228"/>
    <mergeCell ref="N17:R18"/>
    <mergeCell ref="A110:M111"/>
    <mergeCell ref="A166:M167"/>
    <mergeCell ref="O6:P6"/>
    <mergeCell ref="N134:R134"/>
    <mergeCell ref="N243:R243"/>
    <mergeCell ref="N50:R50"/>
    <mergeCell ref="A75:X75"/>
    <mergeCell ref="D31:E31"/>
    <mergeCell ref="N208:T208"/>
    <mergeCell ref="D77:E77"/>
    <mergeCell ref="AC259:AC260"/>
    <mergeCell ref="AE259:AE260"/>
    <mergeCell ref="N250:T250"/>
    <mergeCell ref="A175:X175"/>
    <mergeCell ref="D160:E160"/>
    <mergeCell ref="I17:I18"/>
    <mergeCell ref="N237:T237"/>
    <mergeCell ref="N203:T203"/>
    <mergeCell ref="T12:U12"/>
    <mergeCell ref="D72:E72"/>
    <mergeCell ref="N214:T214"/>
    <mergeCell ref="D235:E235"/>
    <mergeCell ref="A23:M24"/>
    <mergeCell ref="N60:R60"/>
    <mergeCell ref="N78:R78"/>
    <mergeCell ref="O11:P11"/>
    <mergeCell ref="N241:R241"/>
    <mergeCell ref="A6:C6"/>
    <mergeCell ref="AD17:AD18"/>
    <mergeCell ref="N67:T67"/>
    <mergeCell ref="N80:R80"/>
    <mergeCell ref="D88:E88"/>
    <mergeCell ref="D148:E148"/>
    <mergeCell ref="N55:R55"/>
    <mergeCell ref="D115:E115"/>
    <mergeCell ref="N218:R218"/>
    <mergeCell ref="N196:T196"/>
    <mergeCell ref="A25:X25"/>
    <mergeCell ref="A221:X221"/>
    <mergeCell ref="A223:X223"/>
    <mergeCell ref="N225:T225"/>
    <mergeCell ref="A5:C5"/>
    <mergeCell ref="N71:R71"/>
    <mergeCell ref="N135:T135"/>
    <mergeCell ref="G259:G260"/>
    <mergeCell ref="N244:R244"/>
    <mergeCell ref="I259:I260"/>
    <mergeCell ref="A17:A18"/>
    <mergeCell ref="K17:K18"/>
    <mergeCell ref="A20:X20"/>
    <mergeCell ref="C17:C18"/>
    <mergeCell ref="A125:X125"/>
    <mergeCell ref="A259:A260"/>
    <mergeCell ref="D103:E103"/>
    <mergeCell ref="D37:E37"/>
    <mergeCell ref="A112:X112"/>
    <mergeCell ref="N209:T209"/>
    <mergeCell ref="D9:E9"/>
    <mergeCell ref="F9:G9"/>
    <mergeCell ref="N251:T251"/>
    <mergeCell ref="D232:E232"/>
    <mergeCell ref="A64:X64"/>
    <mergeCell ref="D38:E38"/>
    <mergeCell ref="A107:X107"/>
    <mergeCell ref="N253:T253"/>
    <mergeCell ref="A123:M124"/>
    <mergeCell ref="AB259:AB260"/>
    <mergeCell ref="N213:R213"/>
    <mergeCell ref="D96:E96"/>
    <mergeCell ref="N242:R242"/>
    <mergeCell ref="D52:E52"/>
    <mergeCell ref="N165:R165"/>
    <mergeCell ref="A118:M119"/>
    <mergeCell ref="N152:R152"/>
    <mergeCell ref="N15:R16"/>
    <mergeCell ref="D116:E116"/>
    <mergeCell ref="N141:T141"/>
    <mergeCell ref="R259:R260"/>
    <mergeCell ref="A231:X231"/>
    <mergeCell ref="A35:X35"/>
    <mergeCell ref="A102:X102"/>
    <mergeCell ref="N136:T136"/>
    <mergeCell ref="A202:M203"/>
    <mergeCell ref="N145:R145"/>
    <mergeCell ref="A168:X168"/>
    <mergeCell ref="A73:M74"/>
    <mergeCell ref="D182:E182"/>
    <mergeCell ref="D109:E109"/>
    <mergeCell ref="O259:O260"/>
    <mergeCell ref="T5:U5"/>
    <mergeCell ref="D190:E190"/>
    <mergeCell ref="U17:U18"/>
    <mergeCell ref="D246:E246"/>
    <mergeCell ref="N90:T90"/>
    <mergeCell ref="D233:E233"/>
    <mergeCell ref="N140:R140"/>
    <mergeCell ref="A21:X21"/>
    <mergeCell ref="N232:R232"/>
    <mergeCell ref="D248:E248"/>
    <mergeCell ref="N83:T83"/>
    <mergeCell ref="D104:E104"/>
    <mergeCell ref="N154:T154"/>
    <mergeCell ref="A113:X113"/>
    <mergeCell ref="N254:T254"/>
    <mergeCell ref="T6:U9"/>
    <mergeCell ref="N77:R77"/>
    <mergeCell ref="C258:R258"/>
    <mergeCell ref="A194:X194"/>
    <mergeCell ref="N91:T91"/>
    <mergeCell ref="N256:T256"/>
    <mergeCell ref="A131:X131"/>
    <mergeCell ref="N29:R29"/>
    <mergeCell ref="N200:R200"/>
    <mergeCell ref="N31:R31"/>
    <mergeCell ref="N87:R87"/>
    <mergeCell ref="A34:X34"/>
    <mergeCell ref="D201:E201"/>
    <mergeCell ref="N245:R245"/>
    <mergeCell ref="N167:T167"/>
    <mergeCell ref="D188:E188"/>
    <mergeCell ref="A49:X49"/>
    <mergeCell ref="N89:R89"/>
    <mergeCell ref="N153:R153"/>
    <mergeCell ref="N249:T249"/>
    <mergeCell ref="A205:X205"/>
    <mergeCell ref="N40:T40"/>
    <mergeCell ref="N234:R234"/>
    <mergeCell ref="D36:E36"/>
    <mergeCell ref="U258:W258"/>
    <mergeCell ref="D7:L7"/>
    <mergeCell ref="Q259:Q260"/>
    <mergeCell ref="A208:M209"/>
    <mergeCell ref="S259:S260"/>
    <mergeCell ref="N115:R115"/>
    <mergeCell ref="D61:E61"/>
    <mergeCell ref="A46:M47"/>
    <mergeCell ref="N148:R148"/>
    <mergeCell ref="N240:R240"/>
    <mergeCell ref="N44:R44"/>
    <mergeCell ref="N190:R190"/>
    <mergeCell ref="D127:E127"/>
    <mergeCell ref="A58:X58"/>
    <mergeCell ref="N155:T155"/>
    <mergeCell ref="D176:E176"/>
    <mergeCell ref="D114:E114"/>
    <mergeCell ref="P259:P260"/>
    <mergeCell ref="D51:E51"/>
    <mergeCell ref="A171:M172"/>
    <mergeCell ref="N172:T172"/>
    <mergeCell ref="A229:M230"/>
    <mergeCell ref="N95:R95"/>
    <mergeCell ref="N159:R159"/>
    <mergeCell ref="N97:R97"/>
    <mergeCell ref="D140:E140"/>
    <mergeCell ref="N96:R96"/>
    <mergeCell ref="D259:D260"/>
    <mergeCell ref="F259:F260"/>
    <mergeCell ref="H17:H18"/>
    <mergeCell ref="X258:AB258"/>
    <mergeCell ref="A86:X86"/>
    <mergeCell ref="N183:T183"/>
    <mergeCell ref="A42:X42"/>
    <mergeCell ref="A151:X151"/>
    <mergeCell ref="N98:R98"/>
    <mergeCell ref="A144:X144"/>
    <mergeCell ref="N41:T41"/>
    <mergeCell ref="S258:T258"/>
    <mergeCell ref="N106:T106"/>
    <mergeCell ref="D181:E181"/>
    <mergeCell ref="N252:T252"/>
    <mergeCell ref="N56:T56"/>
    <mergeCell ref="N105:T105"/>
    <mergeCell ref="D39:E39"/>
    <mergeCell ref="N187:R187"/>
    <mergeCell ref="Y259:Y260"/>
    <mergeCell ref="AA259:AA260"/>
    <mergeCell ref="D89:E89"/>
    <mergeCell ref="A161:M162"/>
    <mergeCell ref="N45:R45"/>
    <mergeCell ref="A70:X70"/>
    <mergeCell ref="D153:E153"/>
    <mergeCell ref="N230:T230"/>
    <mergeCell ref="D128:E128"/>
    <mergeCell ref="N178:T178"/>
    <mergeCell ref="N109:R109"/>
    <mergeCell ref="H1:O1"/>
    <mergeCell ref="O9:P9"/>
    <mergeCell ref="N22:R22"/>
    <mergeCell ref="A163:X163"/>
    <mergeCell ref="A101:X101"/>
    <mergeCell ref="A76:X76"/>
    <mergeCell ref="Z17:Z18"/>
    <mergeCell ref="N100:T100"/>
    <mergeCell ref="N110:T110"/>
    <mergeCell ref="AD258:AE258"/>
    <mergeCell ref="A214:M215"/>
    <mergeCell ref="A32:M33"/>
    <mergeCell ref="D146:E146"/>
    <mergeCell ref="N62:T62"/>
    <mergeCell ref="A92:X92"/>
    <mergeCell ref="D207:E207"/>
    <mergeCell ref="N191:T191"/>
    <mergeCell ref="A216:X216"/>
    <mergeCell ref="N114:R114"/>
    <mergeCell ref="C259:C260"/>
    <mergeCell ref="N57:T57"/>
    <mergeCell ref="E259:E260"/>
    <mergeCell ref="G17:G18"/>
    <mergeCell ref="N220:T220"/>
    <mergeCell ref="H10:L10"/>
    <mergeCell ref="A193:X193"/>
    <mergeCell ref="D159:E159"/>
    <mergeCell ref="A225:M226"/>
    <mergeCell ref="D80:E80"/>
    <mergeCell ref="N66:R66"/>
    <mergeCell ref="N188:R188"/>
    <mergeCell ref="N53:R53"/>
    <mergeCell ref="A26:X26"/>
    <mergeCell ref="N117:R117"/>
    <mergeCell ref="N61:R61"/>
    <mergeCell ref="D200:E200"/>
    <mergeCell ref="X259:X260"/>
    <mergeCell ref="Z259:Z260"/>
    <mergeCell ref="A9:C9"/>
    <mergeCell ref="O12:P12"/>
    <mergeCell ref="A173:X173"/>
    <mergeCell ref="D6:L6"/>
    <mergeCell ref="O13:P13"/>
    <mergeCell ref="N201:R201"/>
    <mergeCell ref="D22:E22"/>
    <mergeCell ref="N51:R51"/>
    <mergeCell ref="N226:T226"/>
    <mergeCell ref="N122:R122"/>
    <mergeCell ref="N239:R239"/>
    <mergeCell ref="A120:X120"/>
    <mergeCell ref="A177:M178"/>
    <mergeCell ref="N192:T192"/>
    <mergeCell ref="D213:E213"/>
    <mergeCell ref="N129:T129"/>
    <mergeCell ref="N63:T63"/>
    <mergeCell ref="K259:K260"/>
    <mergeCell ref="M17:M18"/>
    <mergeCell ref="N236:T236"/>
    <mergeCell ref="O8:P8"/>
    <mergeCell ref="N133:R133"/>
    <mergeCell ref="D241:E241"/>
    <mergeCell ref="D228:E228"/>
    <mergeCell ref="D10:E10"/>
    <mergeCell ref="F10:G10"/>
    <mergeCell ref="AF259:AF260"/>
    <mergeCell ref="N84:T84"/>
    <mergeCell ref="D243:E243"/>
    <mergeCell ref="N149:T149"/>
    <mergeCell ref="A108:X108"/>
    <mergeCell ref="A174:X174"/>
    <mergeCell ref="A12:L12"/>
    <mergeCell ref="N142:T142"/>
    <mergeCell ref="A238:X238"/>
    <mergeCell ref="F5:G5"/>
    <mergeCell ref="A14:L14"/>
    <mergeCell ref="A183:M184"/>
    <mergeCell ref="N224:R224"/>
    <mergeCell ref="N189:R189"/>
    <mergeCell ref="A251:M256"/>
    <mergeCell ref="N82:R82"/>
    <mergeCell ref="T11:U11"/>
    <mergeCell ref="A121:X121"/>
    <mergeCell ref="A249:M250"/>
    <mergeCell ref="D165:E165"/>
    <mergeCell ref="N146:R146"/>
    <mergeCell ref="M259:M260"/>
    <mergeCell ref="D152:E152"/>
    <mergeCell ref="N33:T33"/>
    <mergeCell ref="D29:E29"/>
    <mergeCell ref="N73:T73"/>
    <mergeCell ref="A169:X169"/>
    <mergeCell ref="A40:M41"/>
    <mergeCell ref="A67:M68"/>
    <mergeCell ref="D218:E218"/>
    <mergeCell ref="A227:X227"/>
    <mergeCell ref="D247:E247"/>
    <mergeCell ref="N160:R160"/>
    <mergeCell ref="A164:X164"/>
    <mergeCell ref="N246:R246"/>
    <mergeCell ref="A196:M197"/>
    <mergeCell ref="N233:R233"/>
    <mergeCell ref="N37:R37"/>
    <mergeCell ref="D170:E170"/>
    <mergeCell ref="N72:R72"/>
    <mergeCell ref="O5:P5"/>
    <mergeCell ref="N248:R248"/>
    <mergeCell ref="L259:L260"/>
    <mergeCell ref="N259:N260"/>
    <mergeCell ref="F17:F18"/>
    <mergeCell ref="D242:E242"/>
    <mergeCell ref="N235:R235"/>
    <mergeCell ref="D234:E234"/>
    <mergeCell ref="A135:M136"/>
    <mergeCell ref="A126:X126"/>
    <mergeCell ref="D244:E244"/>
    <mergeCell ref="N150:T150"/>
    <mergeCell ref="N255:T255"/>
    <mergeCell ref="A180:X180"/>
    <mergeCell ref="A13:L13"/>
    <mergeCell ref="A19:X19"/>
    <mergeCell ref="N88:R88"/>
    <mergeCell ref="A15:L15"/>
    <mergeCell ref="A62:M63"/>
    <mergeCell ref="N23:T23"/>
    <mergeCell ref="A48:X48"/>
    <mergeCell ref="D133:E133"/>
    <mergeCell ref="D54:E54"/>
    <mergeCell ref="J9:L9"/>
    <mergeCell ref="R5:S5"/>
    <mergeCell ref="A137:X137"/>
    <mergeCell ref="N99:T99"/>
    <mergeCell ref="D239:E239"/>
    <mergeCell ref="N74:T74"/>
    <mergeCell ref="D95:E95"/>
    <mergeCell ref="S17:T17"/>
    <mergeCell ref="W259:W260"/>
    <mergeCell ref="Y17:Y18"/>
    <mergeCell ref="A139:X139"/>
    <mergeCell ref="A210:X210"/>
    <mergeCell ref="A8:C8"/>
    <mergeCell ref="A185:X185"/>
    <mergeCell ref="D97:E97"/>
    <mergeCell ref="A10:C10"/>
    <mergeCell ref="A43:X43"/>
    <mergeCell ref="N247:R247"/>
    <mergeCell ref="A141:M142"/>
    <mergeCell ref="N182:R182"/>
    <mergeCell ref="N38:R38"/>
    <mergeCell ref="P1:R1"/>
    <mergeCell ref="D17:E18"/>
    <mergeCell ref="V17:V18"/>
    <mergeCell ref="A138:X138"/>
    <mergeCell ref="X17:X18"/>
    <mergeCell ref="A132:X132"/>
    <mergeCell ref="N229:T229"/>
    <mergeCell ref="D50:E5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КСК ТРЕЙД, ООО, Крым Респ, Симферополь г, Генерала Васильева ул, д. 44В, литера Ж, пом 5,</t>
        </is>
      </c>
      <c r="C6" s="54" t="inlineStr">
        <is>
          <t>590943_1</t>
        </is>
      </c>
      <c r="D6" s="54" t="inlineStr">
        <is>
          <t>1</t>
        </is>
      </c>
      <c r="E6" s="54" t="inlineStr"/>
    </row>
    <row r="8">
      <c r="B8" s="54" t="inlineStr">
        <is>
          <t>295051Российская Федерация, Крым Респ, Симферополь г, Генерала Васильева ул, д. 44В, литера Ж, пом 5,</t>
        </is>
      </c>
      <c r="C8" s="54" t="inlineStr">
        <is>
          <t>590943_1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oU0oaWVVxFZn8tQVHa3d+A==" formatRows="1" sort="0" spinCount="100000" hashValue="e+4Le1aHWwBCRw8BM67MP0yMpUoi9hdGhj0zX1P4ZDZcIUFgMK7gEXFHfz3Rodx3CsUC4ri2xaCgF7fF09TFd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2023-12-13T09:49:57Z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