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08,12,23 на 11,12,23 КИ\"/>
    </mc:Choice>
  </mc:AlternateContent>
  <xr:revisionPtr revIDLastSave="0" documentId="13_ncr:1_{E025D53B-93FD-4DB8-B3D2-882B78A691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4" i="1"/>
  <c r="V453" i="1"/>
  <c r="W452" i="1"/>
  <c r="X452" i="1" s="1"/>
  <c r="W451" i="1"/>
  <c r="V449" i="1"/>
  <c r="V448" i="1"/>
  <c r="W447" i="1"/>
  <c r="X447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W424" i="1"/>
  <c r="X424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V418" i="1"/>
  <c r="V417" i="1"/>
  <c r="W416" i="1"/>
  <c r="X416" i="1" s="1"/>
  <c r="N416" i="1"/>
  <c r="W415" i="1"/>
  <c r="N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W384" i="1" s="1"/>
  <c r="N382" i="1"/>
  <c r="V379" i="1"/>
  <c r="V378" i="1"/>
  <c r="W377" i="1"/>
  <c r="X377" i="1" s="1"/>
  <c r="W376" i="1"/>
  <c r="V374" i="1"/>
  <c r="V373" i="1"/>
  <c r="W372" i="1"/>
  <c r="X372" i="1" s="1"/>
  <c r="W371" i="1"/>
  <c r="X371" i="1" s="1"/>
  <c r="W370" i="1"/>
  <c r="X370" i="1" s="1"/>
  <c r="W369" i="1"/>
  <c r="W374" i="1" s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6" i="1"/>
  <c r="V355" i="1"/>
  <c r="W354" i="1"/>
  <c r="X354" i="1" s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40" i="1"/>
  <c r="V339" i="1"/>
  <c r="W338" i="1"/>
  <c r="X338" i="1" s="1"/>
  <c r="N338" i="1"/>
  <c r="W337" i="1"/>
  <c r="X337" i="1" s="1"/>
  <c r="X339" i="1" s="1"/>
  <c r="N337" i="1"/>
  <c r="V333" i="1"/>
  <c r="V332" i="1"/>
  <c r="W331" i="1"/>
  <c r="W333" i="1" s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2" i="1"/>
  <c r="V321" i="1"/>
  <c r="W320" i="1"/>
  <c r="X320" i="1" s="1"/>
  <c r="N320" i="1"/>
  <c r="W319" i="1"/>
  <c r="W321" i="1" s="1"/>
  <c r="N319" i="1"/>
  <c r="V317" i="1"/>
  <c r="V316" i="1"/>
  <c r="X315" i="1"/>
  <c r="W315" i="1"/>
  <c r="N315" i="1"/>
  <c r="W314" i="1"/>
  <c r="X314" i="1" s="1"/>
  <c r="N314" i="1"/>
  <c r="W313" i="1"/>
  <c r="X313" i="1" s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W298" i="1"/>
  <c r="X298" i="1" s="1"/>
  <c r="W297" i="1"/>
  <c r="X297" i="1" s="1"/>
  <c r="X300" i="1" s="1"/>
  <c r="N297" i="1"/>
  <c r="V295" i="1"/>
  <c r="V294" i="1"/>
  <c r="W293" i="1"/>
  <c r="X293" i="1" s="1"/>
  <c r="N293" i="1"/>
  <c r="W292" i="1"/>
  <c r="X292" i="1" s="1"/>
  <c r="N292" i="1"/>
  <c r="X291" i="1"/>
  <c r="W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V282" i="1"/>
  <c r="V281" i="1"/>
  <c r="W280" i="1"/>
  <c r="W282" i="1" s="1"/>
  <c r="N280" i="1"/>
  <c r="V278" i="1"/>
  <c r="V277" i="1"/>
  <c r="W276" i="1"/>
  <c r="W278" i="1" s="1"/>
  <c r="N276" i="1"/>
  <c r="V274" i="1"/>
  <c r="V273" i="1"/>
  <c r="W272" i="1"/>
  <c r="W274" i="1" s="1"/>
  <c r="N272" i="1"/>
  <c r="V270" i="1"/>
  <c r="V269" i="1"/>
  <c r="W268" i="1"/>
  <c r="M470" i="1" s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W252" i="1"/>
  <c r="X252" i="1" s="1"/>
  <c r="N252" i="1"/>
  <c r="V249" i="1"/>
  <c r="V248" i="1"/>
  <c r="W247" i="1"/>
  <c r="X247" i="1" s="1"/>
  <c r="N247" i="1"/>
  <c r="W246" i="1"/>
  <c r="X246" i="1" s="1"/>
  <c r="N246" i="1"/>
  <c r="W245" i="1"/>
  <c r="W249" i="1" s="1"/>
  <c r="N245" i="1"/>
  <c r="V243" i="1"/>
  <c r="V242" i="1"/>
  <c r="X241" i="1"/>
  <c r="W241" i="1"/>
  <c r="N241" i="1"/>
  <c r="W240" i="1"/>
  <c r="X240" i="1" s="1"/>
  <c r="W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W224" i="1"/>
  <c r="X224" i="1" s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X217" i="1" s="1"/>
  <c r="N217" i="1"/>
  <c r="W216" i="1"/>
  <c r="X216" i="1" s="1"/>
  <c r="N216" i="1"/>
  <c r="W215" i="1"/>
  <c r="X215" i="1" s="1"/>
  <c r="N215" i="1"/>
  <c r="W214" i="1"/>
  <c r="N214" i="1"/>
  <c r="V212" i="1"/>
  <c r="V211" i="1"/>
  <c r="W210" i="1"/>
  <c r="N210" i="1"/>
  <c r="V208" i="1"/>
  <c r="V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W194" i="1"/>
  <c r="X194" i="1" s="1"/>
  <c r="N194" i="1"/>
  <c r="W193" i="1"/>
  <c r="W207" i="1" s="1"/>
  <c r="N193" i="1"/>
  <c r="V190" i="1"/>
  <c r="V189" i="1"/>
  <c r="W188" i="1"/>
  <c r="X188" i="1" s="1"/>
  <c r="N188" i="1"/>
  <c r="W187" i="1"/>
  <c r="W190" i="1" s="1"/>
  <c r="N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W164" i="1" s="1"/>
  <c r="N160" i="1"/>
  <c r="V158" i="1"/>
  <c r="V157" i="1"/>
  <c r="W156" i="1"/>
  <c r="X156" i="1" s="1"/>
  <c r="N156" i="1"/>
  <c r="W155" i="1"/>
  <c r="W158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V134" i="1"/>
  <c r="V133" i="1"/>
  <c r="W132" i="1"/>
  <c r="X132" i="1" s="1"/>
  <c r="N132" i="1"/>
  <c r="W131" i="1"/>
  <c r="X131" i="1" s="1"/>
  <c r="N131" i="1"/>
  <c r="W130" i="1"/>
  <c r="X130" i="1" s="1"/>
  <c r="N130" i="1"/>
  <c r="V126" i="1"/>
  <c r="V125" i="1"/>
  <c r="W124" i="1"/>
  <c r="X124" i="1" s="1"/>
  <c r="N124" i="1"/>
  <c r="W123" i="1"/>
  <c r="X123" i="1" s="1"/>
  <c r="N123" i="1"/>
  <c r="W122" i="1"/>
  <c r="W126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W99" i="1" s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X80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W55" i="1"/>
  <c r="X55" i="1" s="1"/>
  <c r="W54" i="1"/>
  <c r="X54" i="1" s="1"/>
  <c r="N54" i="1"/>
  <c r="V51" i="1"/>
  <c r="V50" i="1"/>
  <c r="W49" i="1"/>
  <c r="C47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X446" i="1" l="1"/>
  <c r="X448" i="1" s="1"/>
  <c r="W448" i="1"/>
  <c r="X369" i="1"/>
  <c r="X373" i="1" s="1"/>
  <c r="W373" i="1"/>
  <c r="X331" i="1"/>
  <c r="X332" i="1" s="1"/>
  <c r="W332" i="1"/>
  <c r="W33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77" i="1"/>
  <c r="X133" i="1"/>
  <c r="W184" i="1"/>
  <c r="X268" i="1"/>
  <c r="X269" i="1" s="1"/>
  <c r="W269" i="1"/>
  <c r="X272" i="1"/>
  <c r="X273" i="1" s="1"/>
  <c r="W273" i="1"/>
  <c r="X276" i="1"/>
  <c r="X277" i="1" s="1"/>
  <c r="W277" i="1"/>
  <c r="X280" i="1"/>
  <c r="X281" i="1" s="1"/>
  <c r="W281" i="1"/>
  <c r="W362" i="1"/>
  <c r="W439" i="1"/>
  <c r="V463" i="1"/>
  <c r="X236" i="1"/>
  <c r="W248" i="1"/>
  <c r="X259" i="1"/>
  <c r="X394" i="1"/>
  <c r="V464" i="1"/>
  <c r="W87" i="1"/>
  <c r="W110" i="1"/>
  <c r="W118" i="1"/>
  <c r="X122" i="1"/>
  <c r="X125" i="1" s="1"/>
  <c r="H470" i="1"/>
  <c r="I470" i="1"/>
  <c r="X160" i="1"/>
  <c r="X193" i="1"/>
  <c r="X207" i="1" s="1"/>
  <c r="W231" i="1"/>
  <c r="X245" i="1"/>
  <c r="X319" i="1"/>
  <c r="X321" i="1" s="1"/>
  <c r="X358" i="1"/>
  <c r="X362" i="1" s="1"/>
  <c r="W427" i="1"/>
  <c r="W426" i="1"/>
  <c r="X436" i="1"/>
  <c r="X438" i="1" s="1"/>
  <c r="W438" i="1"/>
  <c r="X58" i="1"/>
  <c r="X87" i="1"/>
  <c r="X164" i="1"/>
  <c r="W88" i="1"/>
  <c r="W111" i="1"/>
  <c r="W125" i="1"/>
  <c r="W133" i="1"/>
  <c r="W152" i="1"/>
  <c r="W157" i="1"/>
  <c r="W165" i="1"/>
  <c r="W185" i="1"/>
  <c r="W189" i="1"/>
  <c r="W230" i="1"/>
  <c r="W260" i="1"/>
  <c r="W265" i="1"/>
  <c r="X262" i="1"/>
  <c r="X264" i="1" s="1"/>
  <c r="W294" i="1"/>
  <c r="W363" i="1"/>
  <c r="W366" i="1"/>
  <c r="X365" i="1"/>
  <c r="X366" i="1" s="1"/>
  <c r="W367" i="1"/>
  <c r="W378" i="1"/>
  <c r="X376" i="1"/>
  <c r="X378" i="1" s="1"/>
  <c r="W379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17" i="1"/>
  <c r="F470" i="1"/>
  <c r="O470" i="1"/>
  <c r="H9" i="1"/>
  <c r="A10" i="1"/>
  <c r="W462" i="1"/>
  <c r="W461" i="1"/>
  <c r="W32" i="1"/>
  <c r="W59" i="1"/>
  <c r="W78" i="1"/>
  <c r="W98" i="1"/>
  <c r="W119" i="1"/>
  <c r="W147" i="1"/>
  <c r="F9" i="1"/>
  <c r="J9" i="1"/>
  <c r="X22" i="1"/>
  <c r="X23" i="1" s="1"/>
  <c r="W23" i="1"/>
  <c r="V460" i="1"/>
  <c r="X26" i="1"/>
  <c r="X32" i="1" s="1"/>
  <c r="W51" i="1"/>
  <c r="D470" i="1"/>
  <c r="W58" i="1"/>
  <c r="E470" i="1"/>
  <c r="W77" i="1"/>
  <c r="X90" i="1"/>
  <c r="X98" i="1" s="1"/>
  <c r="X101" i="1"/>
  <c r="X110" i="1" s="1"/>
  <c r="X113" i="1"/>
  <c r="X118" i="1" s="1"/>
  <c r="G470" i="1"/>
  <c r="W134" i="1"/>
  <c r="X137" i="1"/>
  <c r="X146" i="1" s="1"/>
  <c r="W146" i="1"/>
  <c r="X150" i="1"/>
  <c r="X152" i="1" s="1"/>
  <c r="W153" i="1"/>
  <c r="X155" i="1"/>
  <c r="X157" i="1" s="1"/>
  <c r="X167" i="1"/>
  <c r="X184" i="1" s="1"/>
  <c r="X187" i="1"/>
  <c r="X189" i="1" s="1"/>
  <c r="W208" i="1"/>
  <c r="W211" i="1"/>
  <c r="X210" i="1"/>
  <c r="X211" i="1" s="1"/>
  <c r="W212" i="1"/>
  <c r="W219" i="1"/>
  <c r="X214" i="1"/>
  <c r="X218" i="1" s="1"/>
  <c r="W218" i="1"/>
  <c r="X230" i="1"/>
  <c r="W237" i="1"/>
  <c r="W236" i="1"/>
  <c r="W243" i="1"/>
  <c r="X239" i="1"/>
  <c r="X242" i="1" s="1"/>
  <c r="W242" i="1"/>
  <c r="X248" i="1"/>
  <c r="W264" i="1"/>
  <c r="X294" i="1"/>
  <c r="P470" i="1"/>
  <c r="W432" i="1"/>
  <c r="W443" i="1"/>
  <c r="X441" i="1"/>
  <c r="X443" i="1" s="1"/>
  <c r="W444" i="1"/>
  <c r="W454" i="1"/>
  <c r="T470" i="1"/>
  <c r="W458" i="1"/>
  <c r="X457" i="1"/>
  <c r="X458" i="1" s="1"/>
  <c r="W459" i="1"/>
  <c r="B470" i="1"/>
  <c r="J470" i="1"/>
  <c r="S470" i="1"/>
  <c r="L470" i="1"/>
  <c r="W259" i="1"/>
  <c r="W270" i="1"/>
  <c r="N470" i="1"/>
  <c r="W295" i="1"/>
  <c r="W300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85" i="1"/>
  <c r="X382" i="1"/>
  <c r="X384" i="1" s="1"/>
  <c r="W394" i="1"/>
  <c r="X426" i="1"/>
  <c r="W431" i="1"/>
  <c r="W453" i="1"/>
  <c r="X451" i="1"/>
  <c r="X453" i="1" s="1"/>
  <c r="Q470" i="1"/>
  <c r="W339" i="1"/>
  <c r="W460" i="1" l="1"/>
  <c r="X465" i="1"/>
  <c r="W464" i="1"/>
  <c r="W463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<sst xmlns="http://schemas.openxmlformats.org/spreadsheetml/2006/main" count="1940" uniqueCount="665">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</sst>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0"/>
  <sheetViews>
    <sheetView showGridLines="0" tabSelected="1" topLeftCell="A8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42" t="s">
        <v>0</v>
      </c>
      <c r="E1" s="310"/>
      <c r="F1" s="310"/>
      <c r="G1" s="12" t="s">
        <v>1</v>
      </c>
      <c r="H1" s="442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03" t="s">
        <v>8</v>
      </c>
      <c r="B5" s="365"/>
      <c r="C5" s="342"/>
      <c r="D5" s="584"/>
      <c r="E5" s="585"/>
      <c r="F5" s="389" t="s">
        <v>9</v>
      </c>
      <c r="G5" s="342"/>
      <c r="H5" s="584"/>
      <c r="I5" s="608"/>
      <c r="J5" s="608"/>
      <c r="K5" s="608"/>
      <c r="L5" s="585"/>
      <c r="N5" s="24" t="s">
        <v>10</v>
      </c>
      <c r="O5" s="357">
        <v>45271</v>
      </c>
      <c r="P5" s="358"/>
      <c r="R5" s="371" t="s">
        <v>11</v>
      </c>
      <c r="S5" s="372"/>
      <c r="T5" s="489" t="s">
        <v>12</v>
      </c>
      <c r="U5" s="358"/>
      <c r="Z5" s="51"/>
      <c r="AA5" s="51"/>
      <c r="AB5" s="51"/>
    </row>
    <row r="6" spans="1:29" s="303" customFormat="1" ht="24" customHeight="1" x14ac:dyDescent="0.2">
      <c r="A6" s="503" t="s">
        <v>13</v>
      </c>
      <c r="B6" s="365"/>
      <c r="C6" s="342"/>
      <c r="D6" s="417" t="s">
        <v>14</v>
      </c>
      <c r="E6" s="418"/>
      <c r="F6" s="418"/>
      <c r="G6" s="418"/>
      <c r="H6" s="418"/>
      <c r="I6" s="418"/>
      <c r="J6" s="418"/>
      <c r="K6" s="418"/>
      <c r="L6" s="358"/>
      <c r="N6" s="24" t="s">
        <v>15</v>
      </c>
      <c r="O6" s="550" t="str">
        <f>IF(O5=0," ",CHOOSE(WEEKDAY(O5,2),"Понедельник","Вторник","Среда","Четверг","Пятница","Суббота","Воскресенье"))</f>
        <v>Понедельник</v>
      </c>
      <c r="P6" s="315"/>
      <c r="R6" s="556" t="s">
        <v>16</v>
      </c>
      <c r="S6" s="372"/>
      <c r="T6" s="493" t="s">
        <v>17</v>
      </c>
      <c r="U6" s="494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71" t="str">
        <f>IFERROR(VLOOKUP(DeliveryAddress,Table,3,0),1)</f>
        <v>1</v>
      </c>
      <c r="E7" s="472"/>
      <c r="F7" s="472"/>
      <c r="G7" s="472"/>
      <c r="H7" s="472"/>
      <c r="I7" s="472"/>
      <c r="J7" s="472"/>
      <c r="K7" s="472"/>
      <c r="L7" s="431"/>
      <c r="N7" s="24"/>
      <c r="O7" s="42"/>
      <c r="P7" s="42"/>
      <c r="R7" s="312"/>
      <c r="S7" s="372"/>
      <c r="T7" s="495"/>
      <c r="U7" s="496"/>
      <c r="Z7" s="51"/>
      <c r="AA7" s="51"/>
      <c r="AB7" s="51"/>
    </row>
    <row r="8" spans="1:29" s="303" customFormat="1" ht="25.5" customHeight="1" x14ac:dyDescent="0.2">
      <c r="A8" s="331" t="s">
        <v>18</v>
      </c>
      <c r="B8" s="328"/>
      <c r="C8" s="329"/>
      <c r="D8" s="553"/>
      <c r="E8" s="554"/>
      <c r="F8" s="554"/>
      <c r="G8" s="554"/>
      <c r="H8" s="554"/>
      <c r="I8" s="554"/>
      <c r="J8" s="554"/>
      <c r="K8" s="554"/>
      <c r="L8" s="555"/>
      <c r="N8" s="24" t="s">
        <v>19</v>
      </c>
      <c r="O8" s="397">
        <v>0.41666666666666669</v>
      </c>
      <c r="P8" s="358"/>
      <c r="R8" s="312"/>
      <c r="S8" s="372"/>
      <c r="T8" s="495"/>
      <c r="U8" s="496"/>
      <c r="Z8" s="51"/>
      <c r="AA8" s="51"/>
      <c r="AB8" s="51"/>
    </row>
    <row r="9" spans="1:29" s="303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08"/>
      <c r="E9" s="370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57"/>
      <c r="P9" s="358"/>
      <c r="R9" s="312"/>
      <c r="S9" s="372"/>
      <c r="T9" s="497"/>
      <c r="U9" s="49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08"/>
      <c r="E10" s="370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447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7"/>
      <c r="P10" s="358"/>
      <c r="S10" s="24" t="s">
        <v>22</v>
      </c>
      <c r="T10" s="619" t="s">
        <v>23</v>
      </c>
      <c r="U10" s="494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58"/>
      <c r="S11" s="24" t="s">
        <v>26</v>
      </c>
      <c r="T11" s="393" t="s">
        <v>27</v>
      </c>
      <c r="U11" s="394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64" t="s">
        <v>28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42"/>
      <c r="N12" s="24" t="s">
        <v>29</v>
      </c>
      <c r="O12" s="430"/>
      <c r="P12" s="431"/>
      <c r="Q12" s="23"/>
      <c r="S12" s="24"/>
      <c r="T12" s="310"/>
      <c r="U12" s="312"/>
      <c r="Z12" s="51"/>
      <c r="AA12" s="51"/>
      <c r="AB12" s="51"/>
    </row>
    <row r="13" spans="1:29" s="303" customFormat="1" ht="23.25" customHeight="1" x14ac:dyDescent="0.2">
      <c r="A13" s="364" t="s">
        <v>30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42"/>
      <c r="M13" s="26"/>
      <c r="N13" s="26" t="s">
        <v>31</v>
      </c>
      <c r="O13" s="393"/>
      <c r="P13" s="394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64" t="s">
        <v>32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4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68" t="s">
        <v>33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42"/>
      <c r="N15" s="535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6"/>
      <c r="O16" s="536"/>
      <c r="P16" s="536"/>
      <c r="Q16" s="536"/>
      <c r="R16" s="53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08" t="s">
        <v>37</v>
      </c>
      <c r="D17" s="316" t="s">
        <v>38</v>
      </c>
      <c r="E17" s="317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65"/>
      <c r="P17" s="565"/>
      <c r="Q17" s="565"/>
      <c r="R17" s="317"/>
      <c r="S17" s="341" t="s">
        <v>48</v>
      </c>
      <c r="T17" s="342"/>
      <c r="U17" s="316" t="s">
        <v>49</v>
      </c>
      <c r="V17" s="316" t="s">
        <v>50</v>
      </c>
      <c r="W17" s="597" t="s">
        <v>51</v>
      </c>
      <c r="X17" s="316" t="s">
        <v>52</v>
      </c>
      <c r="Y17" s="348" t="s">
        <v>53</v>
      </c>
      <c r="Z17" s="348" t="s">
        <v>54</v>
      </c>
      <c r="AA17" s="348" t="s">
        <v>55</v>
      </c>
      <c r="AB17" s="592"/>
      <c r="AC17" s="593"/>
      <c r="AD17" s="512"/>
      <c r="BA17" s="588" t="s">
        <v>56</v>
      </c>
    </row>
    <row r="18" spans="1:53" ht="14.25" customHeight="1" x14ac:dyDescent="0.2">
      <c r="A18" s="324"/>
      <c r="B18" s="324"/>
      <c r="C18" s="324"/>
      <c r="D18" s="318"/>
      <c r="E18" s="319"/>
      <c r="F18" s="324"/>
      <c r="G18" s="324"/>
      <c r="H18" s="324"/>
      <c r="I18" s="324"/>
      <c r="J18" s="324"/>
      <c r="K18" s="324"/>
      <c r="L18" s="324"/>
      <c r="M18" s="324"/>
      <c r="N18" s="318"/>
      <c r="O18" s="566"/>
      <c r="P18" s="566"/>
      <c r="Q18" s="566"/>
      <c r="R18" s="319"/>
      <c r="S18" s="302" t="s">
        <v>57</v>
      </c>
      <c r="T18" s="302" t="s">
        <v>58</v>
      </c>
      <c r="U18" s="324"/>
      <c r="V18" s="324"/>
      <c r="W18" s="598"/>
      <c r="X18" s="324"/>
      <c r="Y18" s="349"/>
      <c r="Z18" s="349"/>
      <c r="AA18" s="594"/>
      <c r="AB18" s="595"/>
      <c r="AC18" s="596"/>
      <c r="AD18" s="513"/>
      <c r="BA18" s="312"/>
    </row>
    <row r="19" spans="1:53" ht="27.75" hidden="1" customHeight="1" x14ac:dyDescent="0.2">
      <c r="A19" s="366" t="s">
        <v>59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48"/>
      <c r="Z19" s="48"/>
    </row>
    <row r="20" spans="1:53" ht="16.5" hidden="1" customHeight="1" x14ac:dyDescent="0.25">
      <c r="A20" s="345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00"/>
      <c r="Z20" s="300"/>
    </row>
    <row r="21" spans="1:53" ht="14.25" hidden="1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01"/>
      <c r="Z21" s="30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5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4"/>
      <c r="P22" s="314"/>
      <c r="Q22" s="314"/>
      <c r="R22" s="315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26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hidden="1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26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hidden="1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01"/>
      <c r="Z25" s="30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5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4"/>
      <c r="P26" s="314"/>
      <c r="Q26" s="314"/>
      <c r="R26" s="315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5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4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4"/>
      <c r="P27" s="314"/>
      <c r="Q27" s="314"/>
      <c r="R27" s="315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5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4"/>
      <c r="P28" s="314"/>
      <c r="Q28" s="314"/>
      <c r="R28" s="315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5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4"/>
      <c r="P29" s="314"/>
      <c r="Q29" s="314"/>
      <c r="R29" s="315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5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4"/>
      <c r="P30" s="314"/>
      <c r="Q30" s="314"/>
      <c r="R30" s="315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5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4"/>
      <c r="P31" s="314"/>
      <c r="Q31" s="314"/>
      <c r="R31" s="315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26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hidden="1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26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hidden="1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01"/>
      <c r="Z34" s="301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5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4"/>
      <c r="P35" s="314"/>
      <c r="Q35" s="314"/>
      <c r="R35" s="315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26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hidden="1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26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hidden="1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01"/>
      <c r="Z38" s="301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5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4"/>
      <c r="P39" s="314"/>
      <c r="Q39" s="314"/>
      <c r="R39" s="315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26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hidden="1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26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hidden="1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01"/>
      <c r="Z42" s="301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5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4"/>
      <c r="P43" s="314"/>
      <c r="Q43" s="314"/>
      <c r="R43" s="315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26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hidden="1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26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hidden="1" customHeight="1" x14ac:dyDescent="0.2">
      <c r="A46" s="366" t="s">
        <v>93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48"/>
      <c r="Z46" s="48"/>
    </row>
    <row r="47" spans="1:53" ht="16.5" hidden="1" customHeight="1" x14ac:dyDescent="0.25">
      <c r="A47" s="345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00"/>
      <c r="Z47" s="300"/>
    </row>
    <row r="48" spans="1:53" ht="14.25" hidden="1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01"/>
      <c r="Z48" s="301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5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4"/>
      <c r="P49" s="314"/>
      <c r="Q49" s="314"/>
      <c r="R49" s="315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25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26"/>
      <c r="N50" s="327" t="s">
        <v>66</v>
      </c>
      <c r="O50" s="328"/>
      <c r="P50" s="328"/>
      <c r="Q50" s="328"/>
      <c r="R50" s="328"/>
      <c r="S50" s="328"/>
      <c r="T50" s="329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hidden="1" x14ac:dyDescent="0.2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26"/>
      <c r="N51" s="327" t="s">
        <v>66</v>
      </c>
      <c r="O51" s="328"/>
      <c r="P51" s="328"/>
      <c r="Q51" s="328"/>
      <c r="R51" s="328"/>
      <c r="S51" s="328"/>
      <c r="T51" s="329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hidden="1" customHeight="1" x14ac:dyDescent="0.25">
      <c r="A52" s="345" t="s">
        <v>100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00"/>
      <c r="Z52" s="300"/>
    </row>
    <row r="53" spans="1:53" ht="14.25" hidden="1" customHeight="1" x14ac:dyDescent="0.25">
      <c r="A53" s="311" t="s">
        <v>101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01"/>
      <c r="Z53" s="301"/>
    </row>
    <row r="54" spans="1:53" ht="27" hidden="1" customHeight="1" x14ac:dyDescent="0.25">
      <c r="A54" s="54" t="s">
        <v>102</v>
      </c>
      <c r="B54" s="54" t="s">
        <v>103</v>
      </c>
      <c r="C54" s="31">
        <v>4301011452</v>
      </c>
      <c r="D54" s="320">
        <v>4680115881426</v>
      </c>
      <c r="E54" s="315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4"/>
      <c r="P54" s="314"/>
      <c r="Q54" s="314"/>
      <c r="R54" s="315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102</v>
      </c>
      <c r="B55" s="54" t="s">
        <v>104</v>
      </c>
      <c r="C55" s="31">
        <v>4301011481</v>
      </c>
      <c r="D55" s="320">
        <v>4680115881426</v>
      </c>
      <c r="E55" s="315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517" t="s">
        <v>106</v>
      </c>
      <c r="O55" s="314"/>
      <c r="P55" s="314"/>
      <c r="Q55" s="314"/>
      <c r="R55" s="315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107</v>
      </c>
      <c r="B56" s="54" t="s">
        <v>108</v>
      </c>
      <c r="C56" s="31">
        <v>4301011437</v>
      </c>
      <c r="D56" s="320">
        <v>4680115881419</v>
      </c>
      <c r="E56" s="315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4"/>
      <c r="P56" s="314"/>
      <c r="Q56" s="314"/>
      <c r="R56" s="315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4301011458</v>
      </c>
      <c r="D57" s="320">
        <v>4680115881525</v>
      </c>
      <c r="E57" s="315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383" t="s">
        <v>111</v>
      </c>
      <c r="O57" s="314"/>
      <c r="P57" s="314"/>
      <c r="Q57" s="314"/>
      <c r="R57" s="315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25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26"/>
      <c r="N58" s="327" t="s">
        <v>66</v>
      </c>
      <c r="O58" s="328"/>
      <c r="P58" s="328"/>
      <c r="Q58" s="328"/>
      <c r="R58" s="328"/>
      <c r="S58" s="328"/>
      <c r="T58" s="329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hidden="1" x14ac:dyDescent="0.2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26"/>
      <c r="N59" s="327" t="s">
        <v>66</v>
      </c>
      <c r="O59" s="328"/>
      <c r="P59" s="328"/>
      <c r="Q59" s="328"/>
      <c r="R59" s="328"/>
      <c r="S59" s="328"/>
      <c r="T59" s="329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hidden="1" customHeight="1" x14ac:dyDescent="0.25">
      <c r="A60" s="345" t="s">
        <v>93</v>
      </c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00"/>
      <c r="Z60" s="300"/>
    </row>
    <row r="61" spans="1:53" ht="14.25" hidden="1" customHeight="1" x14ac:dyDescent="0.25">
      <c r="A61" s="311" t="s">
        <v>101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01"/>
      <c r="Z61" s="301"/>
    </row>
    <row r="62" spans="1:53" ht="27" hidden="1" customHeight="1" x14ac:dyDescent="0.25">
      <c r="A62" s="54" t="s">
        <v>112</v>
      </c>
      <c r="B62" s="54" t="s">
        <v>113</v>
      </c>
      <c r="C62" s="31">
        <v>4301011623</v>
      </c>
      <c r="D62" s="320">
        <v>4607091382945</v>
      </c>
      <c r="E62" s="315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602" t="s">
        <v>114</v>
      </c>
      <c r="O62" s="314"/>
      <c r="P62" s="314"/>
      <c r="Q62" s="314"/>
      <c r="R62" s="315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20">
        <v>4607091385670</v>
      </c>
      <c r="E63" s="315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572" t="s">
        <v>118</v>
      </c>
      <c r="O63" s="314"/>
      <c r="P63" s="314"/>
      <c r="Q63" s="314"/>
      <c r="R63" s="315"/>
      <c r="S63" s="34"/>
      <c r="T63" s="34"/>
      <c r="U63" s="35" t="s">
        <v>65</v>
      </c>
      <c r="V63" s="305">
        <v>50</v>
      </c>
      <c r="W63" s="306">
        <f t="shared" si="2"/>
        <v>56</v>
      </c>
      <c r="X63" s="36">
        <f>IFERROR(IF(W63=0,"",ROUNDUP(W63/H63,0)*0.02175),"")</f>
        <v>0.10874999999999999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119</v>
      </c>
      <c r="B64" s="54" t="s">
        <v>120</v>
      </c>
      <c r="C64" s="31">
        <v>4301011468</v>
      </c>
      <c r="D64" s="320">
        <v>4680115881327</v>
      </c>
      <c r="E64" s="315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6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4"/>
      <c r="P64" s="314"/>
      <c r="Q64" s="314"/>
      <c r="R64" s="315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122</v>
      </c>
      <c r="B65" s="54" t="s">
        <v>123</v>
      </c>
      <c r="C65" s="31">
        <v>4301011703</v>
      </c>
      <c r="D65" s="320">
        <v>4680115882133</v>
      </c>
      <c r="E65" s="315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63" t="s">
        <v>124</v>
      </c>
      <c r="O65" s="314"/>
      <c r="P65" s="314"/>
      <c r="Q65" s="314"/>
      <c r="R65" s="315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4301011192</v>
      </c>
      <c r="D66" s="320">
        <v>4607091382952</v>
      </c>
      <c r="E66" s="315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4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4"/>
      <c r="P66" s="314"/>
      <c r="Q66" s="314"/>
      <c r="R66" s="315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127</v>
      </c>
      <c r="B67" s="54" t="s">
        <v>128</v>
      </c>
      <c r="C67" s="31">
        <v>4301011382</v>
      </c>
      <c r="D67" s="320">
        <v>4607091385687</v>
      </c>
      <c r="E67" s="315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4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4"/>
      <c r="P67" s="314"/>
      <c r="Q67" s="314"/>
      <c r="R67" s="315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129</v>
      </c>
      <c r="B68" s="54" t="s">
        <v>130</v>
      </c>
      <c r="C68" s="31">
        <v>4301011565</v>
      </c>
      <c r="D68" s="320">
        <v>4680115882539</v>
      </c>
      <c r="E68" s="315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4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4"/>
      <c r="P68" s="314"/>
      <c r="Q68" s="314"/>
      <c r="R68" s="315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131</v>
      </c>
      <c r="B69" s="54" t="s">
        <v>132</v>
      </c>
      <c r="C69" s="31">
        <v>4301011344</v>
      </c>
      <c r="D69" s="320">
        <v>4607091384604</v>
      </c>
      <c r="E69" s="315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4"/>
      <c r="P69" s="314"/>
      <c r="Q69" s="314"/>
      <c r="R69" s="315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133</v>
      </c>
      <c r="B70" s="54" t="s">
        <v>134</v>
      </c>
      <c r="C70" s="31">
        <v>4301011386</v>
      </c>
      <c r="D70" s="320">
        <v>4680115880283</v>
      </c>
      <c r="E70" s="315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4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4"/>
      <c r="P70" s="314"/>
      <c r="Q70" s="314"/>
      <c r="R70" s="315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135</v>
      </c>
      <c r="B71" s="54" t="s">
        <v>136</v>
      </c>
      <c r="C71" s="31">
        <v>4301011443</v>
      </c>
      <c r="D71" s="320">
        <v>4680115881303</v>
      </c>
      <c r="E71" s="315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5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4"/>
      <c r="P71" s="314"/>
      <c r="Q71" s="314"/>
      <c r="R71" s="315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4301011432</v>
      </c>
      <c r="D72" s="320">
        <v>4680115882720</v>
      </c>
      <c r="E72" s="315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373" t="s">
        <v>139</v>
      </c>
      <c r="O72" s="314"/>
      <c r="P72" s="314"/>
      <c r="Q72" s="314"/>
      <c r="R72" s="315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4301011352</v>
      </c>
      <c r="D73" s="320">
        <v>4607091388466</v>
      </c>
      <c r="E73" s="315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4"/>
      <c r="P73" s="314"/>
      <c r="Q73" s="314"/>
      <c r="R73" s="315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142</v>
      </c>
      <c r="B74" s="54" t="s">
        <v>143</v>
      </c>
      <c r="C74" s="31">
        <v>4301011417</v>
      </c>
      <c r="D74" s="320">
        <v>4680115880269</v>
      </c>
      <c r="E74" s="315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4"/>
      <c r="P74" s="314"/>
      <c r="Q74" s="314"/>
      <c r="R74" s="315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144</v>
      </c>
      <c r="B75" s="54" t="s">
        <v>145</v>
      </c>
      <c r="C75" s="31">
        <v>4301011415</v>
      </c>
      <c r="D75" s="320">
        <v>4680115880429</v>
      </c>
      <c r="E75" s="315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5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4"/>
      <c r="P75" s="314"/>
      <c r="Q75" s="314"/>
      <c r="R75" s="315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146</v>
      </c>
      <c r="B76" s="54" t="s">
        <v>147</v>
      </c>
      <c r="C76" s="31">
        <v>4301011462</v>
      </c>
      <c r="D76" s="320">
        <v>4680115881457</v>
      </c>
      <c r="E76" s="315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5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4"/>
      <c r="P76" s="314"/>
      <c r="Q76" s="314"/>
      <c r="R76" s="315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5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26"/>
      <c r="N77" s="327" t="s">
        <v>66</v>
      </c>
      <c r="O77" s="328"/>
      <c r="P77" s="328"/>
      <c r="Q77" s="328"/>
      <c r="R77" s="328"/>
      <c r="S77" s="328"/>
      <c r="T77" s="329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4.4642857142857144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5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0.10874999999999999</v>
      </c>
      <c r="Y77" s="308"/>
      <c r="Z77" s="308"/>
    </row>
    <row r="78" spans="1:53" x14ac:dyDescent="0.2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26"/>
      <c r="N78" s="327" t="s">
        <v>66</v>
      </c>
      <c r="O78" s="328"/>
      <c r="P78" s="328"/>
      <c r="Q78" s="328"/>
      <c r="R78" s="328"/>
      <c r="S78" s="328"/>
      <c r="T78" s="329"/>
      <c r="U78" s="37" t="s">
        <v>65</v>
      </c>
      <c r="V78" s="307">
        <f>IFERROR(SUM(V62:V76),"0")</f>
        <v>50</v>
      </c>
      <c r="W78" s="307">
        <f>IFERROR(SUM(W62:W76),"0")</f>
        <v>56</v>
      </c>
      <c r="X78" s="37"/>
      <c r="Y78" s="308"/>
      <c r="Z78" s="308"/>
    </row>
    <row r="79" spans="1:53" ht="14.25" hidden="1" customHeight="1" x14ac:dyDescent="0.25">
      <c r="A79" s="311" t="s">
        <v>95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01"/>
      <c r="Z79" s="301"/>
    </row>
    <row r="80" spans="1:53" ht="27" hidden="1" customHeight="1" x14ac:dyDescent="0.25">
      <c r="A80" s="54" t="s">
        <v>148</v>
      </c>
      <c r="B80" s="54" t="s">
        <v>149</v>
      </c>
      <c r="C80" s="31">
        <v>4301020189</v>
      </c>
      <c r="D80" s="320">
        <v>4607091384789</v>
      </c>
      <c r="E80" s="315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515" t="s">
        <v>150</v>
      </c>
      <c r="O80" s="314"/>
      <c r="P80" s="314"/>
      <c r="Q80" s="314"/>
      <c r="R80" s="315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151</v>
      </c>
      <c r="B81" s="54" t="s">
        <v>152</v>
      </c>
      <c r="C81" s="31">
        <v>4301020235</v>
      </c>
      <c r="D81" s="320">
        <v>4680115881488</v>
      </c>
      <c r="E81" s="315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4"/>
      <c r="P81" s="314"/>
      <c r="Q81" s="314"/>
      <c r="R81" s="315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153</v>
      </c>
      <c r="B82" s="54" t="s">
        <v>154</v>
      </c>
      <c r="C82" s="31">
        <v>4301020183</v>
      </c>
      <c r="D82" s="320">
        <v>4607091384765</v>
      </c>
      <c r="E82" s="315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391" t="s">
        <v>155</v>
      </c>
      <c r="O82" s="314"/>
      <c r="P82" s="314"/>
      <c r="Q82" s="314"/>
      <c r="R82" s="315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156</v>
      </c>
      <c r="B83" s="54" t="s">
        <v>157</v>
      </c>
      <c r="C83" s="31">
        <v>4301020228</v>
      </c>
      <c r="D83" s="320">
        <v>4680115882751</v>
      </c>
      <c r="E83" s="315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356" t="s">
        <v>158</v>
      </c>
      <c r="O83" s="314"/>
      <c r="P83" s="314"/>
      <c r="Q83" s="314"/>
      <c r="R83" s="315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159</v>
      </c>
      <c r="B84" s="54" t="s">
        <v>160</v>
      </c>
      <c r="C84" s="31">
        <v>4301020258</v>
      </c>
      <c r="D84" s="320">
        <v>4680115882775</v>
      </c>
      <c r="E84" s="315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338" t="s">
        <v>162</v>
      </c>
      <c r="O84" s="314"/>
      <c r="P84" s="314"/>
      <c r="Q84" s="314"/>
      <c r="R84" s="315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163</v>
      </c>
      <c r="B85" s="54" t="s">
        <v>164</v>
      </c>
      <c r="C85" s="31">
        <v>4301020217</v>
      </c>
      <c r="D85" s="320">
        <v>4680115880658</v>
      </c>
      <c r="E85" s="315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3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4"/>
      <c r="P85" s="314"/>
      <c r="Q85" s="314"/>
      <c r="R85" s="315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165</v>
      </c>
      <c r="B86" s="54" t="s">
        <v>166</v>
      </c>
      <c r="C86" s="31">
        <v>4301020223</v>
      </c>
      <c r="D86" s="320">
        <v>4607091381962</v>
      </c>
      <c r="E86" s="315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4"/>
      <c r="P86" s="314"/>
      <c r="Q86" s="314"/>
      <c r="R86" s="315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25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26"/>
      <c r="N87" s="327" t="s">
        <v>66</v>
      </c>
      <c r="O87" s="328"/>
      <c r="P87" s="328"/>
      <c r="Q87" s="328"/>
      <c r="R87" s="328"/>
      <c r="S87" s="328"/>
      <c r="T87" s="329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hidden="1" x14ac:dyDescent="0.2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26"/>
      <c r="N88" s="327" t="s">
        <v>66</v>
      </c>
      <c r="O88" s="328"/>
      <c r="P88" s="328"/>
      <c r="Q88" s="328"/>
      <c r="R88" s="328"/>
      <c r="S88" s="328"/>
      <c r="T88" s="329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hidden="1" customHeight="1" x14ac:dyDescent="0.25">
      <c r="A89" s="311" t="s">
        <v>60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01"/>
      <c r="Z89" s="301"/>
    </row>
    <row r="90" spans="1:53" ht="16.5" hidden="1" customHeight="1" x14ac:dyDescent="0.25">
      <c r="A90" s="54" t="s">
        <v>167</v>
      </c>
      <c r="B90" s="54" t="s">
        <v>168</v>
      </c>
      <c r="C90" s="31">
        <v>4301030895</v>
      </c>
      <c r="D90" s="320">
        <v>4607091387667</v>
      </c>
      <c r="E90" s="315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3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4"/>
      <c r="P90" s="314"/>
      <c r="Q90" s="314"/>
      <c r="R90" s="315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169</v>
      </c>
      <c r="B91" s="54" t="s">
        <v>170</v>
      </c>
      <c r="C91" s="31">
        <v>4301030961</v>
      </c>
      <c r="D91" s="320">
        <v>4607091387636</v>
      </c>
      <c r="E91" s="315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4"/>
      <c r="P91" s="314"/>
      <c r="Q91" s="314"/>
      <c r="R91" s="315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171</v>
      </c>
      <c r="B92" s="54" t="s">
        <v>172</v>
      </c>
      <c r="C92" s="31">
        <v>4301031078</v>
      </c>
      <c r="D92" s="320">
        <v>4607091384727</v>
      </c>
      <c r="E92" s="315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50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4"/>
      <c r="P92" s="314"/>
      <c r="Q92" s="314"/>
      <c r="R92" s="315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173</v>
      </c>
      <c r="B93" s="54" t="s">
        <v>174</v>
      </c>
      <c r="C93" s="31">
        <v>4301031080</v>
      </c>
      <c r="D93" s="320">
        <v>4607091386745</v>
      </c>
      <c r="E93" s="315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4"/>
      <c r="P93" s="314"/>
      <c r="Q93" s="314"/>
      <c r="R93" s="315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175</v>
      </c>
      <c r="B94" s="54" t="s">
        <v>176</v>
      </c>
      <c r="C94" s="31">
        <v>4301030963</v>
      </c>
      <c r="D94" s="320">
        <v>4607091382426</v>
      </c>
      <c r="E94" s="315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4"/>
      <c r="P94" s="314"/>
      <c r="Q94" s="314"/>
      <c r="R94" s="315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4301030962</v>
      </c>
      <c r="D95" s="320">
        <v>4607091386547</v>
      </c>
      <c r="E95" s="315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4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4"/>
      <c r="P95" s="314"/>
      <c r="Q95" s="314"/>
      <c r="R95" s="315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4301031079</v>
      </c>
      <c r="D96" s="320">
        <v>4607091384734</v>
      </c>
      <c r="E96" s="315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45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4"/>
      <c r="P96" s="314"/>
      <c r="Q96" s="314"/>
      <c r="R96" s="315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4301030964</v>
      </c>
      <c r="D97" s="320">
        <v>4607091382464</v>
      </c>
      <c r="E97" s="315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4"/>
      <c r="P97" s="314"/>
      <c r="Q97" s="314"/>
      <c r="R97" s="315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5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26"/>
      <c r="N98" s="327" t="s">
        <v>66</v>
      </c>
      <c r="O98" s="328"/>
      <c r="P98" s="328"/>
      <c r="Q98" s="328"/>
      <c r="R98" s="328"/>
      <c r="S98" s="328"/>
      <c r="T98" s="329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hidden="1" x14ac:dyDescent="0.2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26"/>
      <c r="N99" s="327" t="s">
        <v>66</v>
      </c>
      <c r="O99" s="328"/>
      <c r="P99" s="328"/>
      <c r="Q99" s="328"/>
      <c r="R99" s="328"/>
      <c r="S99" s="328"/>
      <c r="T99" s="329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hidden="1" customHeight="1" x14ac:dyDescent="0.25">
      <c r="A100" s="311" t="s">
        <v>68</v>
      </c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01"/>
      <c r="Z100" s="301"/>
    </row>
    <row r="101" spans="1:53" ht="27" hidden="1" customHeight="1" x14ac:dyDescent="0.25">
      <c r="A101" s="54" t="s">
        <v>183</v>
      </c>
      <c r="B101" s="54" t="s">
        <v>184</v>
      </c>
      <c r="C101" s="31">
        <v>4301051437</v>
      </c>
      <c r="D101" s="320">
        <v>4607091386967</v>
      </c>
      <c r="E101" s="315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544" t="s">
        <v>185</v>
      </c>
      <c r="O101" s="314"/>
      <c r="P101" s="314"/>
      <c r="Q101" s="314"/>
      <c r="R101" s="315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183</v>
      </c>
      <c r="B102" s="54" t="s">
        <v>186</v>
      </c>
      <c r="C102" s="31">
        <v>4301051543</v>
      </c>
      <c r="D102" s="320">
        <v>4607091386967</v>
      </c>
      <c r="E102" s="315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52" t="s">
        <v>187</v>
      </c>
      <c r="O102" s="314"/>
      <c r="P102" s="314"/>
      <c r="Q102" s="314"/>
      <c r="R102" s="315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188</v>
      </c>
      <c r="B103" s="54" t="s">
        <v>189</v>
      </c>
      <c r="C103" s="31">
        <v>4301051611</v>
      </c>
      <c r="D103" s="320">
        <v>4607091385304</v>
      </c>
      <c r="E103" s="315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51" t="s">
        <v>190</v>
      </c>
      <c r="O103" s="314"/>
      <c r="P103" s="314"/>
      <c r="Q103" s="314"/>
      <c r="R103" s="315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191</v>
      </c>
      <c r="B104" s="54" t="s">
        <v>192</v>
      </c>
      <c r="C104" s="31">
        <v>4301051306</v>
      </c>
      <c r="D104" s="320">
        <v>4607091386264</v>
      </c>
      <c r="E104" s="315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4"/>
      <c r="P104" s="314"/>
      <c r="Q104" s="314"/>
      <c r="R104" s="315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20">
        <v>4607091385731</v>
      </c>
      <c r="E105" s="315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425" t="s">
        <v>195</v>
      </c>
      <c r="O105" s="314"/>
      <c r="P105" s="314"/>
      <c r="Q105" s="314"/>
      <c r="R105" s="315"/>
      <c r="S105" s="34"/>
      <c r="T105" s="34"/>
      <c r="U105" s="35" t="s">
        <v>65</v>
      </c>
      <c r="V105" s="305">
        <v>90</v>
      </c>
      <c r="W105" s="306">
        <f t="shared" si="6"/>
        <v>91.800000000000011</v>
      </c>
      <c r="X105" s="36">
        <f>IFERROR(IF(W105=0,"",ROUNDUP(W105/H105,0)*0.00753),"")</f>
        <v>0.25602000000000003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197</v>
      </c>
      <c r="C106" s="31">
        <v>4301051439</v>
      </c>
      <c r="D106" s="320">
        <v>4680115880214</v>
      </c>
      <c r="E106" s="315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615" t="s">
        <v>198</v>
      </c>
      <c r="O106" s="314"/>
      <c r="P106" s="314"/>
      <c r="Q106" s="314"/>
      <c r="R106" s="315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4301051438</v>
      </c>
      <c r="D107" s="320">
        <v>4680115880894</v>
      </c>
      <c r="E107" s="315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434" t="s">
        <v>201</v>
      </c>
      <c r="O107" s="314"/>
      <c r="P107" s="314"/>
      <c r="Q107" s="314"/>
      <c r="R107" s="315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202</v>
      </c>
      <c r="B108" s="54" t="s">
        <v>203</v>
      </c>
      <c r="C108" s="31">
        <v>4301051313</v>
      </c>
      <c r="D108" s="320">
        <v>4607091385427</v>
      </c>
      <c r="E108" s="315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4"/>
      <c r="P108" s="314"/>
      <c r="Q108" s="314"/>
      <c r="R108" s="315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4301051480</v>
      </c>
      <c r="D109" s="320">
        <v>4680115882645</v>
      </c>
      <c r="E109" s="315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61" t="s">
        <v>206</v>
      </c>
      <c r="O109" s="314"/>
      <c r="P109" s="314"/>
      <c r="Q109" s="314"/>
      <c r="R109" s="315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5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26"/>
      <c r="N110" s="327" t="s">
        <v>66</v>
      </c>
      <c r="O110" s="328"/>
      <c r="P110" s="328"/>
      <c r="Q110" s="328"/>
      <c r="R110" s="328"/>
      <c r="S110" s="328"/>
      <c r="T110" s="329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33.333333333333329</v>
      </c>
      <c r="W110" s="307">
        <f>IFERROR(W101/H101,"0")+IFERROR(W102/H102,"0")+IFERROR(W103/H103,"0")+IFERROR(W104/H104,"0")+IFERROR(W105/H105,"0")+IFERROR(W106/H106,"0")+IFERROR(W107/H107,"0")+IFERROR(W108/H108,"0")+IFERROR(W109/H109,"0")</f>
        <v>34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0.25602000000000003</v>
      </c>
      <c r="Y110" s="308"/>
      <c r="Z110" s="308"/>
    </row>
    <row r="111" spans="1:53" x14ac:dyDescent="0.2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26"/>
      <c r="N111" s="327" t="s">
        <v>66</v>
      </c>
      <c r="O111" s="328"/>
      <c r="P111" s="328"/>
      <c r="Q111" s="328"/>
      <c r="R111" s="328"/>
      <c r="S111" s="328"/>
      <c r="T111" s="329"/>
      <c r="U111" s="37" t="s">
        <v>65</v>
      </c>
      <c r="V111" s="307">
        <f>IFERROR(SUM(V101:V109),"0")</f>
        <v>90</v>
      </c>
      <c r="W111" s="307">
        <f>IFERROR(SUM(W101:W109),"0")</f>
        <v>91.800000000000011</v>
      </c>
      <c r="X111" s="37"/>
      <c r="Y111" s="308"/>
      <c r="Z111" s="308"/>
    </row>
    <row r="112" spans="1:53" ht="14.25" hidden="1" customHeight="1" x14ac:dyDescent="0.25">
      <c r="A112" s="311" t="s">
        <v>207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01"/>
      <c r="Z112" s="301"/>
    </row>
    <row r="113" spans="1:53" ht="27" hidden="1" customHeight="1" x14ac:dyDescent="0.25">
      <c r="A113" s="54" t="s">
        <v>208</v>
      </c>
      <c r="B113" s="54" t="s">
        <v>209</v>
      </c>
      <c r="C113" s="31">
        <v>4301060296</v>
      </c>
      <c r="D113" s="320">
        <v>4607091383065</v>
      </c>
      <c r="E113" s="315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4"/>
      <c r="P113" s="314"/>
      <c r="Q113" s="314"/>
      <c r="R113" s="315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210</v>
      </c>
      <c r="B114" s="54" t="s">
        <v>211</v>
      </c>
      <c r="C114" s="31">
        <v>4301060350</v>
      </c>
      <c r="D114" s="320">
        <v>4680115881532</v>
      </c>
      <c r="E114" s="315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46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4"/>
      <c r="P114" s="314"/>
      <c r="Q114" s="314"/>
      <c r="R114" s="315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212</v>
      </c>
      <c r="B115" s="54" t="s">
        <v>213</v>
      </c>
      <c r="C115" s="31">
        <v>4301060356</v>
      </c>
      <c r="D115" s="320">
        <v>4680115882652</v>
      </c>
      <c r="E115" s="315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4" t="s">
        <v>214</v>
      </c>
      <c r="O115" s="314"/>
      <c r="P115" s="314"/>
      <c r="Q115" s="314"/>
      <c r="R115" s="315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215</v>
      </c>
      <c r="B116" s="54" t="s">
        <v>216</v>
      </c>
      <c r="C116" s="31">
        <v>4301060309</v>
      </c>
      <c r="D116" s="320">
        <v>4680115880238</v>
      </c>
      <c r="E116" s="315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57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4"/>
      <c r="P116" s="314"/>
      <c r="Q116" s="314"/>
      <c r="R116" s="315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217</v>
      </c>
      <c r="B117" s="54" t="s">
        <v>218</v>
      </c>
      <c r="C117" s="31">
        <v>4301060351</v>
      </c>
      <c r="D117" s="320">
        <v>4680115881464</v>
      </c>
      <c r="E117" s="315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450" t="s">
        <v>219</v>
      </c>
      <c r="O117" s="314"/>
      <c r="P117" s="314"/>
      <c r="Q117" s="314"/>
      <c r="R117" s="315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25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26"/>
      <c r="N118" s="327" t="s">
        <v>66</v>
      </c>
      <c r="O118" s="328"/>
      <c r="P118" s="328"/>
      <c r="Q118" s="328"/>
      <c r="R118" s="328"/>
      <c r="S118" s="328"/>
      <c r="T118" s="329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hidden="1" x14ac:dyDescent="0.2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26"/>
      <c r="N119" s="327" t="s">
        <v>66</v>
      </c>
      <c r="O119" s="328"/>
      <c r="P119" s="328"/>
      <c r="Q119" s="328"/>
      <c r="R119" s="328"/>
      <c r="S119" s="328"/>
      <c r="T119" s="329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hidden="1" customHeight="1" x14ac:dyDescent="0.25">
      <c r="A120" s="345" t="s">
        <v>220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00"/>
      <c r="Z120" s="300"/>
    </row>
    <row r="121" spans="1:53" ht="14.25" hidden="1" customHeight="1" x14ac:dyDescent="0.25">
      <c r="A121" s="311" t="s">
        <v>68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20">
        <v>4607091385168</v>
      </c>
      <c r="E122" s="315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424" t="s">
        <v>223</v>
      </c>
      <c r="O122" s="314"/>
      <c r="P122" s="314"/>
      <c r="Q122" s="314"/>
      <c r="R122" s="315"/>
      <c r="S122" s="34"/>
      <c r="T122" s="34"/>
      <c r="U122" s="35" t="s">
        <v>65</v>
      </c>
      <c r="V122" s="305">
        <v>400</v>
      </c>
      <c r="W122" s="306">
        <f>IFERROR(IF(V122="",0,CEILING((V122/$H122),1)*$H122),"")</f>
        <v>403.20000000000005</v>
      </c>
      <c r="X122" s="36">
        <f>IFERROR(IF(W122=0,"",ROUNDUP(W122/H122,0)*0.02175),"")</f>
        <v>1.044</v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224</v>
      </c>
      <c r="B123" s="54" t="s">
        <v>225</v>
      </c>
      <c r="C123" s="31">
        <v>4301051362</v>
      </c>
      <c r="D123" s="320">
        <v>4607091383256</v>
      </c>
      <c r="E123" s="315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4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4"/>
      <c r="P123" s="314"/>
      <c r="Q123" s="314"/>
      <c r="R123" s="315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20">
        <v>4607091385748</v>
      </c>
      <c r="E124" s="315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4"/>
      <c r="P124" s="314"/>
      <c r="Q124" s="314"/>
      <c r="R124" s="315"/>
      <c r="S124" s="34"/>
      <c r="T124" s="34"/>
      <c r="U124" s="35" t="s">
        <v>65</v>
      </c>
      <c r="V124" s="305">
        <v>157.5</v>
      </c>
      <c r="W124" s="306">
        <f>IFERROR(IF(V124="",0,CEILING((V124/$H124),1)*$H124),"")</f>
        <v>159.30000000000001</v>
      </c>
      <c r="X124" s="36">
        <f>IFERROR(IF(W124=0,"",ROUNDUP(W124/H124,0)*0.00753),"")</f>
        <v>0.44427</v>
      </c>
      <c r="Y124" s="56"/>
      <c r="Z124" s="57"/>
      <c r="AD124" s="58"/>
      <c r="BA124" s="120" t="s">
        <v>1</v>
      </c>
    </row>
    <row r="125" spans="1:53" x14ac:dyDescent="0.2">
      <c r="A125" s="325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26"/>
      <c r="N125" s="327" t="s">
        <v>66</v>
      </c>
      <c r="O125" s="328"/>
      <c r="P125" s="328"/>
      <c r="Q125" s="328"/>
      <c r="R125" s="328"/>
      <c r="S125" s="328"/>
      <c r="T125" s="329"/>
      <c r="U125" s="37" t="s">
        <v>67</v>
      </c>
      <c r="V125" s="307">
        <f>IFERROR(V122/H122,"0")+IFERROR(V123/H123,"0")+IFERROR(V124/H124,"0")</f>
        <v>105.95238095238095</v>
      </c>
      <c r="W125" s="307">
        <f>IFERROR(W122/H122,"0")+IFERROR(W123/H123,"0")+IFERROR(W124/H124,"0")</f>
        <v>107</v>
      </c>
      <c r="X125" s="307">
        <f>IFERROR(IF(X122="",0,X122),"0")+IFERROR(IF(X123="",0,X123),"0")+IFERROR(IF(X124="",0,X124),"0")</f>
        <v>1.48827</v>
      </c>
      <c r="Y125" s="308"/>
      <c r="Z125" s="308"/>
    </row>
    <row r="126" spans="1:53" x14ac:dyDescent="0.2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26"/>
      <c r="N126" s="327" t="s">
        <v>66</v>
      </c>
      <c r="O126" s="328"/>
      <c r="P126" s="328"/>
      <c r="Q126" s="328"/>
      <c r="R126" s="328"/>
      <c r="S126" s="328"/>
      <c r="T126" s="329"/>
      <c r="U126" s="37" t="s">
        <v>65</v>
      </c>
      <c r="V126" s="307">
        <f>IFERROR(SUM(V122:V124),"0")</f>
        <v>557.5</v>
      </c>
      <c r="W126" s="307">
        <f>IFERROR(SUM(W122:W124),"0")</f>
        <v>562.5</v>
      </c>
      <c r="X126" s="37"/>
      <c r="Y126" s="308"/>
      <c r="Z126" s="308"/>
    </row>
    <row r="127" spans="1:53" ht="27.75" hidden="1" customHeight="1" x14ac:dyDescent="0.2">
      <c r="A127" s="366" t="s">
        <v>228</v>
      </c>
      <c r="B127" s="367"/>
      <c r="C127" s="367"/>
      <c r="D127" s="367"/>
      <c r="E127" s="367"/>
      <c r="F127" s="367"/>
      <c r="G127" s="367"/>
      <c r="H127" s="367"/>
      <c r="I127" s="367"/>
      <c r="J127" s="367"/>
      <c r="K127" s="367"/>
      <c r="L127" s="367"/>
      <c r="M127" s="367"/>
      <c r="N127" s="367"/>
      <c r="O127" s="367"/>
      <c r="P127" s="367"/>
      <c r="Q127" s="367"/>
      <c r="R127" s="367"/>
      <c r="S127" s="367"/>
      <c r="T127" s="367"/>
      <c r="U127" s="367"/>
      <c r="V127" s="367"/>
      <c r="W127" s="367"/>
      <c r="X127" s="367"/>
      <c r="Y127" s="48"/>
      <c r="Z127" s="48"/>
    </row>
    <row r="128" spans="1:53" ht="16.5" hidden="1" customHeight="1" x14ac:dyDescent="0.25">
      <c r="A128" s="345" t="s">
        <v>229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00"/>
      <c r="Z128" s="300"/>
    </row>
    <row r="129" spans="1:53" ht="14.25" hidden="1" customHeight="1" x14ac:dyDescent="0.25">
      <c r="A129" s="311" t="s">
        <v>101</v>
      </c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01"/>
      <c r="Z129" s="301"/>
    </row>
    <row r="130" spans="1:53" ht="27" hidden="1" customHeight="1" x14ac:dyDescent="0.25">
      <c r="A130" s="54" t="s">
        <v>230</v>
      </c>
      <c r="B130" s="54" t="s">
        <v>231</v>
      </c>
      <c r="C130" s="31">
        <v>4301011223</v>
      </c>
      <c r="D130" s="320">
        <v>4607091383423</v>
      </c>
      <c r="E130" s="315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4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4"/>
      <c r="P130" s="314"/>
      <c r="Q130" s="314"/>
      <c r="R130" s="315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232</v>
      </c>
      <c r="B131" s="54" t="s">
        <v>233</v>
      </c>
      <c r="C131" s="31">
        <v>4301011338</v>
      </c>
      <c r="D131" s="320">
        <v>4607091381405</v>
      </c>
      <c r="E131" s="315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5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4"/>
      <c r="P131" s="314"/>
      <c r="Q131" s="314"/>
      <c r="R131" s="315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234</v>
      </c>
      <c r="B132" s="54" t="s">
        <v>235</v>
      </c>
      <c r="C132" s="31">
        <v>4301011333</v>
      </c>
      <c r="D132" s="320">
        <v>4607091386516</v>
      </c>
      <c r="E132" s="315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4"/>
      <c r="P132" s="314"/>
      <c r="Q132" s="314"/>
      <c r="R132" s="315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25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26"/>
      <c r="N133" s="327" t="s">
        <v>66</v>
      </c>
      <c r="O133" s="328"/>
      <c r="P133" s="328"/>
      <c r="Q133" s="328"/>
      <c r="R133" s="328"/>
      <c r="S133" s="328"/>
      <c r="T133" s="329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hidden="1" x14ac:dyDescent="0.2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26"/>
      <c r="N134" s="327" t="s">
        <v>66</v>
      </c>
      <c r="O134" s="328"/>
      <c r="P134" s="328"/>
      <c r="Q134" s="328"/>
      <c r="R134" s="328"/>
      <c r="S134" s="328"/>
      <c r="T134" s="329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hidden="1" customHeight="1" x14ac:dyDescent="0.25">
      <c r="A135" s="345" t="s">
        <v>236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00"/>
      <c r="Z135" s="300"/>
    </row>
    <row r="136" spans="1:53" ht="14.25" hidden="1" customHeight="1" x14ac:dyDescent="0.25">
      <c r="A136" s="311" t="s">
        <v>60</v>
      </c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01"/>
      <c r="Z136" s="301"/>
    </row>
    <row r="137" spans="1:53" ht="16.5" hidden="1" customHeight="1" x14ac:dyDescent="0.25">
      <c r="A137" s="54" t="s">
        <v>237</v>
      </c>
      <c r="B137" s="54" t="s">
        <v>238</v>
      </c>
      <c r="C137" s="31">
        <v>4301031245</v>
      </c>
      <c r="D137" s="320">
        <v>4680115883963</v>
      </c>
      <c r="E137" s="315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511" t="s">
        <v>239</v>
      </c>
      <c r="O137" s="314"/>
      <c r="P137" s="314"/>
      <c r="Q137" s="314"/>
      <c r="R137" s="315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4301031191</v>
      </c>
      <c r="D138" s="320">
        <v>4680115880993</v>
      </c>
      <c r="E138" s="315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5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4"/>
      <c r="P138" s="314"/>
      <c r="Q138" s="314"/>
      <c r="R138" s="315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4301031204</v>
      </c>
      <c r="D139" s="320">
        <v>4680115881761</v>
      </c>
      <c r="E139" s="315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4"/>
      <c r="P139" s="314"/>
      <c r="Q139" s="314"/>
      <c r="R139" s="315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4301031201</v>
      </c>
      <c r="D140" s="320">
        <v>4680115881563</v>
      </c>
      <c r="E140" s="315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4"/>
      <c r="P140" s="314"/>
      <c r="Q140" s="314"/>
      <c r="R140" s="315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20">
        <v>4680115880986</v>
      </c>
      <c r="E141" s="315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3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4"/>
      <c r="P141" s="314"/>
      <c r="Q141" s="314"/>
      <c r="R141" s="315"/>
      <c r="S141" s="34"/>
      <c r="T141" s="34"/>
      <c r="U141" s="35" t="s">
        <v>65</v>
      </c>
      <c r="V141" s="305">
        <v>35</v>
      </c>
      <c r="W141" s="306">
        <f t="shared" si="7"/>
        <v>35.700000000000003</v>
      </c>
      <c r="X141" s="36">
        <f>IFERROR(IF(W141=0,"",ROUNDUP(W141/H141,0)*0.00502),"")</f>
        <v>8.5339999999999999E-2</v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4301031190</v>
      </c>
      <c r="D142" s="320">
        <v>4680115880207</v>
      </c>
      <c r="E142" s="315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5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4"/>
      <c r="P142" s="314"/>
      <c r="Q142" s="314"/>
      <c r="R142" s="315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4301031205</v>
      </c>
      <c r="D143" s="320">
        <v>4680115881785</v>
      </c>
      <c r="E143" s="315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3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4"/>
      <c r="P143" s="314"/>
      <c r="Q143" s="314"/>
      <c r="R143" s="315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4301031202</v>
      </c>
      <c r="D144" s="320">
        <v>4680115881679</v>
      </c>
      <c r="E144" s="315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6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4"/>
      <c r="P144" s="314"/>
      <c r="Q144" s="314"/>
      <c r="R144" s="315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4301031158</v>
      </c>
      <c r="D145" s="320">
        <v>4680115880191</v>
      </c>
      <c r="E145" s="315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4"/>
      <c r="P145" s="314"/>
      <c r="Q145" s="314"/>
      <c r="R145" s="315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5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26"/>
      <c r="N146" s="327" t="s">
        <v>66</v>
      </c>
      <c r="O146" s="328"/>
      <c r="P146" s="328"/>
      <c r="Q146" s="328"/>
      <c r="R146" s="328"/>
      <c r="S146" s="328"/>
      <c r="T146" s="329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16.666666666666664</v>
      </c>
      <c r="W146" s="307">
        <f>IFERROR(W137/H137,"0")+IFERROR(W138/H138,"0")+IFERROR(W139/H139,"0")+IFERROR(W140/H140,"0")+IFERROR(W141/H141,"0")+IFERROR(W142/H142,"0")+IFERROR(W143/H143,"0")+IFERROR(W144/H144,"0")+IFERROR(W145/H145,"0")</f>
        <v>17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8.5339999999999999E-2</v>
      </c>
      <c r="Y146" s="308"/>
      <c r="Z146" s="308"/>
    </row>
    <row r="147" spans="1:53" x14ac:dyDescent="0.2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26"/>
      <c r="N147" s="327" t="s">
        <v>66</v>
      </c>
      <c r="O147" s="328"/>
      <c r="P147" s="328"/>
      <c r="Q147" s="328"/>
      <c r="R147" s="328"/>
      <c r="S147" s="328"/>
      <c r="T147" s="329"/>
      <c r="U147" s="37" t="s">
        <v>65</v>
      </c>
      <c r="V147" s="307">
        <f>IFERROR(SUM(V137:V145),"0")</f>
        <v>35</v>
      </c>
      <c r="W147" s="307">
        <f>IFERROR(SUM(W137:W145),"0")</f>
        <v>35.700000000000003</v>
      </c>
      <c r="X147" s="37"/>
      <c r="Y147" s="308"/>
      <c r="Z147" s="308"/>
    </row>
    <row r="148" spans="1:53" ht="16.5" hidden="1" customHeight="1" x14ac:dyDescent="0.25">
      <c r="A148" s="345" t="s">
        <v>257</v>
      </c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00"/>
      <c r="Z148" s="300"/>
    </row>
    <row r="149" spans="1:53" ht="14.25" hidden="1" customHeight="1" x14ac:dyDescent="0.25">
      <c r="A149" s="311" t="s">
        <v>101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01"/>
      <c r="Z149" s="301"/>
    </row>
    <row r="150" spans="1:53" ht="16.5" hidden="1" customHeight="1" x14ac:dyDescent="0.25">
      <c r="A150" s="54" t="s">
        <v>258</v>
      </c>
      <c r="B150" s="54" t="s">
        <v>259</v>
      </c>
      <c r="C150" s="31">
        <v>4301011450</v>
      </c>
      <c r="D150" s="320">
        <v>4680115881402</v>
      </c>
      <c r="E150" s="315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5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4"/>
      <c r="P150" s="314"/>
      <c r="Q150" s="314"/>
      <c r="R150" s="315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260</v>
      </c>
      <c r="B151" s="54" t="s">
        <v>261</v>
      </c>
      <c r="C151" s="31">
        <v>4301011454</v>
      </c>
      <c r="D151" s="320">
        <v>4680115881396</v>
      </c>
      <c r="E151" s="315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4"/>
      <c r="P151" s="314"/>
      <c r="Q151" s="314"/>
      <c r="R151" s="315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25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26"/>
      <c r="N152" s="327" t="s">
        <v>66</v>
      </c>
      <c r="O152" s="328"/>
      <c r="P152" s="328"/>
      <c r="Q152" s="328"/>
      <c r="R152" s="328"/>
      <c r="S152" s="328"/>
      <c r="T152" s="329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hidden="1" x14ac:dyDescent="0.2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26"/>
      <c r="N153" s="327" t="s">
        <v>66</v>
      </c>
      <c r="O153" s="328"/>
      <c r="P153" s="328"/>
      <c r="Q153" s="328"/>
      <c r="R153" s="328"/>
      <c r="S153" s="328"/>
      <c r="T153" s="329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hidden="1" customHeight="1" x14ac:dyDescent="0.25">
      <c r="A154" s="311" t="s">
        <v>95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01"/>
      <c r="Z154" s="301"/>
    </row>
    <row r="155" spans="1:53" ht="16.5" hidden="1" customHeight="1" x14ac:dyDescent="0.25">
      <c r="A155" s="54" t="s">
        <v>262</v>
      </c>
      <c r="B155" s="54" t="s">
        <v>263</v>
      </c>
      <c r="C155" s="31">
        <v>4301020262</v>
      </c>
      <c r="D155" s="320">
        <v>4680115882935</v>
      </c>
      <c r="E155" s="315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630" t="s">
        <v>264</v>
      </c>
      <c r="O155" s="314"/>
      <c r="P155" s="314"/>
      <c r="Q155" s="314"/>
      <c r="R155" s="315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265</v>
      </c>
      <c r="B156" s="54" t="s">
        <v>266</v>
      </c>
      <c r="C156" s="31">
        <v>4301020220</v>
      </c>
      <c r="D156" s="320">
        <v>4680115880764</v>
      </c>
      <c r="E156" s="315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3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4"/>
      <c r="P156" s="314"/>
      <c r="Q156" s="314"/>
      <c r="R156" s="315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25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26"/>
      <c r="N157" s="327" t="s">
        <v>66</v>
      </c>
      <c r="O157" s="328"/>
      <c r="P157" s="328"/>
      <c r="Q157" s="328"/>
      <c r="R157" s="328"/>
      <c r="S157" s="328"/>
      <c r="T157" s="329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hidden="1" x14ac:dyDescent="0.2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26"/>
      <c r="N158" s="327" t="s">
        <v>66</v>
      </c>
      <c r="O158" s="328"/>
      <c r="P158" s="328"/>
      <c r="Q158" s="328"/>
      <c r="R158" s="328"/>
      <c r="S158" s="328"/>
      <c r="T158" s="329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hidden="1" customHeight="1" x14ac:dyDescent="0.25">
      <c r="A159" s="311" t="s">
        <v>60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01"/>
      <c r="Z159" s="301"/>
    </row>
    <row r="160" spans="1:53" ht="27" hidden="1" customHeight="1" x14ac:dyDescent="0.25">
      <c r="A160" s="54" t="s">
        <v>267</v>
      </c>
      <c r="B160" s="54" t="s">
        <v>268</v>
      </c>
      <c r="C160" s="31">
        <v>4301031224</v>
      </c>
      <c r="D160" s="320">
        <v>4680115882683</v>
      </c>
      <c r="E160" s="315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4"/>
      <c r="P160" s="314"/>
      <c r="Q160" s="314"/>
      <c r="R160" s="315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269</v>
      </c>
      <c r="B161" s="54" t="s">
        <v>270</v>
      </c>
      <c r="C161" s="31">
        <v>4301031230</v>
      </c>
      <c r="D161" s="320">
        <v>4680115882690</v>
      </c>
      <c r="E161" s="315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4"/>
      <c r="P161" s="314"/>
      <c r="Q161" s="314"/>
      <c r="R161" s="315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271</v>
      </c>
      <c r="B162" s="54" t="s">
        <v>272</v>
      </c>
      <c r="C162" s="31">
        <v>4301031220</v>
      </c>
      <c r="D162" s="320">
        <v>4680115882669</v>
      </c>
      <c r="E162" s="315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4"/>
      <c r="P162" s="314"/>
      <c r="Q162" s="314"/>
      <c r="R162" s="315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273</v>
      </c>
      <c r="B163" s="54" t="s">
        <v>274</v>
      </c>
      <c r="C163" s="31">
        <v>4301031221</v>
      </c>
      <c r="D163" s="320">
        <v>4680115882676</v>
      </c>
      <c r="E163" s="315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4"/>
      <c r="P163" s="314"/>
      <c r="Q163" s="314"/>
      <c r="R163" s="315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25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26"/>
      <c r="N164" s="327" t="s">
        <v>66</v>
      </c>
      <c r="O164" s="328"/>
      <c r="P164" s="328"/>
      <c r="Q164" s="328"/>
      <c r="R164" s="328"/>
      <c r="S164" s="328"/>
      <c r="T164" s="329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hidden="1" x14ac:dyDescent="0.2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26"/>
      <c r="N165" s="327" t="s">
        <v>66</v>
      </c>
      <c r="O165" s="328"/>
      <c r="P165" s="328"/>
      <c r="Q165" s="328"/>
      <c r="R165" s="328"/>
      <c r="S165" s="328"/>
      <c r="T165" s="329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hidden="1" customHeight="1" x14ac:dyDescent="0.25">
      <c r="A166" s="311" t="s">
        <v>68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01"/>
      <c r="Z166" s="301"/>
    </row>
    <row r="167" spans="1:53" ht="27" hidden="1" customHeight="1" x14ac:dyDescent="0.25">
      <c r="A167" s="54" t="s">
        <v>275</v>
      </c>
      <c r="B167" s="54" t="s">
        <v>276</v>
      </c>
      <c r="C167" s="31">
        <v>4301051409</v>
      </c>
      <c r="D167" s="320">
        <v>4680115881556</v>
      </c>
      <c r="E167" s="315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4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4"/>
      <c r="P167" s="314"/>
      <c r="Q167" s="314"/>
      <c r="R167" s="315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277</v>
      </c>
      <c r="B168" s="54" t="s">
        <v>278</v>
      </c>
      <c r="C168" s="31">
        <v>4301051538</v>
      </c>
      <c r="D168" s="320">
        <v>4680115880573</v>
      </c>
      <c r="E168" s="315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83" t="s">
        <v>279</v>
      </c>
      <c r="O168" s="314"/>
      <c r="P168" s="314"/>
      <c r="Q168" s="314"/>
      <c r="R168" s="315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280</v>
      </c>
      <c r="B169" s="54" t="s">
        <v>281</v>
      </c>
      <c r="C169" s="31">
        <v>4301051408</v>
      </c>
      <c r="D169" s="320">
        <v>4680115881594</v>
      </c>
      <c r="E169" s="315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4"/>
      <c r="P169" s="314"/>
      <c r="Q169" s="314"/>
      <c r="R169" s="315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282</v>
      </c>
      <c r="B170" s="54" t="s">
        <v>283</v>
      </c>
      <c r="C170" s="31">
        <v>4301051505</v>
      </c>
      <c r="D170" s="320">
        <v>4680115881587</v>
      </c>
      <c r="E170" s="315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624" t="s">
        <v>284</v>
      </c>
      <c r="O170" s="314"/>
      <c r="P170" s="314"/>
      <c r="Q170" s="314"/>
      <c r="R170" s="315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285</v>
      </c>
      <c r="B171" s="54" t="s">
        <v>286</v>
      </c>
      <c r="C171" s="31">
        <v>4301051380</v>
      </c>
      <c r="D171" s="320">
        <v>4680115880962</v>
      </c>
      <c r="E171" s="315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4"/>
      <c r="P171" s="314"/>
      <c r="Q171" s="314"/>
      <c r="R171" s="315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4301051411</v>
      </c>
      <c r="D172" s="320">
        <v>4680115881617</v>
      </c>
      <c r="E172" s="315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6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4"/>
      <c r="P172" s="314"/>
      <c r="Q172" s="314"/>
      <c r="R172" s="315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20">
        <v>4680115881228</v>
      </c>
      <c r="E173" s="315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590" t="s">
        <v>291</v>
      </c>
      <c r="O173" s="314"/>
      <c r="P173" s="314"/>
      <c r="Q173" s="314"/>
      <c r="R173" s="315"/>
      <c r="S173" s="34"/>
      <c r="T173" s="34"/>
      <c r="U173" s="35" t="s">
        <v>65</v>
      </c>
      <c r="V173" s="305">
        <v>160</v>
      </c>
      <c r="W173" s="306">
        <f t="shared" si="8"/>
        <v>160.79999999999998</v>
      </c>
      <c r="X173" s="36">
        <f>IFERROR(IF(W173=0,"",ROUNDUP(W173/H173,0)*0.00753),"")</f>
        <v>0.50451000000000001</v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4301051506</v>
      </c>
      <c r="D174" s="320">
        <v>4680115881037</v>
      </c>
      <c r="E174" s="315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90" t="s">
        <v>294</v>
      </c>
      <c r="O174" s="314"/>
      <c r="P174" s="314"/>
      <c r="Q174" s="314"/>
      <c r="R174" s="315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20">
        <v>4680115881211</v>
      </c>
      <c r="E175" s="315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6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4"/>
      <c r="P175" s="314"/>
      <c r="Q175" s="314"/>
      <c r="R175" s="315"/>
      <c r="S175" s="34"/>
      <c r="T175" s="34"/>
      <c r="U175" s="35" t="s">
        <v>65</v>
      </c>
      <c r="V175" s="305">
        <v>60</v>
      </c>
      <c r="W175" s="306">
        <f t="shared" si="8"/>
        <v>60</v>
      </c>
      <c r="X175" s="36">
        <f>IFERROR(IF(W175=0,"",ROUNDUP(W175/H175,0)*0.00753),"")</f>
        <v>0.18825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4301051378</v>
      </c>
      <c r="D176" s="320">
        <v>4680115881020</v>
      </c>
      <c r="E176" s="315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6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4"/>
      <c r="P176" s="314"/>
      <c r="Q176" s="314"/>
      <c r="R176" s="315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20">
        <v>4680115882195</v>
      </c>
      <c r="E177" s="315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4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4"/>
      <c r="P177" s="314"/>
      <c r="Q177" s="314"/>
      <c r="R177" s="315"/>
      <c r="S177" s="34"/>
      <c r="T177" s="34"/>
      <c r="U177" s="35" t="s">
        <v>65</v>
      </c>
      <c r="V177" s="305">
        <v>80</v>
      </c>
      <c r="W177" s="306">
        <f t="shared" si="8"/>
        <v>81.599999999999994</v>
      </c>
      <c r="X177" s="36">
        <f t="shared" ref="X177:X183" si="9">IFERROR(IF(W177=0,"",ROUNDUP(W177/H177,0)*0.00753),"")</f>
        <v>0.25602000000000003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301</v>
      </c>
      <c r="B178" s="54" t="s">
        <v>302</v>
      </c>
      <c r="C178" s="31">
        <v>4301051479</v>
      </c>
      <c r="D178" s="320">
        <v>4680115882607</v>
      </c>
      <c r="E178" s="315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4"/>
      <c r="P178" s="314"/>
      <c r="Q178" s="314"/>
      <c r="R178" s="315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20">
        <v>4680115880092</v>
      </c>
      <c r="E179" s="315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4"/>
      <c r="P179" s="314"/>
      <c r="Q179" s="314"/>
      <c r="R179" s="315"/>
      <c r="S179" s="34"/>
      <c r="T179" s="34"/>
      <c r="U179" s="35" t="s">
        <v>65</v>
      </c>
      <c r="V179" s="305">
        <v>200</v>
      </c>
      <c r="W179" s="306">
        <f t="shared" si="8"/>
        <v>201.6</v>
      </c>
      <c r="X179" s="36">
        <f t="shared" si="9"/>
        <v>0.63251999999999997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305</v>
      </c>
      <c r="B180" s="54" t="s">
        <v>306</v>
      </c>
      <c r="C180" s="31">
        <v>4301051469</v>
      </c>
      <c r="D180" s="320">
        <v>4680115880221</v>
      </c>
      <c r="E180" s="315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4"/>
      <c r="P180" s="314"/>
      <c r="Q180" s="314"/>
      <c r="R180" s="315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307</v>
      </c>
      <c r="B181" s="54" t="s">
        <v>308</v>
      </c>
      <c r="C181" s="31">
        <v>4301051523</v>
      </c>
      <c r="D181" s="320">
        <v>4680115882942</v>
      </c>
      <c r="E181" s="315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6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4"/>
      <c r="P181" s="314"/>
      <c r="Q181" s="314"/>
      <c r="R181" s="315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20">
        <v>4680115880504</v>
      </c>
      <c r="E182" s="315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4"/>
      <c r="P182" s="314"/>
      <c r="Q182" s="314"/>
      <c r="R182" s="315"/>
      <c r="S182" s="34"/>
      <c r="T182" s="34"/>
      <c r="U182" s="35" t="s">
        <v>65</v>
      </c>
      <c r="V182" s="305">
        <v>40</v>
      </c>
      <c r="W182" s="306">
        <f t="shared" si="8"/>
        <v>40.799999999999997</v>
      </c>
      <c r="X182" s="36">
        <f t="shared" si="9"/>
        <v>0.12801000000000001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20">
        <v>4680115882164</v>
      </c>
      <c r="E183" s="315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4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4"/>
      <c r="P183" s="314"/>
      <c r="Q183" s="314"/>
      <c r="R183" s="315"/>
      <c r="S183" s="34"/>
      <c r="T183" s="34"/>
      <c r="U183" s="35" t="s">
        <v>65</v>
      </c>
      <c r="V183" s="305">
        <v>40</v>
      </c>
      <c r="W183" s="306">
        <f t="shared" si="8"/>
        <v>40.799999999999997</v>
      </c>
      <c r="X183" s="36">
        <f t="shared" si="9"/>
        <v>0.12801000000000001</v>
      </c>
      <c r="Y183" s="56"/>
      <c r="Z183" s="57"/>
      <c r="AD183" s="58"/>
      <c r="BA183" s="157" t="s">
        <v>1</v>
      </c>
    </row>
    <row r="184" spans="1:53" x14ac:dyDescent="0.2">
      <c r="A184" s="325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26"/>
      <c r="N184" s="327" t="s">
        <v>66</v>
      </c>
      <c r="O184" s="328"/>
      <c r="P184" s="328"/>
      <c r="Q184" s="328"/>
      <c r="R184" s="328"/>
      <c r="S184" s="328"/>
      <c r="T184" s="329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241.66666666666666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244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1.8373200000000001</v>
      </c>
      <c r="Y184" s="308"/>
      <c r="Z184" s="308"/>
    </row>
    <row r="185" spans="1:53" x14ac:dyDescent="0.2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26"/>
      <c r="N185" s="327" t="s">
        <v>66</v>
      </c>
      <c r="O185" s="328"/>
      <c r="P185" s="328"/>
      <c r="Q185" s="328"/>
      <c r="R185" s="328"/>
      <c r="S185" s="328"/>
      <c r="T185" s="329"/>
      <c r="U185" s="37" t="s">
        <v>65</v>
      </c>
      <c r="V185" s="307">
        <f>IFERROR(SUM(V167:V183),"0")</f>
        <v>580</v>
      </c>
      <c r="W185" s="307">
        <f>IFERROR(SUM(W167:W183),"0")</f>
        <v>585.59999999999991</v>
      </c>
      <c r="X185" s="37"/>
      <c r="Y185" s="308"/>
      <c r="Z185" s="308"/>
    </row>
    <row r="186" spans="1:53" ht="14.25" hidden="1" customHeight="1" x14ac:dyDescent="0.25">
      <c r="A186" s="311" t="s">
        <v>207</v>
      </c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01"/>
      <c r="Z186" s="301"/>
    </row>
    <row r="187" spans="1:53" ht="16.5" hidden="1" customHeight="1" x14ac:dyDescent="0.25">
      <c r="A187" s="54" t="s">
        <v>313</v>
      </c>
      <c r="B187" s="54" t="s">
        <v>314</v>
      </c>
      <c r="C187" s="31">
        <v>4301060338</v>
      </c>
      <c r="D187" s="320">
        <v>4680115880801</v>
      </c>
      <c r="E187" s="315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4"/>
      <c r="P187" s="314"/>
      <c r="Q187" s="314"/>
      <c r="R187" s="315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hidden="1" customHeight="1" x14ac:dyDescent="0.25">
      <c r="A188" s="54" t="s">
        <v>315</v>
      </c>
      <c r="B188" s="54" t="s">
        <v>316</v>
      </c>
      <c r="C188" s="31">
        <v>4301060339</v>
      </c>
      <c r="D188" s="320">
        <v>4680115880818</v>
      </c>
      <c r="E188" s="315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4"/>
      <c r="P188" s="314"/>
      <c r="Q188" s="314"/>
      <c r="R188" s="315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idden="1" x14ac:dyDescent="0.2">
      <c r="A189" s="325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26"/>
      <c r="N189" s="327" t="s">
        <v>66</v>
      </c>
      <c r="O189" s="328"/>
      <c r="P189" s="328"/>
      <c r="Q189" s="328"/>
      <c r="R189" s="328"/>
      <c r="S189" s="328"/>
      <c r="T189" s="329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hidden="1" x14ac:dyDescent="0.2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26"/>
      <c r="N190" s="327" t="s">
        <v>66</v>
      </c>
      <c r="O190" s="328"/>
      <c r="P190" s="328"/>
      <c r="Q190" s="328"/>
      <c r="R190" s="328"/>
      <c r="S190" s="328"/>
      <c r="T190" s="329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hidden="1" customHeight="1" x14ac:dyDescent="0.25">
      <c r="A191" s="345" t="s">
        <v>317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00"/>
      <c r="Z191" s="300"/>
    </row>
    <row r="192" spans="1:53" ht="14.25" hidden="1" customHeight="1" x14ac:dyDescent="0.25">
      <c r="A192" s="311" t="s">
        <v>101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01"/>
      <c r="Z192" s="301"/>
    </row>
    <row r="193" spans="1:53" ht="27" hidden="1" customHeight="1" x14ac:dyDescent="0.25">
      <c r="A193" s="54" t="s">
        <v>318</v>
      </c>
      <c r="B193" s="54" t="s">
        <v>319</v>
      </c>
      <c r="C193" s="31">
        <v>4301011346</v>
      </c>
      <c r="D193" s="320">
        <v>4607091387445</v>
      </c>
      <c r="E193" s="315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4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4"/>
      <c r="P193" s="314"/>
      <c r="Q193" s="314"/>
      <c r="R193" s="315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hidden="1" customHeight="1" x14ac:dyDescent="0.25">
      <c r="A194" s="54" t="s">
        <v>320</v>
      </c>
      <c r="B194" s="54" t="s">
        <v>321</v>
      </c>
      <c r="C194" s="31">
        <v>4301011362</v>
      </c>
      <c r="D194" s="320">
        <v>4607091386004</v>
      </c>
      <c r="E194" s="315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5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4"/>
      <c r="P194" s="314"/>
      <c r="Q194" s="314"/>
      <c r="R194" s="315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hidden="1" customHeight="1" x14ac:dyDescent="0.25">
      <c r="A195" s="54" t="s">
        <v>320</v>
      </c>
      <c r="B195" s="54" t="s">
        <v>322</v>
      </c>
      <c r="C195" s="31">
        <v>4301011308</v>
      </c>
      <c r="D195" s="320">
        <v>4607091386004</v>
      </c>
      <c r="E195" s="315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5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4"/>
      <c r="P195" s="314"/>
      <c r="Q195" s="314"/>
      <c r="R195" s="315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hidden="1" customHeight="1" x14ac:dyDescent="0.25">
      <c r="A196" s="54" t="s">
        <v>323</v>
      </c>
      <c r="B196" s="54" t="s">
        <v>324</v>
      </c>
      <c r="C196" s="31">
        <v>4301011347</v>
      </c>
      <c r="D196" s="320">
        <v>4607091386073</v>
      </c>
      <c r="E196" s="315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4"/>
      <c r="P196" s="314"/>
      <c r="Q196" s="314"/>
      <c r="R196" s="315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hidden="1" customHeight="1" x14ac:dyDescent="0.25">
      <c r="A197" s="54" t="s">
        <v>325</v>
      </c>
      <c r="B197" s="54" t="s">
        <v>326</v>
      </c>
      <c r="C197" s="31">
        <v>4301010928</v>
      </c>
      <c r="D197" s="320">
        <v>4607091387322</v>
      </c>
      <c r="E197" s="315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4"/>
      <c r="P197" s="314"/>
      <c r="Q197" s="314"/>
      <c r="R197" s="315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hidden="1" customHeight="1" x14ac:dyDescent="0.25">
      <c r="A198" s="54" t="s">
        <v>325</v>
      </c>
      <c r="B198" s="54" t="s">
        <v>327</v>
      </c>
      <c r="C198" s="31">
        <v>4301011395</v>
      </c>
      <c r="D198" s="320">
        <v>4607091387322</v>
      </c>
      <c r="E198" s="315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4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4"/>
      <c r="P198" s="314"/>
      <c r="Q198" s="314"/>
      <c r="R198" s="315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hidden="1" customHeight="1" x14ac:dyDescent="0.25">
      <c r="A199" s="54" t="s">
        <v>328</v>
      </c>
      <c r="B199" s="54" t="s">
        <v>329</v>
      </c>
      <c r="C199" s="31">
        <v>4301011311</v>
      </c>
      <c r="D199" s="320">
        <v>4607091387377</v>
      </c>
      <c r="E199" s="315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4"/>
      <c r="P199" s="314"/>
      <c r="Q199" s="314"/>
      <c r="R199" s="315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hidden="1" customHeight="1" x14ac:dyDescent="0.25">
      <c r="A200" s="54" t="s">
        <v>330</v>
      </c>
      <c r="B200" s="54" t="s">
        <v>331</v>
      </c>
      <c r="C200" s="31">
        <v>4301010945</v>
      </c>
      <c r="D200" s="320">
        <v>4607091387353</v>
      </c>
      <c r="E200" s="315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4"/>
      <c r="P200" s="314"/>
      <c r="Q200" s="314"/>
      <c r="R200" s="315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hidden="1" customHeight="1" x14ac:dyDescent="0.25">
      <c r="A201" s="54" t="s">
        <v>332</v>
      </c>
      <c r="B201" s="54" t="s">
        <v>333</v>
      </c>
      <c r="C201" s="31">
        <v>4301011328</v>
      </c>
      <c r="D201" s="320">
        <v>4607091386011</v>
      </c>
      <c r="E201" s="315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4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4"/>
      <c r="P201" s="314"/>
      <c r="Q201" s="314"/>
      <c r="R201" s="315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334</v>
      </c>
      <c r="B202" s="54" t="s">
        <v>335</v>
      </c>
      <c r="C202" s="31">
        <v>4301011329</v>
      </c>
      <c r="D202" s="320">
        <v>4607091387308</v>
      </c>
      <c r="E202" s="315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4"/>
      <c r="P202" s="314"/>
      <c r="Q202" s="314"/>
      <c r="R202" s="315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hidden="1" customHeight="1" x14ac:dyDescent="0.25">
      <c r="A203" s="54" t="s">
        <v>336</v>
      </c>
      <c r="B203" s="54" t="s">
        <v>337</v>
      </c>
      <c r="C203" s="31">
        <v>4301011049</v>
      </c>
      <c r="D203" s="320">
        <v>4607091387339</v>
      </c>
      <c r="E203" s="315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42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4"/>
      <c r="P203" s="314"/>
      <c r="Q203" s="314"/>
      <c r="R203" s="315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338</v>
      </c>
      <c r="B204" s="54" t="s">
        <v>339</v>
      </c>
      <c r="C204" s="31">
        <v>4301011433</v>
      </c>
      <c r="D204" s="320">
        <v>4680115882638</v>
      </c>
      <c r="E204" s="315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3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4"/>
      <c r="P204" s="314"/>
      <c r="Q204" s="314"/>
      <c r="R204" s="315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340</v>
      </c>
      <c r="B205" s="54" t="s">
        <v>341</v>
      </c>
      <c r="C205" s="31">
        <v>4301011573</v>
      </c>
      <c r="D205" s="320">
        <v>4680115881938</v>
      </c>
      <c r="E205" s="315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5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4"/>
      <c r="P205" s="314"/>
      <c r="Q205" s="314"/>
      <c r="R205" s="315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342</v>
      </c>
      <c r="B206" s="54" t="s">
        <v>343</v>
      </c>
      <c r="C206" s="31">
        <v>4301010944</v>
      </c>
      <c r="D206" s="320">
        <v>4607091387346</v>
      </c>
      <c r="E206" s="315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4"/>
      <c r="P206" s="314"/>
      <c r="Q206" s="314"/>
      <c r="R206" s="315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idden="1" x14ac:dyDescent="0.2">
      <c r="A207" s="325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26"/>
      <c r="N207" s="327" t="s">
        <v>66</v>
      </c>
      <c r="O207" s="328"/>
      <c r="P207" s="328"/>
      <c r="Q207" s="328"/>
      <c r="R207" s="328"/>
      <c r="S207" s="328"/>
      <c r="T207" s="329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hidden="1" x14ac:dyDescent="0.2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26"/>
      <c r="N208" s="327" t="s">
        <v>66</v>
      </c>
      <c r="O208" s="328"/>
      <c r="P208" s="328"/>
      <c r="Q208" s="328"/>
      <c r="R208" s="328"/>
      <c r="S208" s="328"/>
      <c r="T208" s="329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hidden="1" customHeight="1" x14ac:dyDescent="0.25">
      <c r="A209" s="311" t="s">
        <v>95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01"/>
      <c r="Z209" s="301"/>
    </row>
    <row r="210" spans="1:53" ht="27" hidden="1" customHeight="1" x14ac:dyDescent="0.25">
      <c r="A210" s="54" t="s">
        <v>344</v>
      </c>
      <c r="B210" s="54" t="s">
        <v>345</v>
      </c>
      <c r="C210" s="31">
        <v>4301020254</v>
      </c>
      <c r="D210" s="320">
        <v>4680115881914</v>
      </c>
      <c r="E210" s="315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4"/>
      <c r="P210" s="314"/>
      <c r="Q210" s="314"/>
      <c r="R210" s="315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hidden="1" x14ac:dyDescent="0.2">
      <c r="A211" s="32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26"/>
      <c r="N211" s="327" t="s">
        <v>66</v>
      </c>
      <c r="O211" s="328"/>
      <c r="P211" s="328"/>
      <c r="Q211" s="328"/>
      <c r="R211" s="328"/>
      <c r="S211" s="328"/>
      <c r="T211" s="329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hidden="1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26"/>
      <c r="N212" s="327" t="s">
        <v>66</v>
      </c>
      <c r="O212" s="328"/>
      <c r="P212" s="328"/>
      <c r="Q212" s="328"/>
      <c r="R212" s="328"/>
      <c r="S212" s="328"/>
      <c r="T212" s="329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hidden="1" customHeight="1" x14ac:dyDescent="0.25">
      <c r="A213" s="311" t="s">
        <v>60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01"/>
      <c r="Z213" s="301"/>
    </row>
    <row r="214" spans="1:53" ht="27" hidden="1" customHeight="1" x14ac:dyDescent="0.25">
      <c r="A214" s="54" t="s">
        <v>346</v>
      </c>
      <c r="B214" s="54" t="s">
        <v>347</v>
      </c>
      <c r="C214" s="31">
        <v>4301030878</v>
      </c>
      <c r="D214" s="320">
        <v>4607091387193</v>
      </c>
      <c r="E214" s="315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4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4"/>
      <c r="P214" s="314"/>
      <c r="Q214" s="314"/>
      <c r="R214" s="315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hidden="1" customHeight="1" x14ac:dyDescent="0.25">
      <c r="A215" s="54" t="s">
        <v>348</v>
      </c>
      <c r="B215" s="54" t="s">
        <v>349</v>
      </c>
      <c r="C215" s="31">
        <v>4301031153</v>
      </c>
      <c r="D215" s="320">
        <v>4607091387230</v>
      </c>
      <c r="E215" s="315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4"/>
      <c r="P215" s="314"/>
      <c r="Q215" s="314"/>
      <c r="R215" s="315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hidden="1" customHeight="1" x14ac:dyDescent="0.25">
      <c r="A216" s="54" t="s">
        <v>350</v>
      </c>
      <c r="B216" s="54" t="s">
        <v>351</v>
      </c>
      <c r="C216" s="31">
        <v>4301031152</v>
      </c>
      <c r="D216" s="320">
        <v>4607091387285</v>
      </c>
      <c r="E216" s="315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4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4"/>
      <c r="P216" s="314"/>
      <c r="Q216" s="314"/>
      <c r="R216" s="315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hidden="1" customHeight="1" x14ac:dyDescent="0.25">
      <c r="A217" s="54" t="s">
        <v>352</v>
      </c>
      <c r="B217" s="54" t="s">
        <v>353</v>
      </c>
      <c r="C217" s="31">
        <v>4301031151</v>
      </c>
      <c r="D217" s="320">
        <v>4607091389845</v>
      </c>
      <c r="E217" s="315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3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4"/>
      <c r="P217" s="314"/>
      <c r="Q217" s="314"/>
      <c r="R217" s="315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hidden="1" x14ac:dyDescent="0.2">
      <c r="A218" s="325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26"/>
      <c r="N218" s="327" t="s">
        <v>66</v>
      </c>
      <c r="O218" s="328"/>
      <c r="P218" s="328"/>
      <c r="Q218" s="328"/>
      <c r="R218" s="328"/>
      <c r="S218" s="328"/>
      <c r="T218" s="329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hidden="1" x14ac:dyDescent="0.2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26"/>
      <c r="N219" s="327" t="s">
        <v>66</v>
      </c>
      <c r="O219" s="328"/>
      <c r="P219" s="328"/>
      <c r="Q219" s="328"/>
      <c r="R219" s="328"/>
      <c r="S219" s="328"/>
      <c r="T219" s="329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hidden="1" customHeight="1" x14ac:dyDescent="0.25">
      <c r="A220" s="311" t="s">
        <v>68</v>
      </c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01"/>
      <c r="Z220" s="301"/>
    </row>
    <row r="221" spans="1:53" ht="16.5" hidden="1" customHeight="1" x14ac:dyDescent="0.25">
      <c r="A221" s="54" t="s">
        <v>354</v>
      </c>
      <c r="B221" s="54" t="s">
        <v>355</v>
      </c>
      <c r="C221" s="31">
        <v>4301051100</v>
      </c>
      <c r="D221" s="320">
        <v>4607091387766</v>
      </c>
      <c r="E221" s="315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4"/>
      <c r="P221" s="314"/>
      <c r="Q221" s="314"/>
      <c r="R221" s="315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4301051116</v>
      </c>
      <c r="D222" s="320">
        <v>4607091387957</v>
      </c>
      <c r="E222" s="315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5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4"/>
      <c r="P222" s="314"/>
      <c r="Q222" s="314"/>
      <c r="R222" s="315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4301051115</v>
      </c>
      <c r="D223" s="320">
        <v>4607091387964</v>
      </c>
      <c r="E223" s="315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4"/>
      <c r="P223" s="314"/>
      <c r="Q223" s="314"/>
      <c r="R223" s="315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hidden="1" customHeight="1" x14ac:dyDescent="0.25">
      <c r="A224" s="54" t="s">
        <v>360</v>
      </c>
      <c r="B224" s="54" t="s">
        <v>361</v>
      </c>
      <c r="C224" s="31">
        <v>4301051461</v>
      </c>
      <c r="D224" s="320">
        <v>4680115883604</v>
      </c>
      <c r="E224" s="315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390" t="s">
        <v>362</v>
      </c>
      <c r="O224" s="314"/>
      <c r="P224" s="314"/>
      <c r="Q224" s="314"/>
      <c r="R224" s="315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hidden="1" customHeight="1" x14ac:dyDescent="0.25">
      <c r="A225" s="54" t="s">
        <v>363</v>
      </c>
      <c r="B225" s="54" t="s">
        <v>364</v>
      </c>
      <c r="C225" s="31">
        <v>4301051485</v>
      </c>
      <c r="D225" s="320">
        <v>4680115883567</v>
      </c>
      <c r="E225" s="315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403" t="s">
        <v>365</v>
      </c>
      <c r="O225" s="314"/>
      <c r="P225" s="314"/>
      <c r="Q225" s="314"/>
      <c r="R225" s="315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hidden="1" customHeight="1" x14ac:dyDescent="0.25">
      <c r="A226" s="54" t="s">
        <v>366</v>
      </c>
      <c r="B226" s="54" t="s">
        <v>367</v>
      </c>
      <c r="C226" s="31">
        <v>4301051134</v>
      </c>
      <c r="D226" s="320">
        <v>4607091381672</v>
      </c>
      <c r="E226" s="315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4"/>
      <c r="P226" s="314"/>
      <c r="Q226" s="314"/>
      <c r="R226" s="315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hidden="1" customHeight="1" x14ac:dyDescent="0.25">
      <c r="A227" s="54" t="s">
        <v>368</v>
      </c>
      <c r="B227" s="54" t="s">
        <v>369</v>
      </c>
      <c r="C227" s="31">
        <v>4301051130</v>
      </c>
      <c r="D227" s="320">
        <v>4607091387537</v>
      </c>
      <c r="E227" s="315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4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4"/>
      <c r="P227" s="314"/>
      <c r="Q227" s="314"/>
      <c r="R227" s="315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hidden="1" customHeight="1" x14ac:dyDescent="0.25">
      <c r="A228" s="54" t="s">
        <v>370</v>
      </c>
      <c r="B228" s="54" t="s">
        <v>371</v>
      </c>
      <c r="C228" s="31">
        <v>4301051132</v>
      </c>
      <c r="D228" s="320">
        <v>4607091387513</v>
      </c>
      <c r="E228" s="315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4"/>
      <c r="P228" s="314"/>
      <c r="Q228" s="314"/>
      <c r="R228" s="315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hidden="1" customHeight="1" x14ac:dyDescent="0.25">
      <c r="A229" s="54" t="s">
        <v>372</v>
      </c>
      <c r="B229" s="54" t="s">
        <v>373</v>
      </c>
      <c r="C229" s="31">
        <v>4301051277</v>
      </c>
      <c r="D229" s="320">
        <v>4680115880511</v>
      </c>
      <c r="E229" s="315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5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4"/>
      <c r="P229" s="314"/>
      <c r="Q229" s="314"/>
      <c r="R229" s="315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idden="1" x14ac:dyDescent="0.2">
      <c r="A230" s="325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26"/>
      <c r="N230" s="327" t="s">
        <v>66</v>
      </c>
      <c r="O230" s="328"/>
      <c r="P230" s="328"/>
      <c r="Q230" s="328"/>
      <c r="R230" s="328"/>
      <c r="S230" s="328"/>
      <c r="T230" s="329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hidden="1" x14ac:dyDescent="0.2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26"/>
      <c r="N231" s="327" t="s">
        <v>66</v>
      </c>
      <c r="O231" s="328"/>
      <c r="P231" s="328"/>
      <c r="Q231" s="328"/>
      <c r="R231" s="328"/>
      <c r="S231" s="328"/>
      <c r="T231" s="329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hidden="1" customHeight="1" x14ac:dyDescent="0.25">
      <c r="A232" s="311" t="s">
        <v>207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01"/>
      <c r="Z232" s="301"/>
    </row>
    <row r="233" spans="1:53" ht="16.5" hidden="1" customHeight="1" x14ac:dyDescent="0.25">
      <c r="A233" s="54" t="s">
        <v>374</v>
      </c>
      <c r="B233" s="54" t="s">
        <v>375</v>
      </c>
      <c r="C233" s="31">
        <v>4301060326</v>
      </c>
      <c r="D233" s="320">
        <v>4607091380880</v>
      </c>
      <c r="E233" s="315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3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4"/>
      <c r="P233" s="314"/>
      <c r="Q233" s="314"/>
      <c r="R233" s="315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20">
        <v>4607091384482</v>
      </c>
      <c r="E234" s="315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4"/>
      <c r="P234" s="314"/>
      <c r="Q234" s="314"/>
      <c r="R234" s="315"/>
      <c r="S234" s="34"/>
      <c r="T234" s="34"/>
      <c r="U234" s="35" t="s">
        <v>65</v>
      </c>
      <c r="V234" s="305">
        <v>350</v>
      </c>
      <c r="W234" s="306">
        <f>IFERROR(IF(V234="",0,CEILING((V234/$H234),1)*$H234),"")</f>
        <v>351</v>
      </c>
      <c r="X234" s="36">
        <f>IFERROR(IF(W234=0,"",ROUNDUP(W234/H234,0)*0.02175),"")</f>
        <v>0.9787499999999999</v>
      </c>
      <c r="Y234" s="56"/>
      <c r="Z234" s="57"/>
      <c r="AD234" s="58"/>
      <c r="BA234" s="189" t="s">
        <v>1</v>
      </c>
    </row>
    <row r="235" spans="1:53" ht="16.5" hidden="1" customHeight="1" x14ac:dyDescent="0.25">
      <c r="A235" s="54" t="s">
        <v>378</v>
      </c>
      <c r="B235" s="54" t="s">
        <v>379</v>
      </c>
      <c r="C235" s="31">
        <v>4301060325</v>
      </c>
      <c r="D235" s="320">
        <v>4607091380897</v>
      </c>
      <c r="E235" s="315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4"/>
      <c r="P235" s="314"/>
      <c r="Q235" s="314"/>
      <c r="R235" s="315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25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26"/>
      <c r="N236" s="327" t="s">
        <v>66</v>
      </c>
      <c r="O236" s="328"/>
      <c r="P236" s="328"/>
      <c r="Q236" s="328"/>
      <c r="R236" s="328"/>
      <c r="S236" s="328"/>
      <c r="T236" s="329"/>
      <c r="U236" s="37" t="s">
        <v>67</v>
      </c>
      <c r="V236" s="307">
        <f>IFERROR(V233/H233,"0")+IFERROR(V234/H234,"0")+IFERROR(V235/H235,"0")</f>
        <v>44.871794871794876</v>
      </c>
      <c r="W236" s="307">
        <f>IFERROR(W233/H233,"0")+IFERROR(W234/H234,"0")+IFERROR(W235/H235,"0")</f>
        <v>45</v>
      </c>
      <c r="X236" s="307">
        <f>IFERROR(IF(X233="",0,X233),"0")+IFERROR(IF(X234="",0,X234),"0")+IFERROR(IF(X235="",0,X235),"0")</f>
        <v>0.9787499999999999</v>
      </c>
      <c r="Y236" s="308"/>
      <c r="Z236" s="308"/>
    </row>
    <row r="237" spans="1:53" x14ac:dyDescent="0.2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26"/>
      <c r="N237" s="327" t="s">
        <v>66</v>
      </c>
      <c r="O237" s="328"/>
      <c r="P237" s="328"/>
      <c r="Q237" s="328"/>
      <c r="R237" s="328"/>
      <c r="S237" s="328"/>
      <c r="T237" s="329"/>
      <c r="U237" s="37" t="s">
        <v>65</v>
      </c>
      <c r="V237" s="307">
        <f>IFERROR(SUM(V233:V235),"0")</f>
        <v>350</v>
      </c>
      <c r="W237" s="307">
        <f>IFERROR(SUM(W233:W235),"0")</f>
        <v>351</v>
      </c>
      <c r="X237" s="37"/>
      <c r="Y237" s="308"/>
      <c r="Z237" s="308"/>
    </row>
    <row r="238" spans="1:53" ht="14.25" hidden="1" customHeight="1" x14ac:dyDescent="0.25">
      <c r="A238" s="311" t="s">
        <v>81</v>
      </c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01"/>
      <c r="Z238" s="301"/>
    </row>
    <row r="239" spans="1:53" ht="16.5" hidden="1" customHeight="1" x14ac:dyDescent="0.25">
      <c r="A239" s="54" t="s">
        <v>380</v>
      </c>
      <c r="B239" s="54" t="s">
        <v>381</v>
      </c>
      <c r="C239" s="31">
        <v>4301030232</v>
      </c>
      <c r="D239" s="320">
        <v>4607091388374</v>
      </c>
      <c r="E239" s="315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423" t="s">
        <v>382</v>
      </c>
      <c r="O239" s="314"/>
      <c r="P239" s="314"/>
      <c r="Q239" s="314"/>
      <c r="R239" s="315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hidden="1" customHeight="1" x14ac:dyDescent="0.25">
      <c r="A240" s="54" t="s">
        <v>383</v>
      </c>
      <c r="B240" s="54" t="s">
        <v>384</v>
      </c>
      <c r="C240" s="31">
        <v>4301030235</v>
      </c>
      <c r="D240" s="320">
        <v>4607091388381</v>
      </c>
      <c r="E240" s="315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477" t="s">
        <v>385</v>
      </c>
      <c r="O240" s="314"/>
      <c r="P240" s="314"/>
      <c r="Q240" s="314"/>
      <c r="R240" s="315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20">
        <v>4607091388404</v>
      </c>
      <c r="E241" s="315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4"/>
      <c r="P241" s="314"/>
      <c r="Q241" s="314"/>
      <c r="R241" s="315"/>
      <c r="S241" s="34"/>
      <c r="T241" s="34"/>
      <c r="U241" s="35" t="s">
        <v>65</v>
      </c>
      <c r="V241" s="305">
        <v>17</v>
      </c>
      <c r="W241" s="306">
        <f>IFERROR(IF(V241="",0,CEILING((V241/$H241),1)*$H241),"")</f>
        <v>17.849999999999998</v>
      </c>
      <c r="X241" s="36">
        <f>IFERROR(IF(W241=0,"",ROUNDUP(W241/H241,0)*0.00753),"")</f>
        <v>5.271E-2</v>
      </c>
      <c r="Y241" s="56"/>
      <c r="Z241" s="57"/>
      <c r="AD241" s="58"/>
      <c r="BA241" s="193" t="s">
        <v>1</v>
      </c>
    </row>
    <row r="242" spans="1:53" x14ac:dyDescent="0.2">
      <c r="A242" s="325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26"/>
      <c r="N242" s="327" t="s">
        <v>66</v>
      </c>
      <c r="O242" s="328"/>
      <c r="P242" s="328"/>
      <c r="Q242" s="328"/>
      <c r="R242" s="328"/>
      <c r="S242" s="328"/>
      <c r="T242" s="329"/>
      <c r="U242" s="37" t="s">
        <v>67</v>
      </c>
      <c r="V242" s="307">
        <f>IFERROR(V239/H239,"0")+IFERROR(V240/H240,"0")+IFERROR(V241/H241,"0")</f>
        <v>6.666666666666667</v>
      </c>
      <c r="W242" s="307">
        <f>IFERROR(W239/H239,"0")+IFERROR(W240/H240,"0")+IFERROR(W241/H241,"0")</f>
        <v>7</v>
      </c>
      <c r="X242" s="307">
        <f>IFERROR(IF(X239="",0,X239),"0")+IFERROR(IF(X240="",0,X240),"0")+IFERROR(IF(X241="",0,X241),"0")</f>
        <v>5.271E-2</v>
      </c>
      <c r="Y242" s="308"/>
      <c r="Z242" s="308"/>
    </row>
    <row r="243" spans="1:53" x14ac:dyDescent="0.2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26"/>
      <c r="N243" s="327" t="s">
        <v>66</v>
      </c>
      <c r="O243" s="328"/>
      <c r="P243" s="328"/>
      <c r="Q243" s="328"/>
      <c r="R243" s="328"/>
      <c r="S243" s="328"/>
      <c r="T243" s="329"/>
      <c r="U243" s="37" t="s">
        <v>65</v>
      </c>
      <c r="V243" s="307">
        <f>IFERROR(SUM(V239:V241),"0")</f>
        <v>17</v>
      </c>
      <c r="W243" s="307">
        <f>IFERROR(SUM(W239:W241),"0")</f>
        <v>17.849999999999998</v>
      </c>
      <c r="X243" s="37"/>
      <c r="Y243" s="308"/>
      <c r="Z243" s="308"/>
    </row>
    <row r="244" spans="1:53" ht="14.25" hidden="1" customHeight="1" x14ac:dyDescent="0.25">
      <c r="A244" s="311" t="s">
        <v>388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01"/>
      <c r="Z244" s="301"/>
    </row>
    <row r="245" spans="1:53" ht="16.5" hidden="1" customHeight="1" x14ac:dyDescent="0.25">
      <c r="A245" s="54" t="s">
        <v>389</v>
      </c>
      <c r="B245" s="54" t="s">
        <v>390</v>
      </c>
      <c r="C245" s="31">
        <v>4301180007</v>
      </c>
      <c r="D245" s="320">
        <v>4680115881808</v>
      </c>
      <c r="E245" s="315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5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4"/>
      <c r="P245" s="314"/>
      <c r="Q245" s="314"/>
      <c r="R245" s="315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hidden="1" customHeight="1" x14ac:dyDescent="0.25">
      <c r="A246" s="54" t="s">
        <v>393</v>
      </c>
      <c r="B246" s="54" t="s">
        <v>394</v>
      </c>
      <c r="C246" s="31">
        <v>4301180006</v>
      </c>
      <c r="D246" s="320">
        <v>4680115881822</v>
      </c>
      <c r="E246" s="315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4"/>
      <c r="P246" s="314"/>
      <c r="Q246" s="314"/>
      <c r="R246" s="315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hidden="1" customHeight="1" x14ac:dyDescent="0.25">
      <c r="A247" s="54" t="s">
        <v>395</v>
      </c>
      <c r="B247" s="54" t="s">
        <v>396</v>
      </c>
      <c r="C247" s="31">
        <v>4301180001</v>
      </c>
      <c r="D247" s="320">
        <v>4680115880016</v>
      </c>
      <c r="E247" s="315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3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4"/>
      <c r="P247" s="314"/>
      <c r="Q247" s="314"/>
      <c r="R247" s="315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idden="1" x14ac:dyDescent="0.2">
      <c r="A248" s="325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26"/>
      <c r="N248" s="327" t="s">
        <v>66</v>
      </c>
      <c r="O248" s="328"/>
      <c r="P248" s="328"/>
      <c r="Q248" s="328"/>
      <c r="R248" s="328"/>
      <c r="S248" s="328"/>
      <c r="T248" s="329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hidden="1" x14ac:dyDescent="0.2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26"/>
      <c r="N249" s="327" t="s">
        <v>66</v>
      </c>
      <c r="O249" s="328"/>
      <c r="P249" s="328"/>
      <c r="Q249" s="328"/>
      <c r="R249" s="328"/>
      <c r="S249" s="328"/>
      <c r="T249" s="329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hidden="1" customHeight="1" x14ac:dyDescent="0.25">
      <c r="A250" s="345" t="s">
        <v>397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00"/>
      <c r="Z250" s="300"/>
    </row>
    <row r="251" spans="1:53" ht="14.25" hidden="1" customHeight="1" x14ac:dyDescent="0.25">
      <c r="A251" s="311" t="s">
        <v>101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01"/>
      <c r="Z251" s="301"/>
    </row>
    <row r="252" spans="1:53" ht="27" hidden="1" customHeight="1" x14ac:dyDescent="0.25">
      <c r="A252" s="54" t="s">
        <v>398</v>
      </c>
      <c r="B252" s="54" t="s">
        <v>399</v>
      </c>
      <c r="C252" s="31">
        <v>4301011315</v>
      </c>
      <c r="D252" s="320">
        <v>4607091387421</v>
      </c>
      <c r="E252" s="315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6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4"/>
      <c r="P252" s="314"/>
      <c r="Q252" s="314"/>
      <c r="R252" s="315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398</v>
      </c>
      <c r="B253" s="54" t="s">
        <v>400</v>
      </c>
      <c r="C253" s="31">
        <v>4301011121</v>
      </c>
      <c r="D253" s="320">
        <v>4607091387421</v>
      </c>
      <c r="E253" s="315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3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4"/>
      <c r="P253" s="314"/>
      <c r="Q253" s="314"/>
      <c r="R253" s="315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hidden="1" customHeight="1" x14ac:dyDescent="0.25">
      <c r="A254" s="54" t="s">
        <v>401</v>
      </c>
      <c r="B254" s="54" t="s">
        <v>402</v>
      </c>
      <c r="C254" s="31">
        <v>4301011396</v>
      </c>
      <c r="D254" s="320">
        <v>4607091387452</v>
      </c>
      <c r="E254" s="315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4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4"/>
      <c r="P254" s="314"/>
      <c r="Q254" s="314"/>
      <c r="R254" s="315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401</v>
      </c>
      <c r="B255" s="54" t="s">
        <v>403</v>
      </c>
      <c r="C255" s="31">
        <v>4301011619</v>
      </c>
      <c r="D255" s="320">
        <v>4607091387452</v>
      </c>
      <c r="E255" s="315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31" t="s">
        <v>404</v>
      </c>
      <c r="O255" s="314"/>
      <c r="P255" s="314"/>
      <c r="Q255" s="314"/>
      <c r="R255" s="315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405</v>
      </c>
      <c r="B256" s="54" t="s">
        <v>406</v>
      </c>
      <c r="C256" s="31">
        <v>4301011313</v>
      </c>
      <c r="D256" s="320">
        <v>4607091385984</v>
      </c>
      <c r="E256" s="315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4"/>
      <c r="P256" s="314"/>
      <c r="Q256" s="314"/>
      <c r="R256" s="315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hidden="1" customHeight="1" x14ac:dyDescent="0.25">
      <c r="A257" s="54" t="s">
        <v>407</v>
      </c>
      <c r="B257" s="54" t="s">
        <v>408</v>
      </c>
      <c r="C257" s="31">
        <v>4301011316</v>
      </c>
      <c r="D257" s="320">
        <v>4607091387438</v>
      </c>
      <c r="E257" s="315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6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4"/>
      <c r="P257" s="314"/>
      <c r="Q257" s="314"/>
      <c r="R257" s="315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409</v>
      </c>
      <c r="B258" s="54" t="s">
        <v>410</v>
      </c>
      <c r="C258" s="31">
        <v>4301011318</v>
      </c>
      <c r="D258" s="320">
        <v>4607091387469</v>
      </c>
      <c r="E258" s="315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4"/>
      <c r="P258" s="314"/>
      <c r="Q258" s="314"/>
      <c r="R258" s="315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idden="1" x14ac:dyDescent="0.2">
      <c r="A259" s="325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26"/>
      <c r="N259" s="327" t="s">
        <v>66</v>
      </c>
      <c r="O259" s="328"/>
      <c r="P259" s="328"/>
      <c r="Q259" s="328"/>
      <c r="R259" s="328"/>
      <c r="S259" s="328"/>
      <c r="T259" s="329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hidden="1" x14ac:dyDescent="0.2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26"/>
      <c r="N260" s="327" t="s">
        <v>66</v>
      </c>
      <c r="O260" s="328"/>
      <c r="P260" s="328"/>
      <c r="Q260" s="328"/>
      <c r="R260" s="328"/>
      <c r="S260" s="328"/>
      <c r="T260" s="329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hidden="1" customHeight="1" x14ac:dyDescent="0.25">
      <c r="A261" s="311" t="s">
        <v>60</v>
      </c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01"/>
      <c r="Z261" s="301"/>
    </row>
    <row r="262" spans="1:53" ht="27" hidden="1" customHeight="1" x14ac:dyDescent="0.25">
      <c r="A262" s="54" t="s">
        <v>411</v>
      </c>
      <c r="B262" s="54" t="s">
        <v>412</v>
      </c>
      <c r="C262" s="31">
        <v>4301031154</v>
      </c>
      <c r="D262" s="320">
        <v>4607091387292</v>
      </c>
      <c r="E262" s="315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4"/>
      <c r="P262" s="314"/>
      <c r="Q262" s="314"/>
      <c r="R262" s="315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4301031155</v>
      </c>
      <c r="D263" s="320">
        <v>4607091387315</v>
      </c>
      <c r="E263" s="315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50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4"/>
      <c r="P263" s="314"/>
      <c r="Q263" s="314"/>
      <c r="R263" s="315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idden="1" x14ac:dyDescent="0.2">
      <c r="A264" s="325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26"/>
      <c r="N264" s="327" t="s">
        <v>66</v>
      </c>
      <c r="O264" s="328"/>
      <c r="P264" s="328"/>
      <c r="Q264" s="328"/>
      <c r="R264" s="328"/>
      <c r="S264" s="328"/>
      <c r="T264" s="329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hidden="1" x14ac:dyDescent="0.2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26"/>
      <c r="N265" s="327" t="s">
        <v>66</v>
      </c>
      <c r="O265" s="328"/>
      <c r="P265" s="328"/>
      <c r="Q265" s="328"/>
      <c r="R265" s="328"/>
      <c r="S265" s="328"/>
      <c r="T265" s="329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hidden="1" customHeight="1" x14ac:dyDescent="0.25">
      <c r="A266" s="345" t="s">
        <v>415</v>
      </c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00"/>
      <c r="Z266" s="300"/>
    </row>
    <row r="267" spans="1:53" ht="14.25" hidden="1" customHeight="1" x14ac:dyDescent="0.25">
      <c r="A267" s="311" t="s">
        <v>60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01"/>
      <c r="Z267" s="301"/>
    </row>
    <row r="268" spans="1:53" ht="27" hidden="1" customHeight="1" x14ac:dyDescent="0.25">
      <c r="A268" s="54" t="s">
        <v>416</v>
      </c>
      <c r="B268" s="54" t="s">
        <v>417</v>
      </c>
      <c r="C268" s="31">
        <v>4301031066</v>
      </c>
      <c r="D268" s="320">
        <v>4607091383836</v>
      </c>
      <c r="E268" s="315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4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4"/>
      <c r="P268" s="314"/>
      <c r="Q268" s="314"/>
      <c r="R268" s="315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idden="1" x14ac:dyDescent="0.2">
      <c r="A269" s="325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26"/>
      <c r="N269" s="327" t="s">
        <v>66</v>
      </c>
      <c r="O269" s="328"/>
      <c r="P269" s="328"/>
      <c r="Q269" s="328"/>
      <c r="R269" s="328"/>
      <c r="S269" s="328"/>
      <c r="T269" s="329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hidden="1" x14ac:dyDescent="0.2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26"/>
      <c r="N270" s="327" t="s">
        <v>66</v>
      </c>
      <c r="O270" s="328"/>
      <c r="P270" s="328"/>
      <c r="Q270" s="328"/>
      <c r="R270" s="328"/>
      <c r="S270" s="328"/>
      <c r="T270" s="329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hidden="1" customHeight="1" x14ac:dyDescent="0.25">
      <c r="A271" s="311" t="s">
        <v>68</v>
      </c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01"/>
      <c r="Z271" s="301"/>
    </row>
    <row r="272" spans="1:53" ht="27" hidden="1" customHeight="1" x14ac:dyDescent="0.25">
      <c r="A272" s="54" t="s">
        <v>418</v>
      </c>
      <c r="B272" s="54" t="s">
        <v>419</v>
      </c>
      <c r="C272" s="31">
        <v>4301051142</v>
      </c>
      <c r="D272" s="320">
        <v>4607091387919</v>
      </c>
      <c r="E272" s="315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3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4"/>
      <c r="P272" s="314"/>
      <c r="Q272" s="314"/>
      <c r="R272" s="315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hidden="1" x14ac:dyDescent="0.2">
      <c r="A273" s="325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26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hidden="1" x14ac:dyDescent="0.2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26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hidden="1" customHeight="1" x14ac:dyDescent="0.25">
      <c r="A275" s="311" t="s">
        <v>207</v>
      </c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01"/>
      <c r="Z275" s="301"/>
    </row>
    <row r="276" spans="1:53" ht="27" hidden="1" customHeight="1" x14ac:dyDescent="0.25">
      <c r="A276" s="54" t="s">
        <v>420</v>
      </c>
      <c r="B276" s="54" t="s">
        <v>421</v>
      </c>
      <c r="C276" s="31">
        <v>4301060324</v>
      </c>
      <c r="D276" s="320">
        <v>4607091388831</v>
      </c>
      <c r="E276" s="315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4"/>
      <c r="P276" s="314"/>
      <c r="Q276" s="314"/>
      <c r="R276" s="315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hidden="1" x14ac:dyDescent="0.2">
      <c r="A277" s="32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26"/>
      <c r="N277" s="327" t="s">
        <v>66</v>
      </c>
      <c r="O277" s="328"/>
      <c r="P277" s="328"/>
      <c r="Q277" s="328"/>
      <c r="R277" s="328"/>
      <c r="S277" s="328"/>
      <c r="T277" s="329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hidden="1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26"/>
      <c r="N278" s="327" t="s">
        <v>66</v>
      </c>
      <c r="O278" s="328"/>
      <c r="P278" s="328"/>
      <c r="Q278" s="328"/>
      <c r="R278" s="328"/>
      <c r="S278" s="328"/>
      <c r="T278" s="329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hidden="1" customHeight="1" x14ac:dyDescent="0.25">
      <c r="A279" s="311" t="s">
        <v>81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20">
        <v>4607091383102</v>
      </c>
      <c r="E280" s="315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4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4"/>
      <c r="P280" s="314"/>
      <c r="Q280" s="314"/>
      <c r="R280" s="315"/>
      <c r="S280" s="34"/>
      <c r="T280" s="34"/>
      <c r="U280" s="35" t="s">
        <v>65</v>
      </c>
      <c r="V280" s="305">
        <v>17</v>
      </c>
      <c r="W280" s="306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09" t="s">
        <v>1</v>
      </c>
    </row>
    <row r="281" spans="1:53" x14ac:dyDescent="0.2">
      <c r="A281" s="32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26"/>
      <c r="N281" s="327" t="s">
        <v>66</v>
      </c>
      <c r="O281" s="328"/>
      <c r="P281" s="328"/>
      <c r="Q281" s="328"/>
      <c r="R281" s="328"/>
      <c r="S281" s="328"/>
      <c r="T281" s="329"/>
      <c r="U281" s="37" t="s">
        <v>67</v>
      </c>
      <c r="V281" s="307">
        <f>IFERROR(V280/H280,"0")</f>
        <v>6.666666666666667</v>
      </c>
      <c r="W281" s="307">
        <f>IFERROR(W280/H280,"0")</f>
        <v>7</v>
      </c>
      <c r="X281" s="307">
        <f>IFERROR(IF(X280="",0,X280),"0")</f>
        <v>5.271E-2</v>
      </c>
      <c r="Y281" s="308"/>
      <c r="Z281" s="308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26"/>
      <c r="N282" s="327" t="s">
        <v>66</v>
      </c>
      <c r="O282" s="328"/>
      <c r="P282" s="328"/>
      <c r="Q282" s="328"/>
      <c r="R282" s="328"/>
      <c r="S282" s="328"/>
      <c r="T282" s="329"/>
      <c r="U282" s="37" t="s">
        <v>65</v>
      </c>
      <c r="V282" s="307">
        <f>IFERROR(SUM(V280:V280),"0")</f>
        <v>17</v>
      </c>
      <c r="W282" s="307">
        <f>IFERROR(SUM(W280:W280),"0")</f>
        <v>17.849999999999998</v>
      </c>
      <c r="X282" s="37"/>
      <c r="Y282" s="308"/>
      <c r="Z282" s="308"/>
    </row>
    <row r="283" spans="1:53" ht="27.75" hidden="1" customHeight="1" x14ac:dyDescent="0.2">
      <c r="A283" s="366" t="s">
        <v>424</v>
      </c>
      <c r="B283" s="367"/>
      <c r="C283" s="367"/>
      <c r="D283" s="367"/>
      <c r="E283" s="367"/>
      <c r="F283" s="367"/>
      <c r="G283" s="367"/>
      <c r="H283" s="367"/>
      <c r="I283" s="367"/>
      <c r="J283" s="367"/>
      <c r="K283" s="367"/>
      <c r="L283" s="367"/>
      <c r="M283" s="367"/>
      <c r="N283" s="367"/>
      <c r="O283" s="367"/>
      <c r="P283" s="367"/>
      <c r="Q283" s="367"/>
      <c r="R283" s="367"/>
      <c r="S283" s="367"/>
      <c r="T283" s="367"/>
      <c r="U283" s="367"/>
      <c r="V283" s="367"/>
      <c r="W283" s="367"/>
      <c r="X283" s="367"/>
      <c r="Y283" s="48"/>
      <c r="Z283" s="48"/>
    </row>
    <row r="284" spans="1:53" ht="16.5" hidden="1" customHeight="1" x14ac:dyDescent="0.25">
      <c r="A284" s="345" t="s">
        <v>425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00"/>
      <c r="Z284" s="300"/>
    </row>
    <row r="285" spans="1:53" ht="14.25" hidden="1" customHeight="1" x14ac:dyDescent="0.25">
      <c r="A285" s="311" t="s">
        <v>101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20">
        <v>4607091383997</v>
      </c>
      <c r="E286" s="315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4"/>
      <c r="P286" s="314"/>
      <c r="Q286" s="314"/>
      <c r="R286" s="315"/>
      <c r="S286" s="34"/>
      <c r="T286" s="34"/>
      <c r="U286" s="35" t="s">
        <v>65</v>
      </c>
      <c r="V286" s="305">
        <v>4000</v>
      </c>
      <c r="W286" s="306">
        <f t="shared" ref="W286:W293" si="14">IFERROR(IF(V286="",0,CEILING((V286/$H286),1)*$H286),"")</f>
        <v>4005</v>
      </c>
      <c r="X286" s="36">
        <f>IFERROR(IF(W286=0,"",ROUNDUP(W286/H286,0)*0.02175),"")</f>
        <v>5.8072499999999998</v>
      </c>
      <c r="Y286" s="56"/>
      <c r="Z286" s="57"/>
      <c r="AD286" s="58"/>
      <c r="BA286" s="210" t="s">
        <v>1</v>
      </c>
    </row>
    <row r="287" spans="1:53" ht="27" hidden="1" customHeight="1" x14ac:dyDescent="0.25">
      <c r="A287" s="54" t="s">
        <v>426</v>
      </c>
      <c r="B287" s="54" t="s">
        <v>428</v>
      </c>
      <c r="C287" s="31">
        <v>4301011239</v>
      </c>
      <c r="D287" s="320">
        <v>4607091383997</v>
      </c>
      <c r="E287" s="315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46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4"/>
      <c r="P287" s="314"/>
      <c r="Q287" s="314"/>
      <c r="R287" s="315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20">
        <v>4607091384130</v>
      </c>
      <c r="E288" s="315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3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4"/>
      <c r="P288" s="314"/>
      <c r="Q288" s="314"/>
      <c r="R288" s="315"/>
      <c r="S288" s="34"/>
      <c r="T288" s="34"/>
      <c r="U288" s="35" t="s">
        <v>65</v>
      </c>
      <c r="V288" s="305">
        <v>2400</v>
      </c>
      <c r="W288" s="306">
        <f t="shared" si="14"/>
        <v>2400</v>
      </c>
      <c r="X288" s="36">
        <f>IFERROR(IF(W288=0,"",ROUNDUP(W288/H288,0)*0.02175),"")</f>
        <v>3.4799999999999995</v>
      </c>
      <c r="Y288" s="56"/>
      <c r="Z288" s="57"/>
      <c r="AD288" s="58"/>
      <c r="BA288" s="212" t="s">
        <v>1</v>
      </c>
    </row>
    <row r="289" spans="1:53" ht="27" hidden="1" customHeight="1" x14ac:dyDescent="0.25">
      <c r="A289" s="54" t="s">
        <v>429</v>
      </c>
      <c r="B289" s="54" t="s">
        <v>431</v>
      </c>
      <c r="C289" s="31">
        <v>4301011240</v>
      </c>
      <c r="D289" s="320">
        <v>4607091384130</v>
      </c>
      <c r="E289" s="315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5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4"/>
      <c r="P289" s="314"/>
      <c r="Q289" s="314"/>
      <c r="R289" s="315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20">
        <v>4607091384147</v>
      </c>
      <c r="E290" s="315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4"/>
      <c r="P290" s="314"/>
      <c r="Q290" s="314"/>
      <c r="R290" s="315"/>
      <c r="S290" s="34"/>
      <c r="T290" s="34"/>
      <c r="U290" s="35" t="s">
        <v>65</v>
      </c>
      <c r="V290" s="305">
        <v>1300</v>
      </c>
      <c r="W290" s="306">
        <f t="shared" si="14"/>
        <v>1305</v>
      </c>
      <c r="X290" s="36">
        <f>IFERROR(IF(W290=0,"",ROUNDUP(W290/H290,0)*0.02175),"")</f>
        <v>1.8922499999999998</v>
      </c>
      <c r="Y290" s="56"/>
      <c r="Z290" s="57"/>
      <c r="AD290" s="58"/>
      <c r="BA290" s="214" t="s">
        <v>1</v>
      </c>
    </row>
    <row r="291" spans="1:53" ht="16.5" hidden="1" customHeight="1" x14ac:dyDescent="0.25">
      <c r="A291" s="54" t="s">
        <v>432</v>
      </c>
      <c r="B291" s="54" t="s">
        <v>434</v>
      </c>
      <c r="C291" s="31">
        <v>4301011238</v>
      </c>
      <c r="D291" s="320">
        <v>4607091384147</v>
      </c>
      <c r="E291" s="315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379" t="s">
        <v>435</v>
      </c>
      <c r="O291" s="314"/>
      <c r="P291" s="314"/>
      <c r="Q291" s="314"/>
      <c r="R291" s="315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hidden="1" customHeight="1" x14ac:dyDescent="0.25">
      <c r="A292" s="54" t="s">
        <v>436</v>
      </c>
      <c r="B292" s="54" t="s">
        <v>437</v>
      </c>
      <c r="C292" s="31">
        <v>4301011327</v>
      </c>
      <c r="D292" s="320">
        <v>4607091384154</v>
      </c>
      <c r="E292" s="315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5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4"/>
      <c r="P292" s="314"/>
      <c r="Q292" s="314"/>
      <c r="R292" s="315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4301011332</v>
      </c>
      <c r="D293" s="320">
        <v>4607091384161</v>
      </c>
      <c r="E293" s="315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4"/>
      <c r="P293" s="314"/>
      <c r="Q293" s="314"/>
      <c r="R293" s="315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25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26"/>
      <c r="N294" s="327" t="s">
        <v>66</v>
      </c>
      <c r="O294" s="328"/>
      <c r="P294" s="328"/>
      <c r="Q294" s="328"/>
      <c r="R294" s="328"/>
      <c r="S294" s="328"/>
      <c r="T294" s="329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513.33333333333337</v>
      </c>
      <c r="W294" s="307">
        <f>IFERROR(W286/H286,"0")+IFERROR(W287/H287,"0")+IFERROR(W288/H288,"0")+IFERROR(W289/H289,"0")+IFERROR(W290/H290,"0")+IFERROR(W291/H291,"0")+IFERROR(W292/H292,"0")+IFERROR(W293/H293,"0")</f>
        <v>514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11.179500000000001</v>
      </c>
      <c r="Y294" s="308"/>
      <c r="Z294" s="308"/>
    </row>
    <row r="295" spans="1:53" x14ac:dyDescent="0.2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26"/>
      <c r="N295" s="327" t="s">
        <v>66</v>
      </c>
      <c r="O295" s="328"/>
      <c r="P295" s="328"/>
      <c r="Q295" s="328"/>
      <c r="R295" s="328"/>
      <c r="S295" s="328"/>
      <c r="T295" s="329"/>
      <c r="U295" s="37" t="s">
        <v>65</v>
      </c>
      <c r="V295" s="307">
        <f>IFERROR(SUM(V286:V293),"0")</f>
        <v>7700</v>
      </c>
      <c r="W295" s="307">
        <f>IFERROR(SUM(W286:W293),"0")</f>
        <v>7710</v>
      </c>
      <c r="X295" s="37"/>
      <c r="Y295" s="308"/>
      <c r="Z295" s="308"/>
    </row>
    <row r="296" spans="1:53" ht="14.25" hidden="1" customHeight="1" x14ac:dyDescent="0.25">
      <c r="A296" s="311" t="s">
        <v>95</v>
      </c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20">
        <v>4607091383980</v>
      </c>
      <c r="E297" s="315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3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4"/>
      <c r="P297" s="314"/>
      <c r="Q297" s="314"/>
      <c r="R297" s="315"/>
      <c r="S297" s="34"/>
      <c r="T297" s="34"/>
      <c r="U297" s="35" t="s">
        <v>65</v>
      </c>
      <c r="V297" s="305">
        <v>2500</v>
      </c>
      <c r="W297" s="306">
        <f>IFERROR(IF(V297="",0,CEILING((V297/$H297),1)*$H297),"")</f>
        <v>2505</v>
      </c>
      <c r="X297" s="36">
        <f>IFERROR(IF(W297=0,"",ROUNDUP(W297/H297,0)*0.02175),"")</f>
        <v>3.6322499999999995</v>
      </c>
      <c r="Y297" s="56"/>
      <c r="Z297" s="57"/>
      <c r="AD297" s="58"/>
      <c r="BA297" s="218" t="s">
        <v>1</v>
      </c>
    </row>
    <row r="298" spans="1:53" ht="16.5" hidden="1" customHeight="1" x14ac:dyDescent="0.25">
      <c r="A298" s="54" t="s">
        <v>442</v>
      </c>
      <c r="B298" s="54" t="s">
        <v>443</v>
      </c>
      <c r="C298" s="31">
        <v>4301020270</v>
      </c>
      <c r="D298" s="320">
        <v>4680115883314</v>
      </c>
      <c r="E298" s="315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580" t="s">
        <v>444</v>
      </c>
      <c r="O298" s="314"/>
      <c r="P298" s="314"/>
      <c r="Q298" s="314"/>
      <c r="R298" s="315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hidden="1" customHeight="1" x14ac:dyDescent="0.25">
      <c r="A299" s="54" t="s">
        <v>445</v>
      </c>
      <c r="B299" s="54" t="s">
        <v>446</v>
      </c>
      <c r="C299" s="31">
        <v>4301020179</v>
      </c>
      <c r="D299" s="320">
        <v>4607091384178</v>
      </c>
      <c r="E299" s="315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3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4"/>
      <c r="P299" s="314"/>
      <c r="Q299" s="314"/>
      <c r="R299" s="315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25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26"/>
      <c r="N300" s="327" t="s">
        <v>66</v>
      </c>
      <c r="O300" s="328"/>
      <c r="P300" s="328"/>
      <c r="Q300" s="328"/>
      <c r="R300" s="328"/>
      <c r="S300" s="328"/>
      <c r="T300" s="329"/>
      <c r="U300" s="37" t="s">
        <v>67</v>
      </c>
      <c r="V300" s="307">
        <f>IFERROR(V297/H297,"0")+IFERROR(V298/H298,"0")+IFERROR(V299/H299,"0")</f>
        <v>166.66666666666666</v>
      </c>
      <c r="W300" s="307">
        <f>IFERROR(W297/H297,"0")+IFERROR(W298/H298,"0")+IFERROR(W299/H299,"0")</f>
        <v>167</v>
      </c>
      <c r="X300" s="307">
        <f>IFERROR(IF(X297="",0,X297),"0")+IFERROR(IF(X298="",0,X298),"0")+IFERROR(IF(X299="",0,X299),"0")</f>
        <v>3.6322499999999995</v>
      </c>
      <c r="Y300" s="308"/>
      <c r="Z300" s="308"/>
    </row>
    <row r="301" spans="1:53" x14ac:dyDescent="0.2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26"/>
      <c r="N301" s="327" t="s">
        <v>66</v>
      </c>
      <c r="O301" s="328"/>
      <c r="P301" s="328"/>
      <c r="Q301" s="328"/>
      <c r="R301" s="328"/>
      <c r="S301" s="328"/>
      <c r="T301" s="329"/>
      <c r="U301" s="37" t="s">
        <v>65</v>
      </c>
      <c r="V301" s="307">
        <f>IFERROR(SUM(V297:V299),"0")</f>
        <v>2500</v>
      </c>
      <c r="W301" s="307">
        <f>IFERROR(SUM(W297:W299),"0")</f>
        <v>2505</v>
      </c>
      <c r="X301" s="37"/>
      <c r="Y301" s="308"/>
      <c r="Z301" s="308"/>
    </row>
    <row r="302" spans="1:53" ht="14.25" hidden="1" customHeight="1" x14ac:dyDescent="0.25">
      <c r="A302" s="311" t="s">
        <v>68</v>
      </c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01"/>
      <c r="Z302" s="301"/>
    </row>
    <row r="303" spans="1:53" ht="27" hidden="1" customHeight="1" x14ac:dyDescent="0.25">
      <c r="A303" s="54" t="s">
        <v>447</v>
      </c>
      <c r="B303" s="54" t="s">
        <v>448</v>
      </c>
      <c r="C303" s="31">
        <v>4301051298</v>
      </c>
      <c r="D303" s="320">
        <v>4607091384260</v>
      </c>
      <c r="E303" s="315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48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4"/>
      <c r="P303" s="314"/>
      <c r="Q303" s="314"/>
      <c r="R303" s="315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hidden="1" x14ac:dyDescent="0.2">
      <c r="A304" s="325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26"/>
      <c r="N304" s="327" t="s">
        <v>66</v>
      </c>
      <c r="O304" s="328"/>
      <c r="P304" s="328"/>
      <c r="Q304" s="328"/>
      <c r="R304" s="328"/>
      <c r="S304" s="328"/>
      <c r="T304" s="329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hidden="1" x14ac:dyDescent="0.2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26"/>
      <c r="N305" s="327" t="s">
        <v>66</v>
      </c>
      <c r="O305" s="328"/>
      <c r="P305" s="328"/>
      <c r="Q305" s="328"/>
      <c r="R305" s="328"/>
      <c r="S305" s="328"/>
      <c r="T305" s="329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hidden="1" customHeight="1" x14ac:dyDescent="0.25">
      <c r="A306" s="311" t="s">
        <v>207</v>
      </c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01"/>
      <c r="Z306" s="301"/>
    </row>
    <row r="307" spans="1:53" ht="16.5" hidden="1" customHeight="1" x14ac:dyDescent="0.25">
      <c r="A307" s="54" t="s">
        <v>449</v>
      </c>
      <c r="B307" s="54" t="s">
        <v>450</v>
      </c>
      <c r="C307" s="31">
        <v>4301060314</v>
      </c>
      <c r="D307" s="320">
        <v>4607091384673</v>
      </c>
      <c r="E307" s="315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5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4"/>
      <c r="P307" s="314"/>
      <c r="Q307" s="314"/>
      <c r="R307" s="315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hidden="1" x14ac:dyDescent="0.2">
      <c r="A308" s="325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26"/>
      <c r="N308" s="327" t="s">
        <v>66</v>
      </c>
      <c r="O308" s="328"/>
      <c r="P308" s="328"/>
      <c r="Q308" s="328"/>
      <c r="R308" s="328"/>
      <c r="S308" s="328"/>
      <c r="T308" s="329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hidden="1" x14ac:dyDescent="0.2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26"/>
      <c r="N309" s="327" t="s">
        <v>66</v>
      </c>
      <c r="O309" s="328"/>
      <c r="P309" s="328"/>
      <c r="Q309" s="328"/>
      <c r="R309" s="328"/>
      <c r="S309" s="328"/>
      <c r="T309" s="329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hidden="1" customHeight="1" x14ac:dyDescent="0.25">
      <c r="A310" s="345" t="s">
        <v>451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00"/>
      <c r="Z310" s="300"/>
    </row>
    <row r="311" spans="1:53" ht="14.25" hidden="1" customHeight="1" x14ac:dyDescent="0.25">
      <c r="A311" s="311" t="s">
        <v>101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01"/>
      <c r="Z311" s="301"/>
    </row>
    <row r="312" spans="1:53" ht="27" hidden="1" customHeight="1" x14ac:dyDescent="0.25">
      <c r="A312" s="54" t="s">
        <v>452</v>
      </c>
      <c r="B312" s="54" t="s">
        <v>453</v>
      </c>
      <c r="C312" s="31">
        <v>4301011324</v>
      </c>
      <c r="D312" s="320">
        <v>4607091384185</v>
      </c>
      <c r="E312" s="315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35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4"/>
      <c r="P312" s="314"/>
      <c r="Q312" s="314"/>
      <c r="R312" s="315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hidden="1" customHeight="1" x14ac:dyDescent="0.25">
      <c r="A313" s="54" t="s">
        <v>454</v>
      </c>
      <c r="B313" s="54" t="s">
        <v>455</v>
      </c>
      <c r="C313" s="31">
        <v>4301011312</v>
      </c>
      <c r="D313" s="320">
        <v>4607091384192</v>
      </c>
      <c r="E313" s="315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3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4"/>
      <c r="P313" s="314"/>
      <c r="Q313" s="314"/>
      <c r="R313" s="315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hidden="1" customHeight="1" x14ac:dyDescent="0.25">
      <c r="A314" s="54" t="s">
        <v>456</v>
      </c>
      <c r="B314" s="54" t="s">
        <v>457</v>
      </c>
      <c r="C314" s="31">
        <v>4301011483</v>
      </c>
      <c r="D314" s="320">
        <v>4680115881907</v>
      </c>
      <c r="E314" s="315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5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4"/>
      <c r="P314" s="314"/>
      <c r="Q314" s="314"/>
      <c r="R314" s="315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hidden="1" customHeight="1" x14ac:dyDescent="0.25">
      <c r="A315" s="54" t="s">
        <v>458</v>
      </c>
      <c r="B315" s="54" t="s">
        <v>459</v>
      </c>
      <c r="C315" s="31">
        <v>4301011303</v>
      </c>
      <c r="D315" s="320">
        <v>4607091384680</v>
      </c>
      <c r="E315" s="315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4"/>
      <c r="P315" s="314"/>
      <c r="Q315" s="314"/>
      <c r="R315" s="315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hidden="1" x14ac:dyDescent="0.2">
      <c r="A316" s="325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26"/>
      <c r="N316" s="327" t="s">
        <v>66</v>
      </c>
      <c r="O316" s="328"/>
      <c r="P316" s="328"/>
      <c r="Q316" s="328"/>
      <c r="R316" s="328"/>
      <c r="S316" s="328"/>
      <c r="T316" s="329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hidden="1" x14ac:dyDescent="0.2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26"/>
      <c r="N317" s="327" t="s">
        <v>66</v>
      </c>
      <c r="O317" s="328"/>
      <c r="P317" s="328"/>
      <c r="Q317" s="328"/>
      <c r="R317" s="328"/>
      <c r="S317" s="328"/>
      <c r="T317" s="329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hidden="1" customHeight="1" x14ac:dyDescent="0.25">
      <c r="A318" s="311" t="s">
        <v>60</v>
      </c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01"/>
      <c r="Z318" s="301"/>
    </row>
    <row r="319" spans="1:53" ht="27" hidden="1" customHeight="1" x14ac:dyDescent="0.25">
      <c r="A319" s="54" t="s">
        <v>460</v>
      </c>
      <c r="B319" s="54" t="s">
        <v>461</v>
      </c>
      <c r="C319" s="31">
        <v>4301031139</v>
      </c>
      <c r="D319" s="320">
        <v>4607091384802</v>
      </c>
      <c r="E319" s="315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3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4"/>
      <c r="P319" s="314"/>
      <c r="Q319" s="314"/>
      <c r="R319" s="315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4301031140</v>
      </c>
      <c r="D320" s="320">
        <v>4607091384826</v>
      </c>
      <c r="E320" s="315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4"/>
      <c r="P320" s="314"/>
      <c r="Q320" s="314"/>
      <c r="R320" s="315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hidden="1" x14ac:dyDescent="0.2">
      <c r="A321" s="325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26"/>
      <c r="N321" s="327" t="s">
        <v>66</v>
      </c>
      <c r="O321" s="328"/>
      <c r="P321" s="328"/>
      <c r="Q321" s="328"/>
      <c r="R321" s="328"/>
      <c r="S321" s="328"/>
      <c r="T321" s="329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hidden="1" x14ac:dyDescent="0.2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26"/>
      <c r="N322" s="327" t="s">
        <v>66</v>
      </c>
      <c r="O322" s="328"/>
      <c r="P322" s="328"/>
      <c r="Q322" s="328"/>
      <c r="R322" s="328"/>
      <c r="S322" s="328"/>
      <c r="T322" s="329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hidden="1" customHeight="1" x14ac:dyDescent="0.25">
      <c r="A323" s="311" t="s">
        <v>68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20">
        <v>4607091384246</v>
      </c>
      <c r="E324" s="315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3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4"/>
      <c r="P324" s="314"/>
      <c r="Q324" s="314"/>
      <c r="R324" s="315"/>
      <c r="S324" s="34"/>
      <c r="T324" s="34"/>
      <c r="U324" s="35" t="s">
        <v>65</v>
      </c>
      <c r="V324" s="305">
        <v>1500</v>
      </c>
      <c r="W324" s="306">
        <f>IFERROR(IF(V324="",0,CEILING((V324/$H324),1)*$H324),"")</f>
        <v>1505.3999999999999</v>
      </c>
      <c r="X324" s="36">
        <f>IFERROR(IF(W324=0,"",ROUNDUP(W324/H324,0)*0.02175),"")</f>
        <v>4.1977500000000001</v>
      </c>
      <c r="Y324" s="56"/>
      <c r="Z324" s="57"/>
      <c r="AD324" s="58"/>
      <c r="BA324" s="229" t="s">
        <v>1</v>
      </c>
    </row>
    <row r="325" spans="1:53" ht="27" hidden="1" customHeight="1" x14ac:dyDescent="0.25">
      <c r="A325" s="54" t="s">
        <v>466</v>
      </c>
      <c r="B325" s="54" t="s">
        <v>467</v>
      </c>
      <c r="C325" s="31">
        <v>4301051445</v>
      </c>
      <c r="D325" s="320">
        <v>4680115881976</v>
      </c>
      <c r="E325" s="315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3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4"/>
      <c r="P325" s="314"/>
      <c r="Q325" s="314"/>
      <c r="R325" s="315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4301051297</v>
      </c>
      <c r="D326" s="320">
        <v>4607091384253</v>
      </c>
      <c r="E326" s="315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5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4"/>
      <c r="P326" s="314"/>
      <c r="Q326" s="314"/>
      <c r="R326" s="315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hidden="1" customHeight="1" x14ac:dyDescent="0.25">
      <c r="A327" s="54" t="s">
        <v>470</v>
      </c>
      <c r="B327" s="54" t="s">
        <v>471</v>
      </c>
      <c r="C327" s="31">
        <v>4301051444</v>
      </c>
      <c r="D327" s="320">
        <v>4680115881969</v>
      </c>
      <c r="E327" s="315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3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4"/>
      <c r="P327" s="314"/>
      <c r="Q327" s="314"/>
      <c r="R327" s="315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25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26"/>
      <c r="N328" s="327" t="s">
        <v>66</v>
      </c>
      <c r="O328" s="328"/>
      <c r="P328" s="328"/>
      <c r="Q328" s="328"/>
      <c r="R328" s="328"/>
      <c r="S328" s="328"/>
      <c r="T328" s="329"/>
      <c r="U328" s="37" t="s">
        <v>67</v>
      </c>
      <c r="V328" s="307">
        <f>IFERROR(V324/H324,"0")+IFERROR(V325/H325,"0")+IFERROR(V326/H326,"0")+IFERROR(V327/H327,"0")</f>
        <v>192.30769230769232</v>
      </c>
      <c r="W328" s="307">
        <f>IFERROR(W324/H324,"0")+IFERROR(W325/H325,"0")+IFERROR(W326/H326,"0")+IFERROR(W327/H327,"0")</f>
        <v>193</v>
      </c>
      <c r="X328" s="307">
        <f>IFERROR(IF(X324="",0,X324),"0")+IFERROR(IF(X325="",0,X325),"0")+IFERROR(IF(X326="",0,X326),"0")+IFERROR(IF(X327="",0,X327),"0")</f>
        <v>4.1977500000000001</v>
      </c>
      <c r="Y328" s="308"/>
      <c r="Z328" s="308"/>
    </row>
    <row r="329" spans="1:53" x14ac:dyDescent="0.2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26"/>
      <c r="N329" s="327" t="s">
        <v>66</v>
      </c>
      <c r="O329" s="328"/>
      <c r="P329" s="328"/>
      <c r="Q329" s="328"/>
      <c r="R329" s="328"/>
      <c r="S329" s="328"/>
      <c r="T329" s="329"/>
      <c r="U329" s="37" t="s">
        <v>65</v>
      </c>
      <c r="V329" s="307">
        <f>IFERROR(SUM(V324:V327),"0")</f>
        <v>1500</v>
      </c>
      <c r="W329" s="307">
        <f>IFERROR(SUM(W324:W327),"0")</f>
        <v>1505.3999999999999</v>
      </c>
      <c r="X329" s="37"/>
      <c r="Y329" s="308"/>
      <c r="Z329" s="308"/>
    </row>
    <row r="330" spans="1:53" ht="14.25" hidden="1" customHeight="1" x14ac:dyDescent="0.25">
      <c r="A330" s="311" t="s">
        <v>207</v>
      </c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01"/>
      <c r="Z330" s="301"/>
    </row>
    <row r="331" spans="1:53" ht="27" hidden="1" customHeight="1" x14ac:dyDescent="0.25">
      <c r="A331" s="54" t="s">
        <v>472</v>
      </c>
      <c r="B331" s="54" t="s">
        <v>473</v>
      </c>
      <c r="C331" s="31">
        <v>4301060322</v>
      </c>
      <c r="D331" s="320">
        <v>4607091389357</v>
      </c>
      <c r="E331" s="315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4"/>
      <c r="P331" s="314"/>
      <c r="Q331" s="314"/>
      <c r="R331" s="315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hidden="1" x14ac:dyDescent="0.2">
      <c r="A332" s="325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26"/>
      <c r="N332" s="327" t="s">
        <v>66</v>
      </c>
      <c r="O332" s="328"/>
      <c r="P332" s="328"/>
      <c r="Q332" s="328"/>
      <c r="R332" s="328"/>
      <c r="S332" s="328"/>
      <c r="T332" s="329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hidden="1" x14ac:dyDescent="0.2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26"/>
      <c r="N333" s="327" t="s">
        <v>66</v>
      </c>
      <c r="O333" s="328"/>
      <c r="P333" s="328"/>
      <c r="Q333" s="328"/>
      <c r="R333" s="328"/>
      <c r="S333" s="328"/>
      <c r="T333" s="329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hidden="1" customHeight="1" x14ac:dyDescent="0.2">
      <c r="A334" s="366" t="s">
        <v>474</v>
      </c>
      <c r="B334" s="367"/>
      <c r="C334" s="367"/>
      <c r="D334" s="367"/>
      <c r="E334" s="367"/>
      <c r="F334" s="367"/>
      <c r="G334" s="367"/>
      <c r="H334" s="367"/>
      <c r="I334" s="367"/>
      <c r="J334" s="367"/>
      <c r="K334" s="367"/>
      <c r="L334" s="367"/>
      <c r="M334" s="367"/>
      <c r="N334" s="367"/>
      <c r="O334" s="367"/>
      <c r="P334" s="367"/>
      <c r="Q334" s="367"/>
      <c r="R334" s="367"/>
      <c r="S334" s="367"/>
      <c r="T334" s="367"/>
      <c r="U334" s="367"/>
      <c r="V334" s="367"/>
      <c r="W334" s="367"/>
      <c r="X334" s="367"/>
      <c r="Y334" s="48"/>
      <c r="Z334" s="48"/>
    </row>
    <row r="335" spans="1:53" ht="16.5" hidden="1" customHeight="1" x14ac:dyDescent="0.25">
      <c r="A335" s="345" t="s">
        <v>475</v>
      </c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00"/>
      <c r="Z335" s="300"/>
    </row>
    <row r="336" spans="1:53" ht="14.25" hidden="1" customHeight="1" x14ac:dyDescent="0.25">
      <c r="A336" s="311" t="s">
        <v>101</v>
      </c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01"/>
      <c r="Z336" s="301"/>
    </row>
    <row r="337" spans="1:53" ht="27" hidden="1" customHeight="1" x14ac:dyDescent="0.25">
      <c r="A337" s="54" t="s">
        <v>476</v>
      </c>
      <c r="B337" s="54" t="s">
        <v>477</v>
      </c>
      <c r="C337" s="31">
        <v>4301011428</v>
      </c>
      <c r="D337" s="320">
        <v>4607091389708</v>
      </c>
      <c r="E337" s="315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4"/>
      <c r="P337" s="314"/>
      <c r="Q337" s="314"/>
      <c r="R337" s="315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hidden="1" customHeight="1" x14ac:dyDescent="0.25">
      <c r="A338" s="54" t="s">
        <v>478</v>
      </c>
      <c r="B338" s="54" t="s">
        <v>479</v>
      </c>
      <c r="C338" s="31">
        <v>4301011427</v>
      </c>
      <c r="D338" s="320">
        <v>4607091389692</v>
      </c>
      <c r="E338" s="315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3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4"/>
      <c r="P338" s="314"/>
      <c r="Q338" s="314"/>
      <c r="R338" s="315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hidden="1" x14ac:dyDescent="0.2">
      <c r="A339" s="325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26"/>
      <c r="N339" s="327" t="s">
        <v>66</v>
      </c>
      <c r="O339" s="328"/>
      <c r="P339" s="328"/>
      <c r="Q339" s="328"/>
      <c r="R339" s="328"/>
      <c r="S339" s="328"/>
      <c r="T339" s="329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hidden="1" x14ac:dyDescent="0.2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26"/>
      <c r="N340" s="327" t="s">
        <v>66</v>
      </c>
      <c r="O340" s="328"/>
      <c r="P340" s="328"/>
      <c r="Q340" s="328"/>
      <c r="R340" s="328"/>
      <c r="S340" s="328"/>
      <c r="T340" s="329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hidden="1" customHeight="1" x14ac:dyDescent="0.25">
      <c r="A341" s="311" t="s">
        <v>60</v>
      </c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01"/>
      <c r="Z341" s="301"/>
    </row>
    <row r="342" spans="1:53" ht="27" hidden="1" customHeight="1" x14ac:dyDescent="0.25">
      <c r="A342" s="54" t="s">
        <v>480</v>
      </c>
      <c r="B342" s="54" t="s">
        <v>481</v>
      </c>
      <c r="C342" s="31">
        <v>4301031177</v>
      </c>
      <c r="D342" s="320">
        <v>4607091389753</v>
      </c>
      <c r="E342" s="315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4"/>
      <c r="P342" s="314"/>
      <c r="Q342" s="314"/>
      <c r="R342" s="315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hidden="1" customHeight="1" x14ac:dyDescent="0.25">
      <c r="A343" s="54" t="s">
        <v>482</v>
      </c>
      <c r="B343" s="54" t="s">
        <v>483</v>
      </c>
      <c r="C343" s="31">
        <v>4301031174</v>
      </c>
      <c r="D343" s="320">
        <v>4607091389760</v>
      </c>
      <c r="E343" s="315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4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4"/>
      <c r="P343" s="314"/>
      <c r="Q343" s="314"/>
      <c r="R343" s="315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4301031175</v>
      </c>
      <c r="D344" s="320">
        <v>4607091389746</v>
      </c>
      <c r="E344" s="315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4"/>
      <c r="P344" s="314"/>
      <c r="Q344" s="314"/>
      <c r="R344" s="315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hidden="1" customHeight="1" x14ac:dyDescent="0.25">
      <c r="A345" s="54" t="s">
        <v>486</v>
      </c>
      <c r="B345" s="54" t="s">
        <v>487</v>
      </c>
      <c r="C345" s="31">
        <v>4301031236</v>
      </c>
      <c r="D345" s="320">
        <v>4680115882928</v>
      </c>
      <c r="E345" s="315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4"/>
      <c r="P345" s="314"/>
      <c r="Q345" s="314"/>
      <c r="R345" s="315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hidden="1" customHeight="1" x14ac:dyDescent="0.25">
      <c r="A346" s="54" t="s">
        <v>488</v>
      </c>
      <c r="B346" s="54" t="s">
        <v>489</v>
      </c>
      <c r="C346" s="31">
        <v>4301031257</v>
      </c>
      <c r="D346" s="320">
        <v>4680115883147</v>
      </c>
      <c r="E346" s="315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6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4"/>
      <c r="P346" s="314"/>
      <c r="Q346" s="314"/>
      <c r="R346" s="315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hidden="1" customHeight="1" x14ac:dyDescent="0.25">
      <c r="A347" s="54" t="s">
        <v>490</v>
      </c>
      <c r="B347" s="54" t="s">
        <v>491</v>
      </c>
      <c r="C347" s="31">
        <v>4301031178</v>
      </c>
      <c r="D347" s="320">
        <v>4607091384338</v>
      </c>
      <c r="E347" s="315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6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4"/>
      <c r="P347" s="314"/>
      <c r="Q347" s="314"/>
      <c r="R347" s="315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hidden="1" customHeight="1" x14ac:dyDescent="0.25">
      <c r="A348" s="54" t="s">
        <v>492</v>
      </c>
      <c r="B348" s="54" t="s">
        <v>493</v>
      </c>
      <c r="C348" s="31">
        <v>4301031254</v>
      </c>
      <c r="D348" s="320">
        <v>4680115883154</v>
      </c>
      <c r="E348" s="315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4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4"/>
      <c r="P348" s="314"/>
      <c r="Q348" s="314"/>
      <c r="R348" s="315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hidden="1" customHeight="1" x14ac:dyDescent="0.25">
      <c r="A349" s="54" t="s">
        <v>494</v>
      </c>
      <c r="B349" s="54" t="s">
        <v>495</v>
      </c>
      <c r="C349" s="31">
        <v>4301031171</v>
      </c>
      <c r="D349" s="320">
        <v>4607091389524</v>
      </c>
      <c r="E349" s="315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6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4"/>
      <c r="P349" s="314"/>
      <c r="Q349" s="314"/>
      <c r="R349" s="315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hidden="1" customHeight="1" x14ac:dyDescent="0.25">
      <c r="A350" s="54" t="s">
        <v>496</v>
      </c>
      <c r="B350" s="54" t="s">
        <v>497</v>
      </c>
      <c r="C350" s="31">
        <v>4301031258</v>
      </c>
      <c r="D350" s="320">
        <v>4680115883161</v>
      </c>
      <c r="E350" s="315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6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4"/>
      <c r="P350" s="314"/>
      <c r="Q350" s="314"/>
      <c r="R350" s="315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hidden="1" customHeight="1" x14ac:dyDescent="0.25">
      <c r="A351" s="54" t="s">
        <v>498</v>
      </c>
      <c r="B351" s="54" t="s">
        <v>499</v>
      </c>
      <c r="C351" s="31">
        <v>4301031170</v>
      </c>
      <c r="D351" s="320">
        <v>4607091384345</v>
      </c>
      <c r="E351" s="315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43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4"/>
      <c r="P351" s="314"/>
      <c r="Q351" s="314"/>
      <c r="R351" s="315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hidden="1" customHeight="1" x14ac:dyDescent="0.25">
      <c r="A352" s="54" t="s">
        <v>500</v>
      </c>
      <c r="B352" s="54" t="s">
        <v>501</v>
      </c>
      <c r="C352" s="31">
        <v>4301031256</v>
      </c>
      <c r="D352" s="320">
        <v>4680115883178</v>
      </c>
      <c r="E352" s="315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4"/>
      <c r="P352" s="314"/>
      <c r="Q352" s="314"/>
      <c r="R352" s="315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hidden="1" customHeight="1" x14ac:dyDescent="0.25">
      <c r="A353" s="54" t="s">
        <v>502</v>
      </c>
      <c r="B353" s="54" t="s">
        <v>503</v>
      </c>
      <c r="C353" s="31">
        <v>4301031172</v>
      </c>
      <c r="D353" s="320">
        <v>4607091389531</v>
      </c>
      <c r="E353" s="315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4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4"/>
      <c r="P353" s="314"/>
      <c r="Q353" s="314"/>
      <c r="R353" s="315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hidden="1" customHeight="1" x14ac:dyDescent="0.25">
      <c r="A354" s="54" t="s">
        <v>504</v>
      </c>
      <c r="B354" s="54" t="s">
        <v>505</v>
      </c>
      <c r="C354" s="31">
        <v>4301031255</v>
      </c>
      <c r="D354" s="320">
        <v>4680115883185</v>
      </c>
      <c r="E354" s="315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398" t="s">
        <v>506</v>
      </c>
      <c r="O354" s="314"/>
      <c r="P354" s="314"/>
      <c r="Q354" s="314"/>
      <c r="R354" s="315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idden="1" x14ac:dyDescent="0.2">
      <c r="A355" s="325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26"/>
      <c r="N355" s="327" t="s">
        <v>66</v>
      </c>
      <c r="O355" s="328"/>
      <c r="P355" s="328"/>
      <c r="Q355" s="328"/>
      <c r="R355" s="328"/>
      <c r="S355" s="328"/>
      <c r="T355" s="329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hidden="1" x14ac:dyDescent="0.2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26"/>
      <c r="N356" s="327" t="s">
        <v>66</v>
      </c>
      <c r="O356" s="328"/>
      <c r="P356" s="328"/>
      <c r="Q356" s="328"/>
      <c r="R356" s="328"/>
      <c r="S356" s="328"/>
      <c r="T356" s="329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hidden="1" customHeight="1" x14ac:dyDescent="0.25">
      <c r="A357" s="311" t="s">
        <v>68</v>
      </c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01"/>
      <c r="Z357" s="301"/>
    </row>
    <row r="358" spans="1:53" ht="27" hidden="1" customHeight="1" x14ac:dyDescent="0.25">
      <c r="A358" s="54" t="s">
        <v>507</v>
      </c>
      <c r="B358" s="54" t="s">
        <v>508</v>
      </c>
      <c r="C358" s="31">
        <v>4301051258</v>
      </c>
      <c r="D358" s="320">
        <v>4607091389685</v>
      </c>
      <c r="E358" s="315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4"/>
      <c r="P358" s="314"/>
      <c r="Q358" s="314"/>
      <c r="R358" s="315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hidden="1" customHeight="1" x14ac:dyDescent="0.25">
      <c r="A359" s="54" t="s">
        <v>509</v>
      </c>
      <c r="B359" s="54" t="s">
        <v>510</v>
      </c>
      <c r="C359" s="31">
        <v>4301051431</v>
      </c>
      <c r="D359" s="320">
        <v>4607091389654</v>
      </c>
      <c r="E359" s="315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4"/>
      <c r="P359" s="314"/>
      <c r="Q359" s="314"/>
      <c r="R359" s="315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hidden="1" customHeight="1" x14ac:dyDescent="0.25">
      <c r="A360" s="54" t="s">
        <v>511</v>
      </c>
      <c r="B360" s="54" t="s">
        <v>512</v>
      </c>
      <c r="C360" s="31">
        <v>4301051284</v>
      </c>
      <c r="D360" s="320">
        <v>4607091384352</v>
      </c>
      <c r="E360" s="315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5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4"/>
      <c r="P360" s="314"/>
      <c r="Q360" s="314"/>
      <c r="R360" s="315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hidden="1" customHeight="1" x14ac:dyDescent="0.25">
      <c r="A361" s="54" t="s">
        <v>513</v>
      </c>
      <c r="B361" s="54" t="s">
        <v>514</v>
      </c>
      <c r="C361" s="31">
        <v>4301051257</v>
      </c>
      <c r="D361" s="320">
        <v>4607091389661</v>
      </c>
      <c r="E361" s="315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9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4"/>
      <c r="P361" s="314"/>
      <c r="Q361" s="314"/>
      <c r="R361" s="315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hidden="1" x14ac:dyDescent="0.2">
      <c r="A362" s="325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26"/>
      <c r="N362" s="327" t="s">
        <v>66</v>
      </c>
      <c r="O362" s="328"/>
      <c r="P362" s="328"/>
      <c r="Q362" s="328"/>
      <c r="R362" s="328"/>
      <c r="S362" s="328"/>
      <c r="T362" s="329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hidden="1" x14ac:dyDescent="0.2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26"/>
      <c r="N363" s="327" t="s">
        <v>66</v>
      </c>
      <c r="O363" s="328"/>
      <c r="P363" s="328"/>
      <c r="Q363" s="328"/>
      <c r="R363" s="328"/>
      <c r="S363" s="328"/>
      <c r="T363" s="329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hidden="1" customHeight="1" x14ac:dyDescent="0.25">
      <c r="A364" s="311" t="s">
        <v>207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01"/>
      <c r="Z364" s="301"/>
    </row>
    <row r="365" spans="1:53" ht="27" hidden="1" customHeight="1" x14ac:dyDescent="0.25">
      <c r="A365" s="54" t="s">
        <v>515</v>
      </c>
      <c r="B365" s="54" t="s">
        <v>516</v>
      </c>
      <c r="C365" s="31">
        <v>4301060352</v>
      </c>
      <c r="D365" s="320">
        <v>4680115881648</v>
      </c>
      <c r="E365" s="315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5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4"/>
      <c r="P365" s="314"/>
      <c r="Q365" s="314"/>
      <c r="R365" s="315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hidden="1" x14ac:dyDescent="0.2">
      <c r="A366" s="325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26"/>
      <c r="N366" s="327" t="s">
        <v>66</v>
      </c>
      <c r="O366" s="328"/>
      <c r="P366" s="328"/>
      <c r="Q366" s="328"/>
      <c r="R366" s="328"/>
      <c r="S366" s="328"/>
      <c r="T366" s="329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hidden="1" x14ac:dyDescent="0.2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26"/>
      <c r="N367" s="327" t="s">
        <v>66</v>
      </c>
      <c r="O367" s="328"/>
      <c r="P367" s="328"/>
      <c r="Q367" s="328"/>
      <c r="R367" s="328"/>
      <c r="S367" s="328"/>
      <c r="T367" s="329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hidden="1" customHeight="1" x14ac:dyDescent="0.25">
      <c r="A368" s="311" t="s">
        <v>81</v>
      </c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01"/>
      <c r="Z368" s="301"/>
    </row>
    <row r="369" spans="1:53" ht="27" hidden="1" customHeight="1" x14ac:dyDescent="0.25">
      <c r="A369" s="54" t="s">
        <v>517</v>
      </c>
      <c r="B369" s="54" t="s">
        <v>518</v>
      </c>
      <c r="C369" s="31">
        <v>4301032046</v>
      </c>
      <c r="D369" s="320">
        <v>4680115884359</v>
      </c>
      <c r="E369" s="315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402" t="s">
        <v>521</v>
      </c>
      <c r="O369" s="314"/>
      <c r="P369" s="314"/>
      <c r="Q369" s="314"/>
      <c r="R369" s="315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hidden="1" customHeight="1" x14ac:dyDescent="0.25">
      <c r="A370" s="54" t="s">
        <v>522</v>
      </c>
      <c r="B370" s="54" t="s">
        <v>523</v>
      </c>
      <c r="C370" s="31">
        <v>4301032045</v>
      </c>
      <c r="D370" s="320">
        <v>4680115884335</v>
      </c>
      <c r="E370" s="315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363" t="s">
        <v>524</v>
      </c>
      <c r="O370" s="314"/>
      <c r="P370" s="314"/>
      <c r="Q370" s="314"/>
      <c r="R370" s="315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hidden="1" customHeight="1" x14ac:dyDescent="0.25">
      <c r="A371" s="54" t="s">
        <v>525</v>
      </c>
      <c r="B371" s="54" t="s">
        <v>526</v>
      </c>
      <c r="C371" s="31">
        <v>4301170011</v>
      </c>
      <c r="D371" s="320">
        <v>4680115884113</v>
      </c>
      <c r="E371" s="315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509" t="s">
        <v>527</v>
      </c>
      <c r="O371" s="314"/>
      <c r="P371" s="314"/>
      <c r="Q371" s="314"/>
      <c r="R371" s="315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hidden="1" customHeight="1" x14ac:dyDescent="0.25">
      <c r="A372" s="54" t="s">
        <v>528</v>
      </c>
      <c r="B372" s="54" t="s">
        <v>529</v>
      </c>
      <c r="C372" s="31">
        <v>4301032047</v>
      </c>
      <c r="D372" s="320">
        <v>4680115884342</v>
      </c>
      <c r="E372" s="315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380" t="s">
        <v>530</v>
      </c>
      <c r="O372" s="314"/>
      <c r="P372" s="314"/>
      <c r="Q372" s="314"/>
      <c r="R372" s="315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hidden="1" x14ac:dyDescent="0.2">
      <c r="A373" s="32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26"/>
      <c r="N373" s="327" t="s">
        <v>66</v>
      </c>
      <c r="O373" s="328"/>
      <c r="P373" s="328"/>
      <c r="Q373" s="328"/>
      <c r="R373" s="328"/>
      <c r="S373" s="328"/>
      <c r="T373" s="329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hidden="1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26"/>
      <c r="N374" s="327" t="s">
        <v>66</v>
      </c>
      <c r="O374" s="328"/>
      <c r="P374" s="328"/>
      <c r="Q374" s="328"/>
      <c r="R374" s="328"/>
      <c r="S374" s="328"/>
      <c r="T374" s="329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hidden="1" customHeight="1" x14ac:dyDescent="0.25">
      <c r="A375" s="311" t="s">
        <v>90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20">
        <v>4680115884090</v>
      </c>
      <c r="E376" s="315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521" t="s">
        <v>533</v>
      </c>
      <c r="O376" s="314"/>
      <c r="P376" s="314"/>
      <c r="Q376" s="314"/>
      <c r="R376" s="315"/>
      <c r="S376" s="34"/>
      <c r="T376" s="34"/>
      <c r="U376" s="35" t="s">
        <v>65</v>
      </c>
      <c r="V376" s="305">
        <v>33</v>
      </c>
      <c r="W376" s="306">
        <f>IFERROR(IF(V376="",0,CEILING((V376/$H376),1)*$H376),"")</f>
        <v>33</v>
      </c>
      <c r="X376" s="36">
        <f>IFERROR(IF(W376=0,"",ROUNDUP(W376/H376,0)*0.00627),"")</f>
        <v>0.15675</v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20">
        <v>4680115882997</v>
      </c>
      <c r="E377" s="315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346" t="s">
        <v>536</v>
      </c>
      <c r="O377" s="314"/>
      <c r="P377" s="314"/>
      <c r="Q377" s="314"/>
      <c r="R377" s="315"/>
      <c r="S377" s="34"/>
      <c r="T377" s="34"/>
      <c r="U377" s="35" t="s">
        <v>65</v>
      </c>
      <c r="V377" s="305">
        <v>39</v>
      </c>
      <c r="W377" s="306">
        <f>IFERROR(IF(V377="",0,CEILING((V377/$H377),1)*$H377),"")</f>
        <v>39</v>
      </c>
      <c r="X377" s="36">
        <f>IFERROR(IF(W377=0,"",ROUNDUP(W377/H377,0)*0.00673),"")</f>
        <v>0.2019</v>
      </c>
      <c r="Y377" s="56"/>
      <c r="Z377" s="57"/>
      <c r="AD377" s="58"/>
      <c r="BA377" s="259" t="s">
        <v>1</v>
      </c>
    </row>
    <row r="378" spans="1:53" x14ac:dyDescent="0.2">
      <c r="A378" s="325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26"/>
      <c r="N378" s="327" t="s">
        <v>66</v>
      </c>
      <c r="O378" s="328"/>
      <c r="P378" s="328"/>
      <c r="Q378" s="328"/>
      <c r="R378" s="328"/>
      <c r="S378" s="328"/>
      <c r="T378" s="329"/>
      <c r="U378" s="37" t="s">
        <v>67</v>
      </c>
      <c r="V378" s="307">
        <f>IFERROR(V376/H376,"0")+IFERROR(V377/H377,"0")</f>
        <v>55</v>
      </c>
      <c r="W378" s="307">
        <f>IFERROR(W376/H376,"0")+IFERROR(W377/H377,"0")</f>
        <v>55</v>
      </c>
      <c r="X378" s="307">
        <f>IFERROR(IF(X376="",0,X376),"0")+IFERROR(IF(X377="",0,X377),"0")</f>
        <v>0.35865000000000002</v>
      </c>
      <c r="Y378" s="308"/>
      <c r="Z378" s="308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26"/>
      <c r="N379" s="327" t="s">
        <v>66</v>
      </c>
      <c r="O379" s="328"/>
      <c r="P379" s="328"/>
      <c r="Q379" s="328"/>
      <c r="R379" s="328"/>
      <c r="S379" s="328"/>
      <c r="T379" s="329"/>
      <c r="U379" s="37" t="s">
        <v>65</v>
      </c>
      <c r="V379" s="307">
        <f>IFERROR(SUM(V376:V377),"0")</f>
        <v>72</v>
      </c>
      <c r="W379" s="307">
        <f>IFERROR(SUM(W376:W377),"0")</f>
        <v>72</v>
      </c>
      <c r="X379" s="37"/>
      <c r="Y379" s="308"/>
      <c r="Z379" s="308"/>
    </row>
    <row r="380" spans="1:53" ht="16.5" hidden="1" customHeight="1" x14ac:dyDescent="0.25">
      <c r="A380" s="345" t="s">
        <v>537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00"/>
      <c r="Z380" s="300"/>
    </row>
    <row r="381" spans="1:53" ht="14.25" hidden="1" customHeight="1" x14ac:dyDescent="0.25">
      <c r="A381" s="311" t="s">
        <v>95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01"/>
      <c r="Z381" s="301"/>
    </row>
    <row r="382" spans="1:53" ht="27" hidden="1" customHeight="1" x14ac:dyDescent="0.25">
      <c r="A382" s="54" t="s">
        <v>538</v>
      </c>
      <c r="B382" s="54" t="s">
        <v>539</v>
      </c>
      <c r="C382" s="31">
        <v>4301020196</v>
      </c>
      <c r="D382" s="320">
        <v>4607091389388</v>
      </c>
      <c r="E382" s="315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4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4"/>
      <c r="P382" s="314"/>
      <c r="Q382" s="314"/>
      <c r="R382" s="315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4301020185</v>
      </c>
      <c r="D383" s="320">
        <v>4607091389364</v>
      </c>
      <c r="E383" s="315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4"/>
      <c r="P383" s="314"/>
      <c r="Q383" s="314"/>
      <c r="R383" s="315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idden="1" x14ac:dyDescent="0.2">
      <c r="A384" s="325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26"/>
      <c r="N384" s="327" t="s">
        <v>66</v>
      </c>
      <c r="O384" s="328"/>
      <c r="P384" s="328"/>
      <c r="Q384" s="328"/>
      <c r="R384" s="328"/>
      <c r="S384" s="328"/>
      <c r="T384" s="329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hidden="1" x14ac:dyDescent="0.2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26"/>
      <c r="N385" s="327" t="s">
        <v>66</v>
      </c>
      <c r="O385" s="328"/>
      <c r="P385" s="328"/>
      <c r="Q385" s="328"/>
      <c r="R385" s="328"/>
      <c r="S385" s="328"/>
      <c r="T385" s="329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hidden="1" customHeight="1" x14ac:dyDescent="0.25">
      <c r="A386" s="311" t="s">
        <v>60</v>
      </c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20">
        <v>4607091389739</v>
      </c>
      <c r="E387" s="315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3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4"/>
      <c r="P387" s="314"/>
      <c r="Q387" s="314"/>
      <c r="R387" s="315"/>
      <c r="S387" s="34"/>
      <c r="T387" s="34"/>
      <c r="U387" s="35" t="s">
        <v>65</v>
      </c>
      <c r="V387" s="305">
        <v>25</v>
      </c>
      <c r="W387" s="306">
        <f t="shared" ref="W387:W393" si="17">IFERROR(IF(V387="",0,CEILING((V387/$H387),1)*$H387),"")</f>
        <v>25.200000000000003</v>
      </c>
      <c r="X387" s="36">
        <f>IFERROR(IF(W387=0,"",ROUNDUP(W387/H387,0)*0.00753),"")</f>
        <v>4.5179999999999998E-2</v>
      </c>
      <c r="Y387" s="56"/>
      <c r="Z387" s="57"/>
      <c r="AD387" s="58"/>
      <c r="BA387" s="262" t="s">
        <v>1</v>
      </c>
    </row>
    <row r="388" spans="1:53" ht="27" hidden="1" customHeight="1" x14ac:dyDescent="0.25">
      <c r="A388" s="54" t="s">
        <v>544</v>
      </c>
      <c r="B388" s="54" t="s">
        <v>545</v>
      </c>
      <c r="C388" s="31">
        <v>4301031247</v>
      </c>
      <c r="D388" s="320">
        <v>4680115883048</v>
      </c>
      <c r="E388" s="315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3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4"/>
      <c r="P388" s="314"/>
      <c r="Q388" s="314"/>
      <c r="R388" s="315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4301031176</v>
      </c>
      <c r="D389" s="320">
        <v>4607091389425</v>
      </c>
      <c r="E389" s="315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4"/>
      <c r="P389" s="314"/>
      <c r="Q389" s="314"/>
      <c r="R389" s="315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hidden="1" customHeight="1" x14ac:dyDescent="0.25">
      <c r="A390" s="54" t="s">
        <v>548</v>
      </c>
      <c r="B390" s="54" t="s">
        <v>549</v>
      </c>
      <c r="C390" s="31">
        <v>4301031215</v>
      </c>
      <c r="D390" s="320">
        <v>4680115882911</v>
      </c>
      <c r="E390" s="315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344" t="s">
        <v>550</v>
      </c>
      <c r="O390" s="314"/>
      <c r="P390" s="314"/>
      <c r="Q390" s="314"/>
      <c r="R390" s="315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hidden="1" customHeight="1" x14ac:dyDescent="0.25">
      <c r="A391" s="54" t="s">
        <v>551</v>
      </c>
      <c r="B391" s="54" t="s">
        <v>552</v>
      </c>
      <c r="C391" s="31">
        <v>4301031167</v>
      </c>
      <c r="D391" s="320">
        <v>4680115880771</v>
      </c>
      <c r="E391" s="315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6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4"/>
      <c r="P391" s="314"/>
      <c r="Q391" s="314"/>
      <c r="R391" s="315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hidden="1" customHeight="1" x14ac:dyDescent="0.25">
      <c r="A392" s="54" t="s">
        <v>553</v>
      </c>
      <c r="B392" s="54" t="s">
        <v>554</v>
      </c>
      <c r="C392" s="31">
        <v>4301031173</v>
      </c>
      <c r="D392" s="320">
        <v>4607091389500</v>
      </c>
      <c r="E392" s="315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6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4"/>
      <c r="P392" s="314"/>
      <c r="Q392" s="314"/>
      <c r="R392" s="315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4301031103</v>
      </c>
      <c r="D393" s="320">
        <v>4680115881983</v>
      </c>
      <c r="E393" s="315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4"/>
      <c r="P393" s="314"/>
      <c r="Q393" s="314"/>
      <c r="R393" s="315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25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26"/>
      <c r="N394" s="327" t="s">
        <v>66</v>
      </c>
      <c r="O394" s="328"/>
      <c r="P394" s="328"/>
      <c r="Q394" s="328"/>
      <c r="R394" s="328"/>
      <c r="S394" s="328"/>
      <c r="T394" s="329"/>
      <c r="U394" s="37" t="s">
        <v>67</v>
      </c>
      <c r="V394" s="307">
        <f>IFERROR(V387/H387,"0")+IFERROR(V388/H388,"0")+IFERROR(V389/H389,"0")+IFERROR(V390/H390,"0")+IFERROR(V391/H391,"0")+IFERROR(V392/H392,"0")+IFERROR(V393/H393,"0")</f>
        <v>5.9523809523809526</v>
      </c>
      <c r="W394" s="307">
        <f>IFERROR(W387/H387,"0")+IFERROR(W388/H388,"0")+IFERROR(W389/H389,"0")+IFERROR(W390/H390,"0")+IFERROR(W391/H391,"0")+IFERROR(W392/H392,"0")+IFERROR(W393/H393,"0")</f>
        <v>6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4.5179999999999998E-2</v>
      </c>
      <c r="Y394" s="308"/>
      <c r="Z394" s="308"/>
    </row>
    <row r="395" spans="1:53" x14ac:dyDescent="0.2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26"/>
      <c r="N395" s="327" t="s">
        <v>66</v>
      </c>
      <c r="O395" s="328"/>
      <c r="P395" s="328"/>
      <c r="Q395" s="328"/>
      <c r="R395" s="328"/>
      <c r="S395" s="328"/>
      <c r="T395" s="329"/>
      <c r="U395" s="37" t="s">
        <v>65</v>
      </c>
      <c r="V395" s="307">
        <f>IFERROR(SUM(V387:V393),"0")</f>
        <v>25</v>
      </c>
      <c r="W395" s="307">
        <f>IFERROR(SUM(W387:W393),"0")</f>
        <v>25.200000000000003</v>
      </c>
      <c r="X395" s="37"/>
      <c r="Y395" s="308"/>
      <c r="Z395" s="308"/>
    </row>
    <row r="396" spans="1:53" ht="14.25" hidden="1" customHeight="1" x14ac:dyDescent="0.25">
      <c r="A396" s="311" t="s">
        <v>90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01"/>
      <c r="Z396" s="301"/>
    </row>
    <row r="397" spans="1:53" ht="27" hidden="1" customHeight="1" x14ac:dyDescent="0.25">
      <c r="A397" s="54" t="s">
        <v>557</v>
      </c>
      <c r="B397" s="54" t="s">
        <v>558</v>
      </c>
      <c r="C397" s="31">
        <v>4301170008</v>
      </c>
      <c r="D397" s="320">
        <v>4680115882980</v>
      </c>
      <c r="E397" s="315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0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4"/>
      <c r="P397" s="314"/>
      <c r="Q397" s="314"/>
      <c r="R397" s="315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hidden="1" x14ac:dyDescent="0.2">
      <c r="A398" s="325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26"/>
      <c r="N398" s="327" t="s">
        <v>66</v>
      </c>
      <c r="O398" s="328"/>
      <c r="P398" s="328"/>
      <c r="Q398" s="328"/>
      <c r="R398" s="328"/>
      <c r="S398" s="328"/>
      <c r="T398" s="329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hidden="1" x14ac:dyDescent="0.2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26"/>
      <c r="N399" s="327" t="s">
        <v>66</v>
      </c>
      <c r="O399" s="328"/>
      <c r="P399" s="328"/>
      <c r="Q399" s="328"/>
      <c r="R399" s="328"/>
      <c r="S399" s="328"/>
      <c r="T399" s="329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hidden="1" customHeight="1" x14ac:dyDescent="0.2">
      <c r="A400" s="366" t="s">
        <v>559</v>
      </c>
      <c r="B400" s="367"/>
      <c r="C400" s="367"/>
      <c r="D400" s="367"/>
      <c r="E400" s="367"/>
      <c r="F400" s="367"/>
      <c r="G400" s="367"/>
      <c r="H400" s="367"/>
      <c r="I400" s="367"/>
      <c r="J400" s="367"/>
      <c r="K400" s="367"/>
      <c r="L400" s="367"/>
      <c r="M400" s="367"/>
      <c r="N400" s="367"/>
      <c r="O400" s="367"/>
      <c r="P400" s="367"/>
      <c r="Q400" s="367"/>
      <c r="R400" s="367"/>
      <c r="S400" s="367"/>
      <c r="T400" s="367"/>
      <c r="U400" s="367"/>
      <c r="V400" s="367"/>
      <c r="W400" s="367"/>
      <c r="X400" s="367"/>
      <c r="Y400" s="48"/>
      <c r="Z400" s="48"/>
    </row>
    <row r="401" spans="1:53" ht="16.5" hidden="1" customHeight="1" x14ac:dyDescent="0.25">
      <c r="A401" s="345" t="s">
        <v>559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00"/>
      <c r="Z401" s="300"/>
    </row>
    <row r="402" spans="1:53" ht="14.25" hidden="1" customHeight="1" x14ac:dyDescent="0.25">
      <c r="A402" s="311" t="s">
        <v>101</v>
      </c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01"/>
      <c r="Z402" s="301"/>
    </row>
    <row r="403" spans="1:53" ht="27" hidden="1" customHeight="1" x14ac:dyDescent="0.25">
      <c r="A403" s="54" t="s">
        <v>560</v>
      </c>
      <c r="B403" s="54" t="s">
        <v>561</v>
      </c>
      <c r="C403" s="31">
        <v>4301011371</v>
      </c>
      <c r="D403" s="320">
        <v>4607091389067</v>
      </c>
      <c r="E403" s="315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5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4"/>
      <c r="P403" s="314"/>
      <c r="Q403" s="314"/>
      <c r="R403" s="315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20">
        <v>4607091383522</v>
      </c>
      <c r="E404" s="315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4"/>
      <c r="P404" s="314"/>
      <c r="Q404" s="314"/>
      <c r="R404" s="315"/>
      <c r="S404" s="34"/>
      <c r="T404" s="34"/>
      <c r="U404" s="35" t="s">
        <v>65</v>
      </c>
      <c r="V404" s="305">
        <v>500</v>
      </c>
      <c r="W404" s="306">
        <f t="shared" si="18"/>
        <v>501.6</v>
      </c>
      <c r="X404" s="36">
        <f>IFERROR(IF(W404=0,"",ROUNDUP(W404/H404,0)*0.01196),"")</f>
        <v>1.1362000000000001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20">
        <v>4607091384437</v>
      </c>
      <c r="E405" s="315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4"/>
      <c r="P405" s="314"/>
      <c r="Q405" s="314"/>
      <c r="R405" s="315"/>
      <c r="S405" s="34"/>
      <c r="T405" s="34"/>
      <c r="U405" s="35" t="s">
        <v>65</v>
      </c>
      <c r="V405" s="305">
        <v>100</v>
      </c>
      <c r="W405" s="306">
        <f t="shared" si="18"/>
        <v>100.32000000000001</v>
      </c>
      <c r="X405" s="36">
        <f>IFERROR(IF(W405=0,"",ROUNDUP(W405/H405,0)*0.01196),"")</f>
        <v>0.22724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20">
        <v>4607091389104</v>
      </c>
      <c r="E406" s="315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2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4"/>
      <c r="P406" s="314"/>
      <c r="Q406" s="314"/>
      <c r="R406" s="315"/>
      <c r="S406" s="34"/>
      <c r="T406" s="34"/>
      <c r="U406" s="35" t="s">
        <v>65</v>
      </c>
      <c r="V406" s="305">
        <v>800</v>
      </c>
      <c r="W406" s="306">
        <f t="shared" si="18"/>
        <v>802.56000000000006</v>
      </c>
      <c r="X406" s="36">
        <f>IFERROR(IF(W406=0,"",ROUNDUP(W406/H406,0)*0.01196),"")</f>
        <v>1.81792</v>
      </c>
      <c r="Y406" s="56"/>
      <c r="Z406" s="57"/>
      <c r="AD406" s="58"/>
      <c r="BA406" s="273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4301011367</v>
      </c>
      <c r="D407" s="320">
        <v>4680115880603</v>
      </c>
      <c r="E407" s="315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8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4"/>
      <c r="P407" s="314"/>
      <c r="Q407" s="314"/>
      <c r="R407" s="315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4301011168</v>
      </c>
      <c r="D408" s="320">
        <v>4607091389999</v>
      </c>
      <c r="E408" s="315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4"/>
      <c r="P408" s="314"/>
      <c r="Q408" s="314"/>
      <c r="R408" s="315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4301011372</v>
      </c>
      <c r="D409" s="320">
        <v>4680115882782</v>
      </c>
      <c r="E409" s="315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4"/>
      <c r="P409" s="314"/>
      <c r="Q409" s="314"/>
      <c r="R409" s="315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4301011190</v>
      </c>
      <c r="D410" s="320">
        <v>4607091389098</v>
      </c>
      <c r="E410" s="315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4"/>
      <c r="P410" s="314"/>
      <c r="Q410" s="314"/>
      <c r="R410" s="315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4301011366</v>
      </c>
      <c r="D411" s="320">
        <v>4607091389982</v>
      </c>
      <c r="E411" s="315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4"/>
      <c r="P411" s="314"/>
      <c r="Q411" s="314"/>
      <c r="R411" s="315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26"/>
      <c r="N412" s="327" t="s">
        <v>66</v>
      </c>
      <c r="O412" s="328"/>
      <c r="P412" s="328"/>
      <c r="Q412" s="328"/>
      <c r="R412" s="328"/>
      <c r="S412" s="328"/>
      <c r="T412" s="329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265.15151515151513</v>
      </c>
      <c r="W412" s="307">
        <f>IFERROR(W403/H403,"0")+IFERROR(W404/H404,"0")+IFERROR(W405/H405,"0")+IFERROR(W406/H406,"0")+IFERROR(W407/H407,"0")+IFERROR(W408/H408,"0")+IFERROR(W409/H409,"0")+IFERROR(W410/H410,"0")+IFERROR(W411/H411,"0")</f>
        <v>266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3.1813600000000002</v>
      </c>
      <c r="Y412" s="308"/>
      <c r="Z412" s="308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26"/>
      <c r="N413" s="327" t="s">
        <v>66</v>
      </c>
      <c r="O413" s="328"/>
      <c r="P413" s="328"/>
      <c r="Q413" s="328"/>
      <c r="R413" s="328"/>
      <c r="S413" s="328"/>
      <c r="T413" s="329"/>
      <c r="U413" s="37" t="s">
        <v>65</v>
      </c>
      <c r="V413" s="307">
        <f>IFERROR(SUM(V403:V411),"0")</f>
        <v>1400</v>
      </c>
      <c r="W413" s="307">
        <f>IFERROR(SUM(W403:W411),"0")</f>
        <v>1404.48</v>
      </c>
      <c r="X413" s="37"/>
      <c r="Y413" s="308"/>
      <c r="Z413" s="308"/>
    </row>
    <row r="414" spans="1:53" ht="14.25" hidden="1" customHeight="1" x14ac:dyDescent="0.25">
      <c r="A414" s="311" t="s">
        <v>95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20">
        <v>4607091388930</v>
      </c>
      <c r="E415" s="315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4"/>
      <c r="P415" s="314"/>
      <c r="Q415" s="314"/>
      <c r="R415" s="315"/>
      <c r="S415" s="34"/>
      <c r="T415" s="34"/>
      <c r="U415" s="35" t="s">
        <v>65</v>
      </c>
      <c r="V415" s="305">
        <v>500</v>
      </c>
      <c r="W415" s="306">
        <f>IFERROR(IF(V415="",0,CEILING((V415/$H415),1)*$H415),"")</f>
        <v>501.6</v>
      </c>
      <c r="X415" s="36">
        <f>IFERROR(IF(W415=0,"",ROUNDUP(W415/H415,0)*0.01196),"")</f>
        <v>1.1362000000000001</v>
      </c>
      <c r="Y415" s="56"/>
      <c r="Z415" s="57"/>
      <c r="AD415" s="58"/>
      <c r="BA415" s="279" t="s">
        <v>1</v>
      </c>
    </row>
    <row r="416" spans="1:53" ht="16.5" hidden="1" customHeight="1" x14ac:dyDescent="0.25">
      <c r="A416" s="54" t="s">
        <v>580</v>
      </c>
      <c r="B416" s="54" t="s">
        <v>581</v>
      </c>
      <c r="C416" s="31">
        <v>4301020206</v>
      </c>
      <c r="D416" s="320">
        <v>4680115880054</v>
      </c>
      <c r="E416" s="315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4"/>
      <c r="P416" s="314"/>
      <c r="Q416" s="314"/>
      <c r="R416" s="315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25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26"/>
      <c r="N417" s="327" t="s">
        <v>66</v>
      </c>
      <c r="O417" s="328"/>
      <c r="P417" s="328"/>
      <c r="Q417" s="328"/>
      <c r="R417" s="328"/>
      <c r="S417" s="328"/>
      <c r="T417" s="329"/>
      <c r="U417" s="37" t="s">
        <v>67</v>
      </c>
      <c r="V417" s="307">
        <f>IFERROR(V415/H415,"0")+IFERROR(V416/H416,"0")</f>
        <v>94.696969696969688</v>
      </c>
      <c r="W417" s="307">
        <f>IFERROR(W415/H415,"0")+IFERROR(W416/H416,"0")</f>
        <v>95</v>
      </c>
      <c r="X417" s="307">
        <f>IFERROR(IF(X415="",0,X415),"0")+IFERROR(IF(X416="",0,X416),"0")</f>
        <v>1.1362000000000001</v>
      </c>
      <c r="Y417" s="308"/>
      <c r="Z417" s="308"/>
    </row>
    <row r="418" spans="1:53" x14ac:dyDescent="0.2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26"/>
      <c r="N418" s="327" t="s">
        <v>66</v>
      </c>
      <c r="O418" s="328"/>
      <c r="P418" s="328"/>
      <c r="Q418" s="328"/>
      <c r="R418" s="328"/>
      <c r="S418" s="328"/>
      <c r="T418" s="329"/>
      <c r="U418" s="37" t="s">
        <v>65</v>
      </c>
      <c r="V418" s="307">
        <f>IFERROR(SUM(V415:V416),"0")</f>
        <v>500</v>
      </c>
      <c r="W418" s="307">
        <f>IFERROR(SUM(W415:W416),"0")</f>
        <v>501.6</v>
      </c>
      <c r="X418" s="37"/>
      <c r="Y418" s="308"/>
      <c r="Z418" s="308"/>
    </row>
    <row r="419" spans="1:53" ht="14.25" hidden="1" customHeight="1" x14ac:dyDescent="0.25">
      <c r="A419" s="311" t="s">
        <v>60</v>
      </c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20">
        <v>4680115883116</v>
      </c>
      <c r="E420" s="315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4"/>
      <c r="P420" s="314"/>
      <c r="Q420" s="314"/>
      <c r="R420" s="315"/>
      <c r="S420" s="34"/>
      <c r="T420" s="34"/>
      <c r="U420" s="35" t="s">
        <v>65</v>
      </c>
      <c r="V420" s="305">
        <v>500</v>
      </c>
      <c r="W420" s="306">
        <f t="shared" ref="W420:W425" si="19">IFERROR(IF(V420="",0,CEILING((V420/$H420),1)*$H420),"")</f>
        <v>501.6</v>
      </c>
      <c r="X420" s="36">
        <f>IFERROR(IF(W420=0,"",ROUNDUP(W420/H420,0)*0.01196),"")</f>
        <v>1.1362000000000001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20">
        <v>4680115883093</v>
      </c>
      <c r="E421" s="315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4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4"/>
      <c r="P421" s="314"/>
      <c r="Q421" s="314"/>
      <c r="R421" s="315"/>
      <c r="S421" s="34"/>
      <c r="T421" s="34"/>
      <c r="U421" s="35" t="s">
        <v>65</v>
      </c>
      <c r="V421" s="305">
        <v>500</v>
      </c>
      <c r="W421" s="306">
        <f t="shared" si="19"/>
        <v>501.6</v>
      </c>
      <c r="X421" s="36">
        <f>IFERROR(IF(W421=0,"",ROUNDUP(W421/H421,0)*0.01196),"")</f>
        <v>1.1362000000000001</v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20">
        <v>4680115883109</v>
      </c>
      <c r="E422" s="315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5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4"/>
      <c r="P422" s="314"/>
      <c r="Q422" s="314"/>
      <c r="R422" s="315"/>
      <c r="S422" s="34"/>
      <c r="T422" s="34"/>
      <c r="U422" s="35" t="s">
        <v>65</v>
      </c>
      <c r="V422" s="305">
        <v>750</v>
      </c>
      <c r="W422" s="306">
        <f t="shared" si="19"/>
        <v>755.04000000000008</v>
      </c>
      <c r="X422" s="36">
        <f>IFERROR(IF(W422=0,"",ROUNDUP(W422/H422,0)*0.01196),"")</f>
        <v>1.71028</v>
      </c>
      <c r="Y422" s="56"/>
      <c r="Z422" s="57"/>
      <c r="AD422" s="58"/>
      <c r="BA422" s="283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4301031249</v>
      </c>
      <c r="D423" s="320">
        <v>4680115882072</v>
      </c>
      <c r="E423" s="315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459" t="s">
        <v>590</v>
      </c>
      <c r="O423" s="314"/>
      <c r="P423" s="314"/>
      <c r="Q423" s="314"/>
      <c r="R423" s="315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hidden="1" customHeight="1" x14ac:dyDescent="0.25">
      <c r="A424" s="54" t="s">
        <v>591</v>
      </c>
      <c r="B424" s="54" t="s">
        <v>592</v>
      </c>
      <c r="C424" s="31">
        <v>4301031251</v>
      </c>
      <c r="D424" s="320">
        <v>4680115882102</v>
      </c>
      <c r="E424" s="315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518" t="s">
        <v>593</v>
      </c>
      <c r="O424" s="314"/>
      <c r="P424" s="314"/>
      <c r="Q424" s="314"/>
      <c r="R424" s="315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hidden="1" customHeight="1" x14ac:dyDescent="0.25">
      <c r="A425" s="54" t="s">
        <v>594</v>
      </c>
      <c r="B425" s="54" t="s">
        <v>595</v>
      </c>
      <c r="C425" s="31">
        <v>4301031253</v>
      </c>
      <c r="D425" s="320">
        <v>4680115882096</v>
      </c>
      <c r="E425" s="315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400" t="s">
        <v>596</v>
      </c>
      <c r="O425" s="314"/>
      <c r="P425" s="314"/>
      <c r="Q425" s="314"/>
      <c r="R425" s="315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26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07">
        <f>IFERROR(V420/H420,"0")+IFERROR(V421/H421,"0")+IFERROR(V422/H422,"0")+IFERROR(V423/H423,"0")+IFERROR(V424/H424,"0")+IFERROR(V425/H425,"0")</f>
        <v>331.43939393939388</v>
      </c>
      <c r="W426" s="307">
        <f>IFERROR(W420/H420,"0")+IFERROR(W421/H421,"0")+IFERROR(W422/H422,"0")+IFERROR(W423/H423,"0")+IFERROR(W424/H424,"0")+IFERROR(W425/H425,"0")</f>
        <v>333</v>
      </c>
      <c r="X426" s="307">
        <f>IFERROR(IF(X420="",0,X420),"0")+IFERROR(IF(X421="",0,X421),"0")+IFERROR(IF(X422="",0,X422),"0")+IFERROR(IF(X423="",0,X423),"0")+IFERROR(IF(X424="",0,X424),"0")+IFERROR(IF(X425="",0,X425),"0")</f>
        <v>3.9826800000000002</v>
      </c>
      <c r="Y426" s="308"/>
      <c r="Z426" s="308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26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07">
        <f>IFERROR(SUM(V420:V425),"0")</f>
        <v>1750</v>
      </c>
      <c r="W427" s="307">
        <f>IFERROR(SUM(W420:W425),"0")</f>
        <v>1758.2400000000002</v>
      </c>
      <c r="X427" s="37"/>
      <c r="Y427" s="308"/>
      <c r="Z427" s="308"/>
    </row>
    <row r="428" spans="1:53" ht="14.25" hidden="1" customHeight="1" x14ac:dyDescent="0.25">
      <c r="A428" s="311" t="s">
        <v>68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01"/>
      <c r="Z428" s="301"/>
    </row>
    <row r="429" spans="1:53" ht="16.5" hidden="1" customHeight="1" x14ac:dyDescent="0.25">
      <c r="A429" s="54" t="s">
        <v>597</v>
      </c>
      <c r="B429" s="54" t="s">
        <v>598</v>
      </c>
      <c r="C429" s="31">
        <v>4301051230</v>
      </c>
      <c r="D429" s="320">
        <v>4607091383409</v>
      </c>
      <c r="E429" s="315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5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4"/>
      <c r="P429" s="314"/>
      <c r="Q429" s="314"/>
      <c r="R429" s="315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hidden="1" customHeight="1" x14ac:dyDescent="0.25">
      <c r="A430" s="54" t="s">
        <v>599</v>
      </c>
      <c r="B430" s="54" t="s">
        <v>600</v>
      </c>
      <c r="C430" s="31">
        <v>4301051231</v>
      </c>
      <c r="D430" s="320">
        <v>4607091383416</v>
      </c>
      <c r="E430" s="315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4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4"/>
      <c r="P430" s="314"/>
      <c r="Q430" s="314"/>
      <c r="R430" s="315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hidden="1" x14ac:dyDescent="0.2">
      <c r="A431" s="325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26"/>
      <c r="N431" s="327" t="s">
        <v>66</v>
      </c>
      <c r="O431" s="328"/>
      <c r="P431" s="328"/>
      <c r="Q431" s="328"/>
      <c r="R431" s="328"/>
      <c r="S431" s="328"/>
      <c r="T431" s="329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hidden="1" x14ac:dyDescent="0.2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26"/>
      <c r="N432" s="327" t="s">
        <v>66</v>
      </c>
      <c r="O432" s="328"/>
      <c r="P432" s="328"/>
      <c r="Q432" s="328"/>
      <c r="R432" s="328"/>
      <c r="S432" s="328"/>
      <c r="T432" s="329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hidden="1" customHeight="1" x14ac:dyDescent="0.2">
      <c r="A433" s="366" t="s">
        <v>601</v>
      </c>
      <c r="B433" s="367"/>
      <c r="C433" s="367"/>
      <c r="D433" s="367"/>
      <c r="E433" s="367"/>
      <c r="F433" s="367"/>
      <c r="G433" s="367"/>
      <c r="H433" s="367"/>
      <c r="I433" s="367"/>
      <c r="J433" s="367"/>
      <c r="K433" s="367"/>
      <c r="L433" s="367"/>
      <c r="M433" s="367"/>
      <c r="N433" s="367"/>
      <c r="O433" s="367"/>
      <c r="P433" s="367"/>
      <c r="Q433" s="367"/>
      <c r="R433" s="367"/>
      <c r="S433" s="367"/>
      <c r="T433" s="367"/>
      <c r="U433" s="367"/>
      <c r="V433" s="367"/>
      <c r="W433" s="367"/>
      <c r="X433" s="367"/>
      <c r="Y433" s="48"/>
      <c r="Z433" s="48"/>
    </row>
    <row r="434" spans="1:53" ht="16.5" hidden="1" customHeight="1" x14ac:dyDescent="0.25">
      <c r="A434" s="345" t="s">
        <v>602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00"/>
      <c r="Z434" s="300"/>
    </row>
    <row r="435" spans="1:53" ht="14.25" hidden="1" customHeight="1" x14ac:dyDescent="0.25">
      <c r="A435" s="311" t="s">
        <v>101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01"/>
      <c r="Z435" s="301"/>
    </row>
    <row r="436" spans="1:53" ht="27" hidden="1" customHeight="1" x14ac:dyDescent="0.25">
      <c r="A436" s="54" t="s">
        <v>603</v>
      </c>
      <c r="B436" s="54" t="s">
        <v>604</v>
      </c>
      <c r="C436" s="31">
        <v>4301011585</v>
      </c>
      <c r="D436" s="320">
        <v>4640242180441</v>
      </c>
      <c r="E436" s="315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528" t="s">
        <v>605</v>
      </c>
      <c r="O436" s="314"/>
      <c r="P436" s="314"/>
      <c r="Q436" s="314"/>
      <c r="R436" s="315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hidden="1" customHeight="1" x14ac:dyDescent="0.25">
      <c r="A437" s="54" t="s">
        <v>606</v>
      </c>
      <c r="B437" s="54" t="s">
        <v>607</v>
      </c>
      <c r="C437" s="31">
        <v>4301011584</v>
      </c>
      <c r="D437" s="320">
        <v>4640242180564</v>
      </c>
      <c r="E437" s="315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507" t="s">
        <v>608</v>
      </c>
      <c r="O437" s="314"/>
      <c r="P437" s="314"/>
      <c r="Q437" s="314"/>
      <c r="R437" s="315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idden="1" x14ac:dyDescent="0.2">
      <c r="A438" s="32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26"/>
      <c r="N438" s="327" t="s">
        <v>66</v>
      </c>
      <c r="O438" s="328"/>
      <c r="P438" s="328"/>
      <c r="Q438" s="328"/>
      <c r="R438" s="328"/>
      <c r="S438" s="328"/>
      <c r="T438" s="329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hidden="1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26"/>
      <c r="N439" s="327" t="s">
        <v>66</v>
      </c>
      <c r="O439" s="328"/>
      <c r="P439" s="328"/>
      <c r="Q439" s="328"/>
      <c r="R439" s="328"/>
      <c r="S439" s="328"/>
      <c r="T439" s="329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hidden="1" customHeight="1" x14ac:dyDescent="0.25">
      <c r="A440" s="311" t="s">
        <v>95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01"/>
      <c r="Z440" s="301"/>
    </row>
    <row r="441" spans="1:53" ht="27" hidden="1" customHeight="1" x14ac:dyDescent="0.25">
      <c r="A441" s="54" t="s">
        <v>609</v>
      </c>
      <c r="B441" s="54" t="s">
        <v>610</v>
      </c>
      <c r="C441" s="31">
        <v>4301020260</v>
      </c>
      <c r="D441" s="320">
        <v>4640242180526</v>
      </c>
      <c r="E441" s="315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359" t="s">
        <v>611</v>
      </c>
      <c r="O441" s="314"/>
      <c r="P441" s="314"/>
      <c r="Q441" s="314"/>
      <c r="R441" s="315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hidden="1" customHeight="1" x14ac:dyDescent="0.25">
      <c r="A442" s="54" t="s">
        <v>612</v>
      </c>
      <c r="B442" s="54" t="s">
        <v>613</v>
      </c>
      <c r="C442" s="31">
        <v>4301020269</v>
      </c>
      <c r="D442" s="320">
        <v>4640242180519</v>
      </c>
      <c r="E442" s="315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432" t="s">
        <v>614</v>
      </c>
      <c r="O442" s="314"/>
      <c r="P442" s="314"/>
      <c r="Q442" s="314"/>
      <c r="R442" s="315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hidden="1" x14ac:dyDescent="0.2">
      <c r="A443" s="32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26"/>
      <c r="N443" s="327" t="s">
        <v>66</v>
      </c>
      <c r="O443" s="328"/>
      <c r="P443" s="328"/>
      <c r="Q443" s="328"/>
      <c r="R443" s="328"/>
      <c r="S443" s="328"/>
      <c r="T443" s="329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hidden="1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26"/>
      <c r="N444" s="327" t="s">
        <v>66</v>
      </c>
      <c r="O444" s="328"/>
      <c r="P444" s="328"/>
      <c r="Q444" s="328"/>
      <c r="R444" s="328"/>
      <c r="S444" s="328"/>
      <c r="T444" s="329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hidden="1" customHeight="1" x14ac:dyDescent="0.25">
      <c r="A445" s="311" t="s">
        <v>60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01"/>
      <c r="Z445" s="301"/>
    </row>
    <row r="446" spans="1:53" ht="27" hidden="1" customHeight="1" x14ac:dyDescent="0.25">
      <c r="A446" s="54" t="s">
        <v>615</v>
      </c>
      <c r="B446" s="54" t="s">
        <v>616</v>
      </c>
      <c r="C446" s="31">
        <v>4301031280</v>
      </c>
      <c r="D446" s="320">
        <v>4640242180816</v>
      </c>
      <c r="E446" s="315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481" t="s">
        <v>617</v>
      </c>
      <c r="O446" s="314"/>
      <c r="P446" s="314"/>
      <c r="Q446" s="314"/>
      <c r="R446" s="315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hidden="1" customHeight="1" x14ac:dyDescent="0.25">
      <c r="A447" s="54" t="s">
        <v>618</v>
      </c>
      <c r="B447" s="54" t="s">
        <v>619</v>
      </c>
      <c r="C447" s="31">
        <v>4301031244</v>
      </c>
      <c r="D447" s="320">
        <v>4640242180595</v>
      </c>
      <c r="E447" s="315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523" t="s">
        <v>620</v>
      </c>
      <c r="O447" s="314"/>
      <c r="P447" s="314"/>
      <c r="Q447" s="314"/>
      <c r="R447" s="315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hidden="1" x14ac:dyDescent="0.2">
      <c r="A448" s="32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26"/>
      <c r="N448" s="327" t="s">
        <v>66</v>
      </c>
      <c r="O448" s="328"/>
      <c r="P448" s="328"/>
      <c r="Q448" s="328"/>
      <c r="R448" s="328"/>
      <c r="S448" s="328"/>
      <c r="T448" s="329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hidden="1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26"/>
      <c r="N449" s="327" t="s">
        <v>66</v>
      </c>
      <c r="O449" s="328"/>
      <c r="P449" s="328"/>
      <c r="Q449" s="328"/>
      <c r="R449" s="328"/>
      <c r="S449" s="328"/>
      <c r="T449" s="329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hidden="1" customHeight="1" x14ac:dyDescent="0.25">
      <c r="A450" s="311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01"/>
      <c r="Z450" s="301"/>
    </row>
    <row r="451" spans="1:53" ht="27" hidden="1" customHeight="1" x14ac:dyDescent="0.25">
      <c r="A451" s="54" t="s">
        <v>621</v>
      </c>
      <c r="B451" s="54" t="s">
        <v>622</v>
      </c>
      <c r="C451" s="31">
        <v>4301051510</v>
      </c>
      <c r="D451" s="320">
        <v>4640242180540</v>
      </c>
      <c r="E451" s="315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82" t="s">
        <v>623</v>
      </c>
      <c r="O451" s="314"/>
      <c r="P451" s="314"/>
      <c r="Q451" s="314"/>
      <c r="R451" s="315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hidden="1" customHeight="1" x14ac:dyDescent="0.25">
      <c r="A452" s="54" t="s">
        <v>624</v>
      </c>
      <c r="B452" s="54" t="s">
        <v>625</v>
      </c>
      <c r="C452" s="31">
        <v>4301051508</v>
      </c>
      <c r="D452" s="320">
        <v>4640242180557</v>
      </c>
      <c r="E452" s="315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581" t="s">
        <v>626</v>
      </c>
      <c r="O452" s="314"/>
      <c r="P452" s="314"/>
      <c r="Q452" s="314"/>
      <c r="R452" s="315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hidden="1" x14ac:dyDescent="0.2">
      <c r="A453" s="32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26"/>
      <c r="N453" s="327" t="s">
        <v>66</v>
      </c>
      <c r="O453" s="328"/>
      <c r="P453" s="328"/>
      <c r="Q453" s="328"/>
      <c r="R453" s="328"/>
      <c r="S453" s="328"/>
      <c r="T453" s="329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hidden="1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26"/>
      <c r="N454" s="327" t="s">
        <v>66</v>
      </c>
      <c r="O454" s="328"/>
      <c r="P454" s="328"/>
      <c r="Q454" s="328"/>
      <c r="R454" s="328"/>
      <c r="S454" s="328"/>
      <c r="T454" s="329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hidden="1" customHeight="1" x14ac:dyDescent="0.25">
      <c r="A455" s="345" t="s">
        <v>627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00"/>
      <c r="Z455" s="300"/>
    </row>
    <row r="456" spans="1:53" ht="14.25" hidden="1" customHeight="1" x14ac:dyDescent="0.25">
      <c r="A456" s="311" t="s">
        <v>68</v>
      </c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01"/>
      <c r="Z456" s="301"/>
    </row>
    <row r="457" spans="1:53" ht="16.5" hidden="1" customHeight="1" x14ac:dyDescent="0.25">
      <c r="A457" s="54" t="s">
        <v>628</v>
      </c>
      <c r="B457" s="54" t="s">
        <v>629</v>
      </c>
      <c r="C457" s="31">
        <v>4301051310</v>
      </c>
      <c r="D457" s="320">
        <v>4680115880870</v>
      </c>
      <c r="E457" s="315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6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4"/>
      <c r="P457" s="314"/>
      <c r="Q457" s="314"/>
      <c r="R457" s="315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hidden="1" x14ac:dyDescent="0.2">
      <c r="A458" s="325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26"/>
      <c r="N458" s="327" t="s">
        <v>66</v>
      </c>
      <c r="O458" s="328"/>
      <c r="P458" s="328"/>
      <c r="Q458" s="328"/>
      <c r="R458" s="328"/>
      <c r="S458" s="328"/>
      <c r="T458" s="329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hidden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26"/>
      <c r="N459" s="327" t="s">
        <v>66</v>
      </c>
      <c r="O459" s="328"/>
      <c r="P459" s="328"/>
      <c r="Q459" s="328"/>
      <c r="R459" s="328"/>
      <c r="S459" s="328"/>
      <c r="T459" s="329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467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72"/>
      <c r="N460" s="385" t="s">
        <v>630</v>
      </c>
      <c r="O460" s="365"/>
      <c r="P460" s="365"/>
      <c r="Q460" s="365"/>
      <c r="R460" s="365"/>
      <c r="S460" s="365"/>
      <c r="T460" s="342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17143.5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17200.22</v>
      </c>
      <c r="X460" s="37"/>
      <c r="Y460" s="308"/>
      <c r="Z460" s="308"/>
    </row>
    <row r="461" spans="1:53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72"/>
      <c r="N461" s="385" t="s">
        <v>631</v>
      </c>
      <c r="O461" s="365"/>
      <c r="P461" s="365"/>
      <c r="Q461" s="365"/>
      <c r="R461" s="365"/>
      <c r="S461" s="365"/>
      <c r="T461" s="342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17998.316200466201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18058.749</v>
      </c>
      <c r="X461" s="37"/>
      <c r="Y461" s="308"/>
      <c r="Z461" s="308"/>
    </row>
    <row r="462" spans="1:53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72"/>
      <c r="N462" s="385" t="s">
        <v>632</v>
      </c>
      <c r="O462" s="365"/>
      <c r="P462" s="365"/>
      <c r="Q462" s="365"/>
      <c r="R462" s="365"/>
      <c r="S462" s="365"/>
      <c r="T462" s="342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29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29</v>
      </c>
      <c r="X462" s="37"/>
      <c r="Y462" s="308"/>
      <c r="Z462" s="308"/>
    </row>
    <row r="463" spans="1:53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72"/>
      <c r="N463" s="385" t="s">
        <v>634</v>
      </c>
      <c r="O463" s="365"/>
      <c r="P463" s="365"/>
      <c r="Q463" s="365"/>
      <c r="R463" s="365"/>
      <c r="S463" s="365"/>
      <c r="T463" s="342"/>
      <c r="U463" s="37" t="s">
        <v>65</v>
      </c>
      <c r="V463" s="307">
        <f>GrossWeightTotal+PalletQtyTotal*25</f>
        <v>18723.316200466201</v>
      </c>
      <c r="W463" s="307">
        <f>GrossWeightTotalR+PalletQtyTotalR*25</f>
        <v>18783.749</v>
      </c>
      <c r="X463" s="37"/>
      <c r="Y463" s="308"/>
      <c r="Z463" s="308"/>
    </row>
    <row r="464" spans="1:53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72"/>
      <c r="N464" s="385" t="s">
        <v>635</v>
      </c>
      <c r="O464" s="365"/>
      <c r="P464" s="365"/>
      <c r="Q464" s="365"/>
      <c r="R464" s="365"/>
      <c r="S464" s="365"/>
      <c r="T464" s="342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2084.8364135864135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2095</v>
      </c>
      <c r="X464" s="37"/>
      <c r="Y464" s="308"/>
      <c r="Z464" s="308"/>
    </row>
    <row r="465" spans="1:29" ht="14.25" hidden="1" customHeight="1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72"/>
      <c r="N465" s="385" t="s">
        <v>636</v>
      </c>
      <c r="O465" s="365"/>
      <c r="P465" s="365"/>
      <c r="Q465" s="365"/>
      <c r="R465" s="365"/>
      <c r="S465" s="365"/>
      <c r="T465" s="342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32.573439999999998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21" t="s">
        <v>93</v>
      </c>
      <c r="D467" s="330"/>
      <c r="E467" s="330"/>
      <c r="F467" s="322"/>
      <c r="G467" s="321" t="s">
        <v>228</v>
      </c>
      <c r="H467" s="330"/>
      <c r="I467" s="330"/>
      <c r="J467" s="330"/>
      <c r="K467" s="330"/>
      <c r="L467" s="330"/>
      <c r="M467" s="322"/>
      <c r="N467" s="321" t="s">
        <v>424</v>
      </c>
      <c r="O467" s="322"/>
      <c r="P467" s="321" t="s">
        <v>474</v>
      </c>
      <c r="Q467" s="322"/>
      <c r="R467" s="298" t="s">
        <v>559</v>
      </c>
      <c r="S467" s="321" t="s">
        <v>601</v>
      </c>
      <c r="T467" s="322"/>
      <c r="U467" s="299"/>
      <c r="Z467" s="52"/>
      <c r="AC467" s="299"/>
    </row>
    <row r="468" spans="1:29" ht="14.25" customHeight="1" thickTop="1" x14ac:dyDescent="0.2">
      <c r="A468" s="621" t="s">
        <v>639</v>
      </c>
      <c r="B468" s="321" t="s">
        <v>59</v>
      </c>
      <c r="C468" s="321" t="s">
        <v>94</v>
      </c>
      <c r="D468" s="321" t="s">
        <v>100</v>
      </c>
      <c r="E468" s="321" t="s">
        <v>93</v>
      </c>
      <c r="F468" s="321" t="s">
        <v>220</v>
      </c>
      <c r="G468" s="321" t="s">
        <v>229</v>
      </c>
      <c r="H468" s="321" t="s">
        <v>236</v>
      </c>
      <c r="I468" s="321" t="s">
        <v>257</v>
      </c>
      <c r="J468" s="321" t="s">
        <v>317</v>
      </c>
      <c r="K468" s="299"/>
      <c r="L468" s="321" t="s">
        <v>397</v>
      </c>
      <c r="M468" s="321" t="s">
        <v>415</v>
      </c>
      <c r="N468" s="321" t="s">
        <v>425</v>
      </c>
      <c r="O468" s="321" t="s">
        <v>451</v>
      </c>
      <c r="P468" s="321" t="s">
        <v>475</v>
      </c>
      <c r="Q468" s="321" t="s">
        <v>537</v>
      </c>
      <c r="R468" s="321" t="s">
        <v>559</v>
      </c>
      <c r="S468" s="321" t="s">
        <v>602</v>
      </c>
      <c r="T468" s="321" t="s">
        <v>627</v>
      </c>
      <c r="U468" s="299"/>
      <c r="Z468" s="52"/>
      <c r="AC468" s="299"/>
    </row>
    <row r="469" spans="1:29" ht="13.5" customHeight="1" thickBot="1" x14ac:dyDescent="0.25">
      <c r="A469" s="622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147.80000000000001</v>
      </c>
      <c r="F470" s="46">
        <f>IFERROR(W122*1,"0")+IFERROR(W123*1,"0")+IFERROR(W124*1,"0")</f>
        <v>562.5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35.700000000000003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585.59999999999991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368.85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17.849999999999998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10215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1505.3999999999999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72</v>
      </c>
      <c r="Q470" s="46">
        <f>IFERROR(W382*1,"0")+IFERROR(W383*1,"0")+IFERROR(W387*1,"0")+IFERROR(W388*1,"0")+IFERROR(W389*1,"0")+IFERROR(W390*1,"0")+IFERROR(W391*1,"0")+IFERROR(W392*1,"0")+IFERROR(W393*1,"0")+IFERROR(W397*1,"0")</f>
        <v>25.200000000000003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3664.3199999999997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 400,00"/>
        <filter val="1 500,00"/>
        <filter val="1 750,00"/>
        <filter val="100,00"/>
        <filter val="105,95"/>
        <filter val="157,50"/>
        <filter val="16,67"/>
        <filter val="160,00"/>
        <filter val="166,67"/>
        <filter val="17 143,50"/>
        <filter val="17 998,32"/>
        <filter val="17,00"/>
        <filter val="18 723,32"/>
        <filter val="192,31"/>
        <filter val="2 084,84"/>
        <filter val="2 400,00"/>
        <filter val="2 500,00"/>
        <filter val="200,00"/>
        <filter val="241,67"/>
        <filter val="25,00"/>
        <filter val="265,15"/>
        <filter val="29"/>
        <filter val="33,00"/>
        <filter val="33,33"/>
        <filter val="331,44"/>
        <filter val="35,00"/>
        <filter val="350,00"/>
        <filter val="39,00"/>
        <filter val="4 000,00"/>
        <filter val="4,46"/>
        <filter val="40,00"/>
        <filter val="400,00"/>
        <filter val="44,87"/>
        <filter val="5,95"/>
        <filter val="50,00"/>
        <filter val="500,00"/>
        <filter val="513,33"/>
        <filter val="55,00"/>
        <filter val="557,50"/>
        <filter val="580,00"/>
        <filter val="6,67"/>
        <filter val="60,00"/>
        <filter val="7 700,00"/>
        <filter val="72,00"/>
        <filter val="750,00"/>
        <filter val="80,00"/>
        <filter val="800,00"/>
        <filter val="90,00"/>
        <filter val="94,70"/>
      </filters>
    </filterColumn>
  </autoFilter>
  <mergeCells count="835">
    <mergeCell ref="H9:I9"/>
    <mergeCell ref="N260:T260"/>
    <mergeCell ref="D162:E162"/>
    <mergeCell ref="D156:E156"/>
    <mergeCell ref="N37:T37"/>
    <mergeCell ref="D106:E106"/>
    <mergeCell ref="D93:E93"/>
    <mergeCell ref="D369:E369"/>
    <mergeCell ref="N350:R350"/>
    <mergeCell ref="D352:E352"/>
    <mergeCell ref="A152:M153"/>
    <mergeCell ref="D117:E117"/>
    <mergeCell ref="I17:I18"/>
    <mergeCell ref="N237:T237"/>
    <mergeCell ref="D141:E141"/>
    <mergeCell ref="N212:T212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D387:E387"/>
    <mergeCell ref="D272:E272"/>
    <mergeCell ref="D210:E210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N144:R144"/>
    <mergeCell ref="D187:E187"/>
    <mergeCell ref="D423:E423"/>
    <mergeCell ref="N87:T87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D28:E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D365:E365"/>
    <mergeCell ref="N329:T329"/>
    <mergeCell ref="D410:E410"/>
    <mergeCell ref="A419:X419"/>
    <mergeCell ref="D351:E351"/>
    <mergeCell ref="D289:E289"/>
    <mergeCell ref="D411:E411"/>
    <mergeCell ref="N395:T395"/>
    <mergeCell ref="D326:E326"/>
    <mergeCell ref="D313:E313"/>
    <mergeCell ref="N432:T432"/>
    <mergeCell ref="A244:X244"/>
    <mergeCell ref="D327:E327"/>
    <mergeCell ref="N379:T379"/>
    <mergeCell ref="N300:T300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N39:R39"/>
    <mergeCell ref="N337:R337"/>
    <mergeCell ref="N116:R116"/>
    <mergeCell ref="D245:E245"/>
    <mergeCell ref="D122:E122"/>
    <mergeCell ref="N352:R352"/>
    <mergeCell ref="D91:E91"/>
    <mergeCell ref="D1:F1"/>
    <mergeCell ref="A220:X220"/>
    <mergeCell ref="A125:M126"/>
    <mergeCell ref="A77:M78"/>
    <mergeCell ref="N282:T282"/>
    <mergeCell ref="O6:P6"/>
    <mergeCell ref="N103:R103"/>
    <mergeCell ref="D224:E224"/>
    <mergeCell ref="A236:M237"/>
    <mergeCell ref="N102:R102"/>
    <mergeCell ref="D145:E145"/>
    <mergeCell ref="D8:L8"/>
    <mergeCell ref="R6:S9"/>
    <mergeCell ref="N2:U3"/>
    <mergeCell ref="A61:X61"/>
    <mergeCell ref="A36:M37"/>
    <mergeCell ref="N131:R131"/>
    <mergeCell ref="D108:E108"/>
    <mergeCell ref="N223:R223"/>
    <mergeCell ref="D160:E160"/>
    <mergeCell ref="D116:E116"/>
    <mergeCell ref="N194:R194"/>
    <mergeCell ref="D174:E174"/>
    <mergeCell ref="N134:T134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88:T88"/>
    <mergeCell ref="N101:R101"/>
    <mergeCell ref="D109:E109"/>
    <mergeCell ref="N138:R138"/>
    <mergeCell ref="N76:R76"/>
    <mergeCell ref="N200:R200"/>
    <mergeCell ref="N229:R229"/>
    <mergeCell ref="D31:E31"/>
    <mergeCell ref="N26:R26"/>
    <mergeCell ref="D172:E172"/>
    <mergeCell ref="N249:T249"/>
    <mergeCell ref="N40:T40"/>
    <mergeCell ref="A60:X60"/>
    <mergeCell ref="D92:E92"/>
    <mergeCell ref="D137:E137"/>
    <mergeCell ref="N24:T24"/>
    <mergeCell ref="A118:M119"/>
    <mergeCell ref="A189:M190"/>
    <mergeCell ref="D27:E27"/>
    <mergeCell ref="N15:R16"/>
    <mergeCell ref="D325:E325"/>
    <mergeCell ref="O11:P11"/>
    <mergeCell ref="N205:R205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A44:M45"/>
    <mergeCell ref="A166:X166"/>
    <mergeCell ref="N74:R74"/>
    <mergeCell ref="N145:R145"/>
    <mergeCell ref="D182:E182"/>
    <mergeCell ref="N163:R163"/>
    <mergeCell ref="T12:U12"/>
    <mergeCell ref="N301:T301"/>
    <mergeCell ref="N51:T51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N31:R31"/>
    <mergeCell ref="N202:R202"/>
    <mergeCell ref="N326:R326"/>
    <mergeCell ref="A267:X267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D90:E90"/>
    <mergeCell ref="N367:T367"/>
    <mergeCell ref="A25:X25"/>
    <mergeCell ref="D388:E388"/>
    <mergeCell ref="N158:T158"/>
    <mergeCell ref="N133:T133"/>
    <mergeCell ref="D390:E390"/>
    <mergeCell ref="D167:E167"/>
    <mergeCell ref="N289:R289"/>
    <mergeCell ref="N189:T189"/>
    <mergeCell ref="D161:E161"/>
    <mergeCell ref="N322:T322"/>
    <mergeCell ref="D403:E403"/>
    <mergeCell ref="N376:R376"/>
    <mergeCell ref="N314:R314"/>
    <mergeCell ref="A52:X52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D437:E437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N424:R424"/>
    <mergeCell ref="N411:R411"/>
    <mergeCell ref="N418:T418"/>
    <mergeCell ref="D350:E350"/>
    <mergeCell ref="A412:M413"/>
    <mergeCell ref="N385:T385"/>
    <mergeCell ref="D422:E422"/>
    <mergeCell ref="D372:E372"/>
    <mergeCell ref="D377:E377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381:X381"/>
    <mergeCell ref="N394:T394"/>
    <mergeCell ref="D415:E415"/>
    <mergeCell ref="D468:D469"/>
    <mergeCell ref="C468:C469"/>
    <mergeCell ref="N426:T426"/>
    <mergeCell ref="N413:T413"/>
    <mergeCell ref="D446:E446"/>
    <mergeCell ref="D441:E441"/>
    <mergeCell ref="N362:T362"/>
    <mergeCell ref="D383:E383"/>
    <mergeCell ref="D370:E370"/>
    <mergeCell ref="L468:L469"/>
    <mergeCell ref="A460:M465"/>
    <mergeCell ref="N108:R108"/>
    <mergeCell ref="N95:R95"/>
    <mergeCell ref="N70:R70"/>
    <mergeCell ref="A300:M301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N451:R451"/>
    <mergeCell ref="D188:E188"/>
    <mergeCell ref="N168:R168"/>
    <mergeCell ref="D65:E65"/>
    <mergeCell ref="N36:T36"/>
    <mergeCell ref="N207:T207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59:T59"/>
    <mergeCell ref="N109:R109"/>
    <mergeCell ref="A100:X100"/>
    <mergeCell ref="N132:R132"/>
    <mergeCell ref="D194:E194"/>
    <mergeCell ref="N206:R206"/>
    <mergeCell ref="D222:E222"/>
    <mergeCell ref="D314:E314"/>
    <mergeCell ref="N287:R287"/>
    <mergeCell ref="N114:R114"/>
    <mergeCell ref="D299:E299"/>
    <mergeCell ref="N67:R67"/>
    <mergeCell ref="D228:E228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N463:T463"/>
    <mergeCell ref="D177:E177"/>
    <mergeCell ref="N147:T147"/>
    <mergeCell ref="A98:M99"/>
    <mergeCell ref="N157:T157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D80:E80"/>
    <mergeCell ref="N66:R66"/>
    <mergeCell ref="A89:X89"/>
    <mergeCell ref="N188:R188"/>
    <mergeCell ref="N351:R351"/>
    <mergeCell ref="N416:R416"/>
    <mergeCell ref="D288:E288"/>
    <mergeCell ref="Z17:Z18"/>
    <mergeCell ref="N167:R167"/>
    <mergeCell ref="N110:T110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A279:X279"/>
    <mergeCell ref="N177:R177"/>
    <mergeCell ref="N412:T412"/>
    <mergeCell ref="D85:E85"/>
    <mergeCell ref="D256:E256"/>
    <mergeCell ref="N27:R27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A46:X46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D35:E35"/>
    <mergeCell ref="D10:E10"/>
    <mergeCell ref="F10:G10"/>
    <mergeCell ref="N227:R227"/>
    <mergeCell ref="N78:T78"/>
    <mergeCell ref="N420:R420"/>
    <mergeCell ref="D397:E397"/>
    <mergeCell ref="A12:L12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N69:R69"/>
    <mergeCell ref="N196:R196"/>
    <mergeCell ref="N35:R35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A211:M212"/>
    <mergeCell ref="D393:E393"/>
    <mergeCell ref="N254:R254"/>
    <mergeCell ref="N216:R216"/>
    <mergeCell ref="N343:R343"/>
    <mergeCell ref="N399:T399"/>
    <mergeCell ref="A402:X402"/>
    <mergeCell ref="N397:R397"/>
    <mergeCell ref="D343:E343"/>
    <mergeCell ref="D276:E276"/>
    <mergeCell ref="D404:E404"/>
    <mergeCell ref="N328:T328"/>
    <mergeCell ref="D349:E349"/>
    <mergeCell ref="A368:X368"/>
    <mergeCell ref="D424:E424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N291:R291"/>
    <mergeCell ref="N372:R372"/>
    <mergeCell ref="N259:T259"/>
    <mergeCell ref="D280:E280"/>
    <mergeCell ref="D345:E345"/>
    <mergeCell ref="A366:M367"/>
    <mergeCell ref="D371:E371"/>
    <mergeCell ref="A259:M260"/>
    <mergeCell ref="N387:R387"/>
    <mergeCell ref="N286:R286"/>
    <mergeCell ref="N208:T208"/>
    <mergeCell ref="D229:E229"/>
    <mergeCell ref="A339:M340"/>
    <mergeCell ref="N354:R354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N325:R325"/>
    <mergeCell ref="A79:X79"/>
    <mergeCell ref="N390:R390"/>
    <mergeCell ref="A335:X335"/>
    <mergeCell ref="N377:R377"/>
    <mergeCell ref="N233:R233"/>
    <mergeCell ref="A438:M439"/>
    <mergeCell ref="D105:E105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2023-12-15T06:16:45Z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