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W454" i="1"/>
  <c r="V454" i="1"/>
  <c r="X453" i="1"/>
  <c r="W453" i="1"/>
  <c r="X452" i="1"/>
  <c r="W452" i="1"/>
  <c r="W455" i="1" s="1"/>
  <c r="V450" i="1"/>
  <c r="V449" i="1"/>
  <c r="W448" i="1"/>
  <c r="X448" i="1" s="1"/>
  <c r="W447" i="1"/>
  <c r="V443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N427" i="1"/>
  <c r="X426" i="1"/>
  <c r="W426" i="1"/>
  <c r="N426" i="1"/>
  <c r="V424" i="1"/>
  <c r="V423" i="1"/>
  <c r="X422" i="1"/>
  <c r="W422" i="1"/>
  <c r="N422" i="1"/>
  <c r="W421" i="1"/>
  <c r="X421" i="1" s="1"/>
  <c r="N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X423" i="1" s="1"/>
  <c r="W414" i="1"/>
  <c r="N414" i="1"/>
  <c r="V410" i="1"/>
  <c r="V409" i="1"/>
  <c r="X408" i="1"/>
  <c r="W408" i="1"/>
  <c r="N408" i="1"/>
  <c r="W407" i="1"/>
  <c r="X407" i="1" s="1"/>
  <c r="N407" i="1"/>
  <c r="X406" i="1"/>
  <c r="W406" i="1"/>
  <c r="N406" i="1"/>
  <c r="W405" i="1"/>
  <c r="X405" i="1" s="1"/>
  <c r="W404" i="1"/>
  <c r="X404" i="1" s="1"/>
  <c r="N404" i="1"/>
  <c r="X403" i="1"/>
  <c r="W403" i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W389" i="1" s="1"/>
  <c r="V382" i="1"/>
  <c r="W381" i="1"/>
  <c r="V381" i="1"/>
  <c r="X380" i="1"/>
  <c r="X381" i="1" s="1"/>
  <c r="W380" i="1"/>
  <c r="W382" i="1" s="1"/>
  <c r="N380" i="1"/>
  <c r="V378" i="1"/>
  <c r="W377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X365" i="1"/>
  <c r="W365" i="1"/>
  <c r="N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X370" i="1" s="1"/>
  <c r="W357" i="1"/>
  <c r="N357" i="1"/>
  <c r="V355" i="1"/>
  <c r="W354" i="1"/>
  <c r="V354" i="1"/>
  <c r="X353" i="1"/>
  <c r="W353" i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X341" i="1"/>
  <c r="X343" i="1" s="1"/>
  <c r="W341" i="1"/>
  <c r="N341" i="1"/>
  <c r="W340" i="1"/>
  <c r="X340" i="1" s="1"/>
  <c r="N340" i="1"/>
  <c r="X339" i="1"/>
  <c r="W339" i="1"/>
  <c r="W343" i="1" s="1"/>
  <c r="N339" i="1"/>
  <c r="V337" i="1"/>
  <c r="W336" i="1"/>
  <c r="V336" i="1"/>
  <c r="X335" i="1"/>
  <c r="W335" i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X331" i="1" s="1"/>
  <c r="N328" i="1"/>
  <c r="X327" i="1"/>
  <c r="W327" i="1"/>
  <c r="W331" i="1" s="1"/>
  <c r="N327" i="1"/>
  <c r="V324" i="1"/>
  <c r="W323" i="1"/>
  <c r="V323" i="1"/>
  <c r="X322" i="1"/>
  <c r="X323" i="1" s="1"/>
  <c r="W322" i="1"/>
  <c r="W324" i="1" s="1"/>
  <c r="N322" i="1"/>
  <c r="V320" i="1"/>
  <c r="W319" i="1"/>
  <c r="V319" i="1"/>
  <c r="X318" i="1"/>
  <c r="X319" i="1" s="1"/>
  <c r="W318" i="1"/>
  <c r="W320" i="1" s="1"/>
  <c r="N318" i="1"/>
  <c r="V316" i="1"/>
  <c r="V315" i="1"/>
  <c r="X314" i="1"/>
  <c r="W314" i="1"/>
  <c r="N314" i="1"/>
  <c r="W313" i="1"/>
  <c r="X313" i="1" s="1"/>
  <c r="W312" i="1"/>
  <c r="W315" i="1" s="1"/>
  <c r="N312" i="1"/>
  <c r="V310" i="1"/>
  <c r="V309" i="1"/>
  <c r="W308" i="1"/>
  <c r="X308" i="1" s="1"/>
  <c r="N308" i="1"/>
  <c r="X307" i="1"/>
  <c r="W307" i="1"/>
  <c r="N307" i="1"/>
  <c r="W306" i="1"/>
  <c r="X306" i="1" s="1"/>
  <c r="W305" i="1"/>
  <c r="X305" i="1" s="1"/>
  <c r="N305" i="1"/>
  <c r="X304" i="1"/>
  <c r="W304" i="1"/>
  <c r="N304" i="1"/>
  <c r="W303" i="1"/>
  <c r="X303" i="1" s="1"/>
  <c r="N303" i="1"/>
  <c r="X302" i="1"/>
  <c r="W302" i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W279" i="1" s="1"/>
  <c r="N277" i="1"/>
  <c r="V275" i="1"/>
  <c r="V274" i="1"/>
  <c r="X273" i="1"/>
  <c r="W273" i="1"/>
  <c r="N273" i="1"/>
  <c r="W272" i="1"/>
  <c r="X272" i="1" s="1"/>
  <c r="N272" i="1"/>
  <c r="X271" i="1"/>
  <c r="W271" i="1"/>
  <c r="N271" i="1"/>
  <c r="W270" i="1"/>
  <c r="X270" i="1" s="1"/>
  <c r="W269" i="1"/>
  <c r="X269" i="1" s="1"/>
  <c r="N269" i="1"/>
  <c r="X268" i="1"/>
  <c r="W268" i="1"/>
  <c r="N268" i="1"/>
  <c r="W267" i="1"/>
  <c r="N267" i="1"/>
  <c r="V264" i="1"/>
  <c r="V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W239" i="1"/>
  <c r="X239" i="1" s="1"/>
  <c r="W238" i="1"/>
  <c r="X238" i="1" s="1"/>
  <c r="N238" i="1"/>
  <c r="X237" i="1"/>
  <c r="W237" i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X168" i="1" s="1"/>
  <c r="N168" i="1"/>
  <c r="V166" i="1"/>
  <c r="V165" i="1"/>
  <c r="W164" i="1"/>
  <c r="X164" i="1" s="1"/>
  <c r="X165" i="1" s="1"/>
  <c r="N164" i="1"/>
  <c r="X163" i="1"/>
  <c r="W163" i="1"/>
  <c r="V161" i="1"/>
  <c r="V160" i="1"/>
  <c r="X159" i="1"/>
  <c r="W159" i="1"/>
  <c r="N159" i="1"/>
  <c r="W158" i="1"/>
  <c r="W160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X146" i="1"/>
  <c r="W146" i="1"/>
  <c r="N146" i="1"/>
  <c r="W145" i="1"/>
  <c r="H481" i="1" s="1"/>
  <c r="V142" i="1"/>
  <c r="W141" i="1"/>
  <c r="V141" i="1"/>
  <c r="X140" i="1"/>
  <c r="W140" i="1"/>
  <c r="N140" i="1"/>
  <c r="X139" i="1"/>
  <c r="W139" i="1"/>
  <c r="N139" i="1"/>
  <c r="X138" i="1"/>
  <c r="X141" i="1" s="1"/>
  <c r="W138" i="1"/>
  <c r="G481" i="1" s="1"/>
  <c r="N138" i="1"/>
  <c r="V134" i="1"/>
  <c r="V133" i="1"/>
  <c r="X132" i="1"/>
  <c r="W132" i="1"/>
  <c r="N132" i="1"/>
  <c r="W131" i="1"/>
  <c r="X131" i="1" s="1"/>
  <c r="X133" i="1" s="1"/>
  <c r="N131" i="1"/>
  <c r="X130" i="1"/>
  <c r="W130" i="1"/>
  <c r="V127" i="1"/>
  <c r="V126" i="1"/>
  <c r="X125" i="1"/>
  <c r="W125" i="1"/>
  <c r="W124" i="1"/>
  <c r="X124" i="1" s="1"/>
  <c r="N124" i="1"/>
  <c r="X123" i="1"/>
  <c r="W123" i="1"/>
  <c r="X122" i="1"/>
  <c r="W122" i="1"/>
  <c r="N122" i="1"/>
  <c r="W121" i="1"/>
  <c r="W126" i="1" s="1"/>
  <c r="N121" i="1"/>
  <c r="V119" i="1"/>
  <c r="V118" i="1"/>
  <c r="W117" i="1"/>
  <c r="X117" i="1" s="1"/>
  <c r="X116" i="1"/>
  <c r="W116" i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X109" i="1"/>
  <c r="W109" i="1"/>
  <c r="W108" i="1"/>
  <c r="W118" i="1" s="1"/>
  <c r="X107" i="1"/>
  <c r="W107" i="1"/>
  <c r="W119" i="1" s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X104" i="1" s="1"/>
  <c r="W94" i="1"/>
  <c r="W104" i="1" s="1"/>
  <c r="N94" i="1"/>
  <c r="V92" i="1"/>
  <c r="V91" i="1"/>
  <c r="X90" i="1"/>
  <c r="W90" i="1"/>
  <c r="N90" i="1"/>
  <c r="X89" i="1"/>
  <c r="W89" i="1"/>
  <c r="N89" i="1"/>
  <c r="W88" i="1"/>
  <c r="X88" i="1" s="1"/>
  <c r="X87" i="1"/>
  <c r="W87" i="1"/>
  <c r="W86" i="1"/>
  <c r="X86" i="1" s="1"/>
  <c r="X85" i="1"/>
  <c r="W85" i="1"/>
  <c r="N85" i="1"/>
  <c r="X84" i="1"/>
  <c r="X91" i="1" s="1"/>
  <c r="W84" i="1"/>
  <c r="W91" i="1" s="1"/>
  <c r="V82" i="1"/>
  <c r="V81" i="1"/>
  <c r="W80" i="1"/>
  <c r="X80" i="1" s="1"/>
  <c r="N80" i="1"/>
  <c r="X79" i="1"/>
  <c r="W79" i="1"/>
  <c r="N79" i="1"/>
  <c r="X78" i="1"/>
  <c r="W78" i="1"/>
  <c r="N78" i="1"/>
  <c r="X77" i="1"/>
  <c r="W77" i="1"/>
  <c r="N77" i="1"/>
  <c r="W76" i="1"/>
  <c r="X76" i="1" s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W81" i="1" s="1"/>
  <c r="X63" i="1"/>
  <c r="W63" i="1"/>
  <c r="W82" i="1" s="1"/>
  <c r="V60" i="1"/>
  <c r="V59" i="1"/>
  <c r="X58" i="1"/>
  <c r="W58" i="1"/>
  <c r="X57" i="1"/>
  <c r="W57" i="1"/>
  <c r="N57" i="1"/>
  <c r="X56" i="1"/>
  <c r="W56" i="1"/>
  <c r="W55" i="1"/>
  <c r="D481" i="1" s="1"/>
  <c r="N55" i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471" i="1" s="1"/>
  <c r="V23" i="1"/>
  <c r="V475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W32" i="1" l="1"/>
  <c r="W475" i="1" s="1"/>
  <c r="W92" i="1"/>
  <c r="W127" i="1"/>
  <c r="W161" i="1"/>
  <c r="W173" i="1"/>
  <c r="W192" i="1"/>
  <c r="W200" i="1"/>
  <c r="L481" i="1"/>
  <c r="W223" i="1"/>
  <c r="X208" i="1"/>
  <c r="X223" i="1" s="1"/>
  <c r="W234" i="1"/>
  <c r="W258" i="1"/>
  <c r="W332" i="1"/>
  <c r="W347" i="1"/>
  <c r="X346" i="1"/>
  <c r="X347" i="1" s="1"/>
  <c r="W348" i="1"/>
  <c r="W410" i="1"/>
  <c r="X402" i="1"/>
  <c r="X409" i="1" s="1"/>
  <c r="W409" i="1"/>
  <c r="W428" i="1"/>
  <c r="X427" i="1"/>
  <c r="X428" i="1" s="1"/>
  <c r="W429" i="1"/>
  <c r="W443" i="1"/>
  <c r="X440" i="1"/>
  <c r="X442" i="1" s="1"/>
  <c r="W450" i="1"/>
  <c r="W459" i="1"/>
  <c r="X457" i="1"/>
  <c r="X459" i="1" s="1"/>
  <c r="E481" i="1"/>
  <c r="J9" i="1"/>
  <c r="X28" i="1"/>
  <c r="X32" i="1" s="1"/>
  <c r="C481" i="1"/>
  <c r="X50" i="1"/>
  <c r="X51" i="1" s="1"/>
  <c r="X55" i="1"/>
  <c r="X59" i="1" s="1"/>
  <c r="W60" i="1"/>
  <c r="X64" i="1"/>
  <c r="X81" i="1" s="1"/>
  <c r="W105" i="1"/>
  <c r="X108" i="1"/>
  <c r="X118" i="1" s="1"/>
  <c r="X121" i="1"/>
  <c r="X126" i="1" s="1"/>
  <c r="F481" i="1"/>
  <c r="W134" i="1"/>
  <c r="X145" i="1"/>
  <c r="X154" i="1" s="1"/>
  <c r="X158" i="1"/>
  <c r="X160" i="1" s="1"/>
  <c r="W166" i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W442" i="1"/>
  <c r="W460" i="1"/>
  <c r="I481" i="1"/>
  <c r="A10" i="1"/>
  <c r="W473" i="1"/>
  <c r="B481" i="1"/>
  <c r="W472" i="1"/>
  <c r="W52" i="1"/>
  <c r="W471" i="1" s="1"/>
  <c r="W59" i="1"/>
  <c r="W133" i="1"/>
  <c r="W155" i="1"/>
  <c r="W165" i="1"/>
  <c r="W172" i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399" i="1"/>
  <c r="X398" i="1"/>
  <c r="X399" i="1" s="1"/>
  <c r="W400" i="1"/>
  <c r="W423" i="1"/>
  <c r="W437" i="1"/>
  <c r="X431" i="1"/>
  <c r="X437" i="1" s="1"/>
  <c r="W438" i="1"/>
  <c r="X454" i="1"/>
  <c r="N481" i="1"/>
  <c r="F9" i="1"/>
  <c r="W142" i="1"/>
  <c r="W154" i="1"/>
  <c r="X172" i="1"/>
  <c r="X192" i="1"/>
  <c r="W224" i="1"/>
  <c r="W233" i="1"/>
  <c r="X230" i="1"/>
  <c r="X233" i="1" s="1"/>
  <c r="W246" i="1"/>
  <c r="W257" i="1"/>
  <c r="W264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71" i="1"/>
  <c r="W388" i="1"/>
  <c r="X384" i="1"/>
  <c r="X388" i="1" s="1"/>
  <c r="W424" i="1"/>
  <c r="W449" i="1"/>
  <c r="X447" i="1"/>
  <c r="X449" i="1" s="1"/>
  <c r="T481" i="1"/>
  <c r="R481" i="1"/>
  <c r="W470" i="1"/>
  <c r="S481" i="1"/>
  <c r="P481" i="1"/>
  <c r="X476" i="1" l="1"/>
  <c r="W474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<sst xmlns="http://schemas.openxmlformats.org/spreadsheetml/2006/main" count="2026" uniqueCount="702">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</sst>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3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47" t="s">
        <v>7</v>
      </c>
      <c r="B5" s="345"/>
      <c r="C5" s="346"/>
      <c r="D5" s="348"/>
      <c r="E5" s="350"/>
      <c r="F5" s="620" t="s">
        <v>8</v>
      </c>
      <c r="G5" s="346"/>
      <c r="H5" s="348" t="s">
        <v>701</v>
      </c>
      <c r="I5" s="349"/>
      <c r="J5" s="349"/>
      <c r="K5" s="349"/>
      <c r="L5" s="350"/>
      <c r="N5" s="24" t="s">
        <v>9</v>
      </c>
      <c r="O5" s="553">
        <v>45274</v>
      </c>
      <c r="P5" s="402"/>
      <c r="R5" s="640" t="s">
        <v>10</v>
      </c>
      <c r="S5" s="372"/>
      <c r="T5" s="492" t="s">
        <v>11</v>
      </c>
      <c r="U5" s="402"/>
      <c r="Z5" s="51"/>
      <c r="AA5" s="51"/>
      <c r="AB5" s="51"/>
    </row>
    <row r="6" spans="1:29" s="313" customFormat="1" ht="24" customHeight="1" x14ac:dyDescent="0.2">
      <c r="A6" s="447" t="s">
        <v>12</v>
      </c>
      <c r="B6" s="345"/>
      <c r="C6" s="346"/>
      <c r="D6" s="580" t="s">
        <v>13</v>
      </c>
      <c r="E6" s="581"/>
      <c r="F6" s="581"/>
      <c r="G6" s="581"/>
      <c r="H6" s="581"/>
      <c r="I6" s="581"/>
      <c r="J6" s="581"/>
      <c r="K6" s="581"/>
      <c r="L6" s="402"/>
      <c r="N6" s="24" t="s">
        <v>14</v>
      </c>
      <c r="O6" s="429" t="str">
        <f>IF(O5=0," ",CHOOSE(WEEKDAY(O5,2),"Понедельник","Вторник","Среда","Четверг","Пятница","Суббота","Воскресенье"))</f>
        <v>Четверг</v>
      </c>
      <c r="P6" s="320"/>
      <c r="R6" s="371" t="s">
        <v>15</v>
      </c>
      <c r="S6" s="372"/>
      <c r="T6" s="497" t="s">
        <v>16</v>
      </c>
      <c r="U6" s="359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7"/>
      <c r="S7" s="372"/>
      <c r="T7" s="498"/>
      <c r="U7" s="499"/>
      <c r="Z7" s="51"/>
      <c r="AA7" s="51"/>
      <c r="AB7" s="51"/>
    </row>
    <row r="8" spans="1:29" s="313" customFormat="1" ht="25.5" customHeight="1" x14ac:dyDescent="0.2">
      <c r="A8" s="646" t="s">
        <v>17</v>
      </c>
      <c r="B8" s="324"/>
      <c r="C8" s="325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18</v>
      </c>
      <c r="O8" s="401">
        <v>0.58333333333333337</v>
      </c>
      <c r="P8" s="402"/>
      <c r="R8" s="327"/>
      <c r="S8" s="372"/>
      <c r="T8" s="498"/>
      <c r="U8" s="499"/>
      <c r="Z8" s="51"/>
      <c r="AA8" s="51"/>
      <c r="AB8" s="51"/>
    </row>
    <row r="9" spans="1:29" s="313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68"/>
      <c r="E9" s="330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53"/>
      <c r="P9" s="402"/>
      <c r="R9" s="327"/>
      <c r="S9" s="372"/>
      <c r="T9" s="500"/>
      <c r="U9" s="501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68"/>
      <c r="E10" s="330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64" t="str">
        <f>IFERROR(VLOOKUP($D$10,Proxy,2,FALSE),"")</f>
        <v/>
      </c>
      <c r="I10" s="327"/>
      <c r="J10" s="327"/>
      <c r="K10" s="327"/>
      <c r="L10" s="327"/>
      <c r="N10" s="26" t="s">
        <v>20</v>
      </c>
      <c r="O10" s="401"/>
      <c r="P10" s="402"/>
      <c r="S10" s="24" t="s">
        <v>21</v>
      </c>
      <c r="T10" s="358" t="s">
        <v>22</v>
      </c>
      <c r="U10" s="359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1"/>
      <c r="P11" s="402"/>
      <c r="S11" s="24" t="s">
        <v>25</v>
      </c>
      <c r="T11" s="582" t="s">
        <v>26</v>
      </c>
      <c r="U11" s="583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17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4" t="s">
        <v>28</v>
      </c>
      <c r="O12" s="577"/>
      <c r="P12" s="522"/>
      <c r="Q12" s="23"/>
      <c r="S12" s="24"/>
      <c r="T12" s="417"/>
      <c r="U12" s="327"/>
      <c r="Z12" s="51"/>
      <c r="AA12" s="51"/>
      <c r="AB12" s="51"/>
    </row>
    <row r="13" spans="1:29" s="313" customFormat="1" ht="23.25" customHeight="1" x14ac:dyDescent="0.2">
      <c r="A13" s="617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6"/>
      <c r="N13" s="26" t="s">
        <v>30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17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36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478" t="s">
        <v>33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9"/>
      <c r="O16" s="479"/>
      <c r="P16" s="479"/>
      <c r="Q16" s="479"/>
      <c r="R16" s="47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34</v>
      </c>
      <c r="B17" s="353" t="s">
        <v>35</v>
      </c>
      <c r="C17" s="463" t="s">
        <v>36</v>
      </c>
      <c r="D17" s="353" t="s">
        <v>37</v>
      </c>
      <c r="E17" s="424"/>
      <c r="F17" s="353" t="s">
        <v>38</v>
      </c>
      <c r="G17" s="353" t="s">
        <v>39</v>
      </c>
      <c r="H17" s="353" t="s">
        <v>40</v>
      </c>
      <c r="I17" s="353" t="s">
        <v>41</v>
      </c>
      <c r="J17" s="353" t="s">
        <v>42</v>
      </c>
      <c r="K17" s="353" t="s">
        <v>43</v>
      </c>
      <c r="L17" s="353" t="s">
        <v>44</v>
      </c>
      <c r="M17" s="353" t="s">
        <v>45</v>
      </c>
      <c r="N17" s="353" t="s">
        <v>46</v>
      </c>
      <c r="O17" s="423"/>
      <c r="P17" s="423"/>
      <c r="Q17" s="423"/>
      <c r="R17" s="424"/>
      <c r="S17" s="644" t="s">
        <v>47</v>
      </c>
      <c r="T17" s="346"/>
      <c r="U17" s="353" t="s">
        <v>48</v>
      </c>
      <c r="V17" s="353" t="s">
        <v>49</v>
      </c>
      <c r="W17" s="364" t="s">
        <v>50</v>
      </c>
      <c r="X17" s="353" t="s">
        <v>51</v>
      </c>
      <c r="Y17" s="382" t="s">
        <v>52</v>
      </c>
      <c r="Z17" s="382" t="s">
        <v>53</v>
      </c>
      <c r="AA17" s="382" t="s">
        <v>54</v>
      </c>
      <c r="AB17" s="383"/>
      <c r="AC17" s="384"/>
      <c r="AD17" s="450"/>
      <c r="BA17" s="374" t="s">
        <v>55</v>
      </c>
    </row>
    <row r="18" spans="1:53" ht="14.25" customHeight="1" x14ac:dyDescent="0.2">
      <c r="A18" s="354"/>
      <c r="B18" s="354"/>
      <c r="C18" s="354"/>
      <c r="D18" s="425"/>
      <c r="E18" s="427"/>
      <c r="F18" s="354"/>
      <c r="G18" s="354"/>
      <c r="H18" s="354"/>
      <c r="I18" s="354"/>
      <c r="J18" s="354"/>
      <c r="K18" s="354"/>
      <c r="L18" s="354"/>
      <c r="M18" s="354"/>
      <c r="N18" s="425"/>
      <c r="O18" s="426"/>
      <c r="P18" s="426"/>
      <c r="Q18" s="426"/>
      <c r="R18" s="427"/>
      <c r="S18" s="312" t="s">
        <v>56</v>
      </c>
      <c r="T18" s="312" t="s">
        <v>57</v>
      </c>
      <c r="U18" s="354"/>
      <c r="V18" s="354"/>
      <c r="W18" s="365"/>
      <c r="X18" s="354"/>
      <c r="Y18" s="555"/>
      <c r="Z18" s="555"/>
      <c r="AA18" s="385"/>
      <c r="AB18" s="386"/>
      <c r="AC18" s="387"/>
      <c r="AD18" s="451"/>
      <c r="BA18" s="327"/>
    </row>
    <row r="19" spans="1:53" ht="27.75" customHeight="1" x14ac:dyDescent="0.2">
      <c r="A19" s="361" t="s">
        <v>58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48"/>
      <c r="Z19" s="48"/>
    </row>
    <row r="20" spans="1:53" ht="16.5" customHeight="1" x14ac:dyDescent="0.25">
      <c r="A20" s="339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0"/>
      <c r="Z20" s="310"/>
    </row>
    <row r="21" spans="1:53" ht="14.25" customHeight="1" x14ac:dyDescent="0.25">
      <c r="A21" s="332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9">
        <v>4607091389258</v>
      </c>
      <c r="E22" s="32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23" t="s">
        <v>65</v>
      </c>
      <c r="O23" s="324"/>
      <c r="P23" s="324"/>
      <c r="Q23" s="324"/>
      <c r="R23" s="324"/>
      <c r="S23" s="324"/>
      <c r="T23" s="325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23" t="s">
        <v>65</v>
      </c>
      <c r="O24" s="324"/>
      <c r="P24" s="324"/>
      <c r="Q24" s="324"/>
      <c r="R24" s="324"/>
      <c r="S24" s="324"/>
      <c r="T24" s="325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2" t="s">
        <v>67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9">
        <v>4607091383881</v>
      </c>
      <c r="E26" s="32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9">
        <v>4607091388237</v>
      </c>
      <c r="E27" s="32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9">
        <v>4607091383935</v>
      </c>
      <c r="E28" s="32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9">
        <v>4680115881853</v>
      </c>
      <c r="E29" s="32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9">
        <v>4607091383911</v>
      </c>
      <c r="E30" s="32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9">
        <v>4607091388244</v>
      </c>
      <c r="E31" s="32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23" t="s">
        <v>65</v>
      </c>
      <c r="O32" s="324"/>
      <c r="P32" s="324"/>
      <c r="Q32" s="324"/>
      <c r="R32" s="324"/>
      <c r="S32" s="324"/>
      <c r="T32" s="325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23" t="s">
        <v>65</v>
      </c>
      <c r="O33" s="324"/>
      <c r="P33" s="324"/>
      <c r="Q33" s="324"/>
      <c r="R33" s="324"/>
      <c r="S33" s="324"/>
      <c r="T33" s="325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2" t="s">
        <v>80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9">
        <v>4607091388503</v>
      </c>
      <c r="E35" s="32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23" t="s">
        <v>65</v>
      </c>
      <c r="O36" s="324"/>
      <c r="P36" s="324"/>
      <c r="Q36" s="324"/>
      <c r="R36" s="324"/>
      <c r="S36" s="324"/>
      <c r="T36" s="325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23" t="s">
        <v>65</v>
      </c>
      <c r="O37" s="324"/>
      <c r="P37" s="324"/>
      <c r="Q37" s="324"/>
      <c r="R37" s="324"/>
      <c r="S37" s="324"/>
      <c r="T37" s="325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2" t="s">
        <v>85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9">
        <v>4607091388282</v>
      </c>
      <c r="E39" s="32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23" t="s">
        <v>65</v>
      </c>
      <c r="O40" s="324"/>
      <c r="P40" s="324"/>
      <c r="Q40" s="324"/>
      <c r="R40" s="324"/>
      <c r="S40" s="324"/>
      <c r="T40" s="325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23" t="s">
        <v>65</v>
      </c>
      <c r="O41" s="324"/>
      <c r="P41" s="324"/>
      <c r="Q41" s="324"/>
      <c r="R41" s="324"/>
      <c r="S41" s="324"/>
      <c r="T41" s="325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2" t="s">
        <v>89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9">
        <v>4607091389111</v>
      </c>
      <c r="E43" s="32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23" t="s">
        <v>65</v>
      </c>
      <c r="O44" s="324"/>
      <c r="P44" s="324"/>
      <c r="Q44" s="324"/>
      <c r="R44" s="324"/>
      <c r="S44" s="324"/>
      <c r="T44" s="325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23" t="s">
        <v>65</v>
      </c>
      <c r="O45" s="324"/>
      <c r="P45" s="324"/>
      <c r="Q45" s="324"/>
      <c r="R45" s="324"/>
      <c r="S45" s="324"/>
      <c r="T45" s="325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1" t="s">
        <v>92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48"/>
      <c r="Z46" s="48"/>
    </row>
    <row r="47" spans="1:53" ht="16.5" customHeight="1" x14ac:dyDescent="0.25">
      <c r="A47" s="339" t="s">
        <v>93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0"/>
      <c r="Z47" s="310"/>
    </row>
    <row r="48" spans="1:53" ht="14.25" customHeight="1" x14ac:dyDescent="0.25">
      <c r="A48" s="332" t="s">
        <v>94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9">
        <v>4680115881440</v>
      </c>
      <c r="E49" s="32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0"/>
      <c r="S49" s="34"/>
      <c r="T49" s="34"/>
      <c r="U49" s="35" t="s">
        <v>64</v>
      </c>
      <c r="V49" s="315">
        <v>50</v>
      </c>
      <c r="W49" s="316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9">
        <v>4680115881433</v>
      </c>
      <c r="E50" s="32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0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23" t="s">
        <v>65</v>
      </c>
      <c r="O51" s="324"/>
      <c r="P51" s="324"/>
      <c r="Q51" s="324"/>
      <c r="R51" s="324"/>
      <c r="S51" s="324"/>
      <c r="T51" s="325"/>
      <c r="U51" s="37" t="s">
        <v>66</v>
      </c>
      <c r="V51" s="317">
        <f>IFERROR(V49/H49,"0")+IFERROR(V50/H50,"0")</f>
        <v>4.6296296296296298</v>
      </c>
      <c r="W51" s="317">
        <f>IFERROR(W49/H49,"0")+IFERROR(W50/H50,"0")</f>
        <v>5</v>
      </c>
      <c r="X51" s="317">
        <f>IFERROR(IF(X49="",0,X49),"0")+IFERROR(IF(X50="",0,X50),"0")</f>
        <v>0.10874999999999999</v>
      </c>
      <c r="Y51" s="318"/>
      <c r="Z51" s="318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23" t="s">
        <v>65</v>
      </c>
      <c r="O52" s="324"/>
      <c r="P52" s="324"/>
      <c r="Q52" s="324"/>
      <c r="R52" s="324"/>
      <c r="S52" s="324"/>
      <c r="T52" s="325"/>
      <c r="U52" s="37" t="s">
        <v>64</v>
      </c>
      <c r="V52" s="317">
        <f>IFERROR(SUM(V49:V50),"0")</f>
        <v>50</v>
      </c>
      <c r="W52" s="317">
        <f>IFERROR(SUM(W49:W50),"0")</f>
        <v>54</v>
      </c>
      <c r="X52" s="37"/>
      <c r="Y52" s="318"/>
      <c r="Z52" s="318"/>
    </row>
    <row r="53" spans="1:53" ht="16.5" customHeight="1" x14ac:dyDescent="0.25">
      <c r="A53" s="339" t="s">
        <v>101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0"/>
      <c r="Z53" s="310"/>
    </row>
    <row r="54" spans="1:53" ht="14.25" customHeight="1" x14ac:dyDescent="0.25">
      <c r="A54" s="332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9">
        <v>4680115881426</v>
      </c>
      <c r="E55" s="32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0"/>
      <c r="S55" s="34"/>
      <c r="T55" s="34"/>
      <c r="U55" s="35" t="s">
        <v>64</v>
      </c>
      <c r="V55" s="315">
        <v>50</v>
      </c>
      <c r="W55" s="316">
        <f>IFERROR(IF(V55="",0,CEILING((V55/$H55),1)*$H55),"")</f>
        <v>54</v>
      </c>
      <c r="X55" s="36">
        <f>IFERROR(IF(W55=0,"",ROUNDUP(W55/H55,0)*0.02175),"")</f>
        <v>0.10874999999999999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9">
        <v>4680115881426</v>
      </c>
      <c r="E56" s="32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2"/>
      <c r="P56" s="322"/>
      <c r="Q56" s="322"/>
      <c r="R56" s="32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9">
        <v>4680115881419</v>
      </c>
      <c r="E57" s="32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0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9">
        <v>4680115881525</v>
      </c>
      <c r="E58" s="32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9" t="s">
        <v>112</v>
      </c>
      <c r="O58" s="322"/>
      <c r="P58" s="322"/>
      <c r="Q58" s="322"/>
      <c r="R58" s="32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23" t="s">
        <v>65</v>
      </c>
      <c r="O59" s="324"/>
      <c r="P59" s="324"/>
      <c r="Q59" s="324"/>
      <c r="R59" s="324"/>
      <c r="S59" s="324"/>
      <c r="T59" s="325"/>
      <c r="U59" s="37" t="s">
        <v>66</v>
      </c>
      <c r="V59" s="317">
        <f>IFERROR(V55/H55,"0")+IFERROR(V56/H56,"0")+IFERROR(V57/H57,"0")+IFERROR(V58/H58,"0")</f>
        <v>4.6296296296296298</v>
      </c>
      <c r="W59" s="317">
        <f>IFERROR(W55/H55,"0")+IFERROR(W56/H56,"0")+IFERROR(W57/H57,"0")+IFERROR(W58/H58,"0")</f>
        <v>5</v>
      </c>
      <c r="X59" s="317">
        <f>IFERROR(IF(X55="",0,X55),"0")+IFERROR(IF(X56="",0,X56),"0")+IFERROR(IF(X57="",0,X57),"0")+IFERROR(IF(X58="",0,X58),"0")</f>
        <v>0.10874999999999999</v>
      </c>
      <c r="Y59" s="318"/>
      <c r="Z59" s="318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23" t="s">
        <v>65</v>
      </c>
      <c r="O60" s="324"/>
      <c r="P60" s="324"/>
      <c r="Q60" s="324"/>
      <c r="R60" s="324"/>
      <c r="S60" s="324"/>
      <c r="T60" s="325"/>
      <c r="U60" s="37" t="s">
        <v>64</v>
      </c>
      <c r="V60" s="317">
        <f>IFERROR(SUM(V55:V58),"0")</f>
        <v>50</v>
      </c>
      <c r="W60" s="317">
        <f>IFERROR(SUM(W55:W58),"0")</f>
        <v>54</v>
      </c>
      <c r="X60" s="37"/>
      <c r="Y60" s="318"/>
      <c r="Z60" s="318"/>
    </row>
    <row r="61" spans="1:53" ht="16.5" customHeight="1" x14ac:dyDescent="0.25">
      <c r="A61" s="339" t="s">
        <v>92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0"/>
      <c r="Z61" s="310"/>
    </row>
    <row r="62" spans="1:53" ht="14.25" customHeight="1" x14ac:dyDescent="0.25">
      <c r="A62" s="332" t="s">
        <v>102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9">
        <v>4607091382945</v>
      </c>
      <c r="E63" s="32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30" t="s">
        <v>115</v>
      </c>
      <c r="O63" s="322"/>
      <c r="P63" s="322"/>
      <c r="Q63" s="322"/>
      <c r="R63" s="32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9">
        <v>4607091385670</v>
      </c>
      <c r="E64" s="32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90" t="s">
        <v>119</v>
      </c>
      <c r="O64" s="322"/>
      <c r="P64" s="322"/>
      <c r="Q64" s="322"/>
      <c r="R64" s="320"/>
      <c r="S64" s="34"/>
      <c r="T64" s="34"/>
      <c r="U64" s="35" t="s">
        <v>64</v>
      </c>
      <c r="V64" s="315">
        <v>100</v>
      </c>
      <c r="W64" s="316">
        <f t="shared" si="2"/>
        <v>100.8</v>
      </c>
      <c r="X64" s="36">
        <f>IFERROR(IF(W64=0,"",ROUNDUP(W64/H64,0)*0.02175),"")</f>
        <v>0.19574999999999998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9">
        <v>4680115881327</v>
      </c>
      <c r="E65" s="32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9">
        <v>4680115882133</v>
      </c>
      <c r="E66" s="32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7" t="s">
        <v>125</v>
      </c>
      <c r="O66" s="322"/>
      <c r="P66" s="322"/>
      <c r="Q66" s="322"/>
      <c r="R66" s="32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9">
        <v>4607091382952</v>
      </c>
      <c r="E67" s="32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9">
        <v>4607091385687</v>
      </c>
      <c r="E68" s="32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9">
        <v>4680115882539</v>
      </c>
      <c r="E69" s="32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9">
        <v>4607091384604</v>
      </c>
      <c r="E70" s="32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9">
        <v>4680115880283</v>
      </c>
      <c r="E71" s="32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9">
        <v>4680115881518</v>
      </c>
      <c r="E72" s="32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9">
        <v>4680115881303</v>
      </c>
      <c r="E73" s="32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0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9">
        <v>4680115882577</v>
      </c>
      <c r="E74" s="32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86" t="s">
        <v>142</v>
      </c>
      <c r="O74" s="322"/>
      <c r="P74" s="322"/>
      <c r="Q74" s="322"/>
      <c r="R74" s="32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9">
        <v>4680115882577</v>
      </c>
      <c r="E75" s="32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3" t="s">
        <v>144</v>
      </c>
      <c r="O75" s="322"/>
      <c r="P75" s="322"/>
      <c r="Q75" s="322"/>
      <c r="R75" s="32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9">
        <v>4680115882720</v>
      </c>
      <c r="E76" s="32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91" t="s">
        <v>147</v>
      </c>
      <c r="O76" s="322"/>
      <c r="P76" s="322"/>
      <c r="Q76" s="322"/>
      <c r="R76" s="32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9">
        <v>4607091388466</v>
      </c>
      <c r="E77" s="32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9">
        <v>4680115880269</v>
      </c>
      <c r="E78" s="32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9">
        <v>4680115880429</v>
      </c>
      <c r="E79" s="32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9">
        <v>4680115881457</v>
      </c>
      <c r="E80" s="32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6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8"/>
      <c r="N81" s="323" t="s">
        <v>65</v>
      </c>
      <c r="O81" s="324"/>
      <c r="P81" s="324"/>
      <c r="Q81" s="324"/>
      <c r="R81" s="324"/>
      <c r="S81" s="324"/>
      <c r="T81" s="325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8.9285714285714288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0.19574999999999998</v>
      </c>
      <c r="Y81" s="318"/>
      <c r="Z81" s="318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8"/>
      <c r="N82" s="323" t="s">
        <v>65</v>
      </c>
      <c r="O82" s="324"/>
      <c r="P82" s="324"/>
      <c r="Q82" s="324"/>
      <c r="R82" s="324"/>
      <c r="S82" s="324"/>
      <c r="T82" s="325"/>
      <c r="U82" s="37" t="s">
        <v>64</v>
      </c>
      <c r="V82" s="317">
        <f>IFERROR(SUM(V63:V80),"0")</f>
        <v>100</v>
      </c>
      <c r="W82" s="317">
        <f>IFERROR(SUM(W63:W80),"0")</f>
        <v>100.8</v>
      </c>
      <c r="X82" s="37"/>
      <c r="Y82" s="318"/>
      <c r="Z82" s="318"/>
    </row>
    <row r="83" spans="1:53" ht="14.25" customHeight="1" x14ac:dyDescent="0.25">
      <c r="A83" s="332" t="s">
        <v>94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9">
        <v>4607091384789</v>
      </c>
      <c r="E84" s="32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1" t="s">
        <v>158</v>
      </c>
      <c r="O84" s="322"/>
      <c r="P84" s="322"/>
      <c r="Q84" s="322"/>
      <c r="R84" s="32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9">
        <v>4680115881488</v>
      </c>
      <c r="E85" s="32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4"/>
      <c r="T85" s="34"/>
      <c r="U85" s="35" t="s">
        <v>64</v>
      </c>
      <c r="V85" s="315">
        <v>10</v>
      </c>
      <c r="W85" s="316">
        <f t="shared" si="4"/>
        <v>10.8</v>
      </c>
      <c r="X85" s="36">
        <f>IFERROR(IF(W85=0,"",ROUNDUP(W85/H85,0)*0.02175),"")</f>
        <v>2.1749999999999999E-2</v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9">
        <v>4607091384765</v>
      </c>
      <c r="E86" s="32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70" t="s">
        <v>163</v>
      </c>
      <c r="O86" s="322"/>
      <c r="P86" s="322"/>
      <c r="Q86" s="322"/>
      <c r="R86" s="32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9">
        <v>4680115882751</v>
      </c>
      <c r="E87" s="32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8" t="s">
        <v>166</v>
      </c>
      <c r="O87" s="322"/>
      <c r="P87" s="322"/>
      <c r="Q87" s="322"/>
      <c r="R87" s="32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9">
        <v>4680115882775</v>
      </c>
      <c r="E88" s="32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5" t="s">
        <v>170</v>
      </c>
      <c r="O88" s="322"/>
      <c r="P88" s="322"/>
      <c r="Q88" s="322"/>
      <c r="R88" s="32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9">
        <v>4680115880658</v>
      </c>
      <c r="E89" s="32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9">
        <v>4607091381962</v>
      </c>
      <c r="E90" s="32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23" t="s">
        <v>65</v>
      </c>
      <c r="O91" s="324"/>
      <c r="P91" s="324"/>
      <c r="Q91" s="324"/>
      <c r="R91" s="324"/>
      <c r="S91" s="324"/>
      <c r="T91" s="325"/>
      <c r="U91" s="37" t="s">
        <v>66</v>
      </c>
      <c r="V91" s="317">
        <f>IFERROR(V84/H84,"0")+IFERROR(V85/H85,"0")+IFERROR(V86/H86,"0")+IFERROR(V87/H87,"0")+IFERROR(V88/H88,"0")+IFERROR(V89/H89,"0")+IFERROR(V90/H90,"0")</f>
        <v>0.92592592592592582</v>
      </c>
      <c r="W91" s="317">
        <f>IFERROR(W84/H84,"0")+IFERROR(W85/H85,"0")+IFERROR(W86/H86,"0")+IFERROR(W87/H87,"0")+IFERROR(W88/H88,"0")+IFERROR(W89/H89,"0")+IFERROR(W90/H90,"0")</f>
        <v>1</v>
      </c>
      <c r="X91" s="317">
        <f>IFERROR(IF(X84="",0,X84),"0")+IFERROR(IF(X85="",0,X85),"0")+IFERROR(IF(X86="",0,X86),"0")+IFERROR(IF(X87="",0,X87),"0")+IFERROR(IF(X88="",0,X88),"0")+IFERROR(IF(X89="",0,X89),"0")+IFERROR(IF(X90="",0,X90),"0")</f>
        <v>2.1749999999999999E-2</v>
      </c>
      <c r="Y91" s="318"/>
      <c r="Z91" s="318"/>
    </row>
    <row r="92" spans="1:53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23" t="s">
        <v>65</v>
      </c>
      <c r="O92" s="324"/>
      <c r="P92" s="324"/>
      <c r="Q92" s="324"/>
      <c r="R92" s="324"/>
      <c r="S92" s="324"/>
      <c r="T92" s="325"/>
      <c r="U92" s="37" t="s">
        <v>64</v>
      </c>
      <c r="V92" s="317">
        <f>IFERROR(SUM(V84:V90),"0")</f>
        <v>10</v>
      </c>
      <c r="W92" s="317">
        <f>IFERROR(SUM(W84:W90),"0")</f>
        <v>10.8</v>
      </c>
      <c r="X92" s="37"/>
      <c r="Y92" s="318"/>
      <c r="Z92" s="318"/>
    </row>
    <row r="93" spans="1:53" ht="14.25" customHeight="1" x14ac:dyDescent="0.25">
      <c r="A93" s="332" t="s">
        <v>59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9">
        <v>4607091387667</v>
      </c>
      <c r="E94" s="32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9">
        <v>4607091387636</v>
      </c>
      <c r="E95" s="32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9">
        <v>4607091384727</v>
      </c>
      <c r="E96" s="32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9">
        <v>4607091386745</v>
      </c>
      <c r="E97" s="32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9">
        <v>4607091382426</v>
      </c>
      <c r="E98" s="32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4"/>
      <c r="T98" s="34"/>
      <c r="U98" s="35" t="s">
        <v>64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9">
        <v>4607091386547</v>
      </c>
      <c r="E99" s="32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9">
        <v>4607091384734</v>
      </c>
      <c r="E100" s="32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9">
        <v>4607091382464</v>
      </c>
      <c r="E101" s="32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9">
        <v>4680115883444</v>
      </c>
      <c r="E102" s="32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5" t="s">
        <v>193</v>
      </c>
      <c r="O102" s="322"/>
      <c r="P102" s="322"/>
      <c r="Q102" s="322"/>
      <c r="R102" s="32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9">
        <v>4680115883444</v>
      </c>
      <c r="E103" s="32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2"/>
      <c r="P103" s="322"/>
      <c r="Q103" s="322"/>
      <c r="R103" s="32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6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23" t="s">
        <v>65</v>
      </c>
      <c r="O104" s="324"/>
      <c r="P104" s="324"/>
      <c r="Q104" s="324"/>
      <c r="R104" s="324"/>
      <c r="S104" s="324"/>
      <c r="T104" s="325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8"/>
      <c r="N105" s="323" t="s">
        <v>65</v>
      </c>
      <c r="O105" s="324"/>
      <c r="P105" s="324"/>
      <c r="Q105" s="324"/>
      <c r="R105" s="324"/>
      <c r="S105" s="324"/>
      <c r="T105" s="325"/>
      <c r="U105" s="37" t="s">
        <v>64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2" t="s">
        <v>67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9">
        <v>4607091386967</v>
      </c>
      <c r="E107" s="32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600" t="s">
        <v>197</v>
      </c>
      <c r="O107" s="322"/>
      <c r="P107" s="322"/>
      <c r="Q107" s="322"/>
      <c r="R107" s="32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9">
        <v>4607091386967</v>
      </c>
      <c r="E108" s="32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34" t="s">
        <v>199</v>
      </c>
      <c r="O108" s="322"/>
      <c r="P108" s="322"/>
      <c r="Q108" s="322"/>
      <c r="R108" s="320"/>
      <c r="S108" s="34"/>
      <c r="T108" s="34"/>
      <c r="U108" s="35" t="s">
        <v>64</v>
      </c>
      <c r="V108" s="315">
        <v>100</v>
      </c>
      <c r="W108" s="31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9">
        <v>4607091385304</v>
      </c>
      <c r="E109" s="32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52" t="s">
        <v>202</v>
      </c>
      <c r="O109" s="322"/>
      <c r="P109" s="322"/>
      <c r="Q109" s="322"/>
      <c r="R109" s="32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9">
        <v>4607091386264</v>
      </c>
      <c r="E110" s="32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9">
        <v>4680115882584</v>
      </c>
      <c r="E111" s="32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6" t="s">
        <v>207</v>
      </c>
      <c r="O111" s="322"/>
      <c r="P111" s="322"/>
      <c r="Q111" s="322"/>
      <c r="R111" s="32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9">
        <v>4680115882584</v>
      </c>
      <c r="E112" s="32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2"/>
      <c r="P112" s="322"/>
      <c r="Q112" s="322"/>
      <c r="R112" s="32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9">
        <v>4607091385731</v>
      </c>
      <c r="E113" s="32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8" t="s">
        <v>212</v>
      </c>
      <c r="O113" s="322"/>
      <c r="P113" s="322"/>
      <c r="Q113" s="322"/>
      <c r="R113" s="32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9">
        <v>4680115880214</v>
      </c>
      <c r="E114" s="32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62" t="s">
        <v>215</v>
      </c>
      <c r="O114" s="322"/>
      <c r="P114" s="322"/>
      <c r="Q114" s="322"/>
      <c r="R114" s="32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9">
        <v>4680115880894</v>
      </c>
      <c r="E115" s="32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5" t="s">
        <v>218</v>
      </c>
      <c r="O115" s="322"/>
      <c r="P115" s="322"/>
      <c r="Q115" s="322"/>
      <c r="R115" s="32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9">
        <v>4607091385427</v>
      </c>
      <c r="E116" s="32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9">
        <v>4680115882645</v>
      </c>
      <c r="E117" s="32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74" t="s">
        <v>223</v>
      </c>
      <c r="O117" s="322"/>
      <c r="P117" s="322"/>
      <c r="Q117" s="322"/>
      <c r="R117" s="32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23" t="s">
        <v>65</v>
      </c>
      <c r="O118" s="324"/>
      <c r="P118" s="324"/>
      <c r="Q118" s="324"/>
      <c r="R118" s="324"/>
      <c r="S118" s="324"/>
      <c r="T118" s="325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11.904761904761905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12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0.26100000000000001</v>
      </c>
      <c r="Y118" s="318"/>
      <c r="Z118" s="318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8"/>
      <c r="N119" s="323" t="s">
        <v>65</v>
      </c>
      <c r="O119" s="324"/>
      <c r="P119" s="324"/>
      <c r="Q119" s="324"/>
      <c r="R119" s="324"/>
      <c r="S119" s="324"/>
      <c r="T119" s="325"/>
      <c r="U119" s="37" t="s">
        <v>64</v>
      </c>
      <c r="V119" s="317">
        <f>IFERROR(SUM(V107:V117),"0")</f>
        <v>100</v>
      </c>
      <c r="W119" s="317">
        <f>IFERROR(SUM(W107:W117),"0")</f>
        <v>100.80000000000001</v>
      </c>
      <c r="X119" s="37"/>
      <c r="Y119" s="318"/>
      <c r="Z119" s="318"/>
    </row>
    <row r="120" spans="1:53" ht="14.25" customHeight="1" x14ac:dyDescent="0.25">
      <c r="A120" s="332" t="s">
        <v>224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9">
        <v>4607091383065</v>
      </c>
      <c r="E121" s="32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9">
        <v>4680115881532</v>
      </c>
      <c r="E122" s="32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9">
        <v>4680115882652</v>
      </c>
      <c r="E123" s="32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43" t="s">
        <v>231</v>
      </c>
      <c r="O123" s="322"/>
      <c r="P123" s="322"/>
      <c r="Q123" s="322"/>
      <c r="R123" s="32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9">
        <v>4680115880238</v>
      </c>
      <c r="E124" s="32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9">
        <v>4680115881464</v>
      </c>
      <c r="E125" s="32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8" t="s">
        <v>236</v>
      </c>
      <c r="O125" s="322"/>
      <c r="P125" s="322"/>
      <c r="Q125" s="322"/>
      <c r="R125" s="32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8"/>
      <c r="N126" s="323" t="s">
        <v>65</v>
      </c>
      <c r="O126" s="324"/>
      <c r="P126" s="324"/>
      <c r="Q126" s="324"/>
      <c r="R126" s="324"/>
      <c r="S126" s="324"/>
      <c r="T126" s="325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8"/>
      <c r="N127" s="323" t="s">
        <v>65</v>
      </c>
      <c r="O127" s="324"/>
      <c r="P127" s="324"/>
      <c r="Q127" s="324"/>
      <c r="R127" s="324"/>
      <c r="S127" s="324"/>
      <c r="T127" s="325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39" t="s">
        <v>237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10"/>
      <c r="Z128" s="310"/>
    </row>
    <row r="129" spans="1:53" ht="14.25" customHeight="1" x14ac:dyDescent="0.25">
      <c r="A129" s="332" t="s">
        <v>67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9">
        <v>4607091385168</v>
      </c>
      <c r="E130" s="32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70" t="s">
        <v>240</v>
      </c>
      <c r="O130" s="322"/>
      <c r="P130" s="322"/>
      <c r="Q130" s="322"/>
      <c r="R130" s="320"/>
      <c r="S130" s="34"/>
      <c r="T130" s="34"/>
      <c r="U130" s="35" t="s">
        <v>64</v>
      </c>
      <c r="V130" s="315">
        <v>80</v>
      </c>
      <c r="W130" s="316">
        <f>IFERROR(IF(V130="",0,CEILING((V130/$H130),1)*$H130),"")</f>
        <v>84</v>
      </c>
      <c r="X130" s="36">
        <f>IFERROR(IF(W130=0,"",ROUNDUP(W130/H130,0)*0.02175),"")</f>
        <v>0.21749999999999997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9">
        <v>4607091383256</v>
      </c>
      <c r="E131" s="32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9">
        <v>4607091385748</v>
      </c>
      <c r="E132" s="32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6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8"/>
      <c r="N133" s="323" t="s">
        <v>65</v>
      </c>
      <c r="O133" s="324"/>
      <c r="P133" s="324"/>
      <c r="Q133" s="324"/>
      <c r="R133" s="324"/>
      <c r="S133" s="324"/>
      <c r="T133" s="325"/>
      <c r="U133" s="37" t="s">
        <v>66</v>
      </c>
      <c r="V133" s="317">
        <f>IFERROR(V130/H130,"0")+IFERROR(V131/H131,"0")+IFERROR(V132/H132,"0")</f>
        <v>9.5238095238095237</v>
      </c>
      <c r="W133" s="317">
        <f>IFERROR(W130/H130,"0")+IFERROR(W131/H131,"0")+IFERROR(W132/H132,"0")</f>
        <v>10</v>
      </c>
      <c r="X133" s="317">
        <f>IFERROR(IF(X130="",0,X130),"0")+IFERROR(IF(X131="",0,X131),"0")+IFERROR(IF(X132="",0,X132),"0")</f>
        <v>0.21749999999999997</v>
      </c>
      <c r="Y133" s="318"/>
      <c r="Z133" s="318"/>
    </row>
    <row r="134" spans="1:53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8"/>
      <c r="N134" s="323" t="s">
        <v>65</v>
      </c>
      <c r="O134" s="324"/>
      <c r="P134" s="324"/>
      <c r="Q134" s="324"/>
      <c r="R134" s="324"/>
      <c r="S134" s="324"/>
      <c r="T134" s="325"/>
      <c r="U134" s="37" t="s">
        <v>64</v>
      </c>
      <c r="V134" s="317">
        <f>IFERROR(SUM(V130:V132),"0")</f>
        <v>80</v>
      </c>
      <c r="W134" s="317">
        <f>IFERROR(SUM(W130:W132),"0")</f>
        <v>84</v>
      </c>
      <c r="X134" s="37"/>
      <c r="Y134" s="318"/>
      <c r="Z134" s="318"/>
    </row>
    <row r="135" spans="1:53" ht="27.75" customHeight="1" x14ac:dyDescent="0.2">
      <c r="A135" s="361" t="s">
        <v>245</v>
      </c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48"/>
      <c r="Z135" s="48"/>
    </row>
    <row r="136" spans="1:53" ht="16.5" customHeight="1" x14ac:dyDescent="0.25">
      <c r="A136" s="339" t="s">
        <v>246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10"/>
      <c r="Z136" s="310"/>
    </row>
    <row r="137" spans="1:53" ht="14.25" customHeight="1" x14ac:dyDescent="0.25">
      <c r="A137" s="332" t="s">
        <v>102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9">
        <v>4607091383423</v>
      </c>
      <c r="E138" s="32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9">
        <v>4607091381405</v>
      </c>
      <c r="E139" s="32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9">
        <v>4607091386516</v>
      </c>
      <c r="E140" s="32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6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8"/>
      <c r="N141" s="323" t="s">
        <v>65</v>
      </c>
      <c r="O141" s="324"/>
      <c r="P141" s="324"/>
      <c r="Q141" s="324"/>
      <c r="R141" s="324"/>
      <c r="S141" s="324"/>
      <c r="T141" s="325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8"/>
      <c r="N142" s="323" t="s">
        <v>65</v>
      </c>
      <c r="O142" s="324"/>
      <c r="P142" s="324"/>
      <c r="Q142" s="324"/>
      <c r="R142" s="324"/>
      <c r="S142" s="324"/>
      <c r="T142" s="325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9" t="s">
        <v>253</v>
      </c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10"/>
      <c r="Z143" s="310"/>
    </row>
    <row r="144" spans="1:53" ht="14.25" customHeight="1" x14ac:dyDescent="0.25">
      <c r="A144" s="332" t="s">
        <v>59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9">
        <v>4680115883963</v>
      </c>
      <c r="E145" s="32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7" t="s">
        <v>256</v>
      </c>
      <c r="O145" s="322"/>
      <c r="P145" s="322"/>
      <c r="Q145" s="322"/>
      <c r="R145" s="32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9">
        <v>4680115880993</v>
      </c>
      <c r="E146" s="32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9">
        <v>4680115881761</v>
      </c>
      <c r="E147" s="32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9">
        <v>4680115881563</v>
      </c>
      <c r="E148" s="32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9">
        <v>4680115880986</v>
      </c>
      <c r="E149" s="32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9">
        <v>4680115880207</v>
      </c>
      <c r="E150" s="32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9">
        <v>4680115881785</v>
      </c>
      <c r="E151" s="32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9">
        <v>4680115881679</v>
      </c>
      <c r="E152" s="32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9">
        <v>4680115880191</v>
      </c>
      <c r="E153" s="32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6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8"/>
      <c r="N154" s="323" t="s">
        <v>65</v>
      </c>
      <c r="O154" s="324"/>
      <c r="P154" s="324"/>
      <c r="Q154" s="324"/>
      <c r="R154" s="324"/>
      <c r="S154" s="324"/>
      <c r="T154" s="325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8"/>
      <c r="N155" s="323" t="s">
        <v>65</v>
      </c>
      <c r="O155" s="324"/>
      <c r="P155" s="324"/>
      <c r="Q155" s="324"/>
      <c r="R155" s="324"/>
      <c r="S155" s="324"/>
      <c r="T155" s="325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customHeight="1" x14ac:dyDescent="0.25">
      <c r="A156" s="339" t="s">
        <v>274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4.25" customHeight="1" x14ac:dyDescent="0.25">
      <c r="A157" s="332" t="s">
        <v>102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9">
        <v>4680115881402</v>
      </c>
      <c r="E158" s="32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9">
        <v>4680115881396</v>
      </c>
      <c r="E159" s="32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6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8"/>
      <c r="N160" s="323" t="s">
        <v>65</v>
      </c>
      <c r="O160" s="324"/>
      <c r="P160" s="324"/>
      <c r="Q160" s="324"/>
      <c r="R160" s="324"/>
      <c r="S160" s="324"/>
      <c r="T160" s="325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8"/>
      <c r="N161" s="323" t="s">
        <v>65</v>
      </c>
      <c r="O161" s="324"/>
      <c r="P161" s="324"/>
      <c r="Q161" s="324"/>
      <c r="R161" s="324"/>
      <c r="S161" s="324"/>
      <c r="T161" s="325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2" t="s">
        <v>94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9">
        <v>4680115882935</v>
      </c>
      <c r="E163" s="32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8" t="s">
        <v>281</v>
      </c>
      <c r="O163" s="322"/>
      <c r="P163" s="322"/>
      <c r="Q163" s="322"/>
      <c r="R163" s="32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9">
        <v>4680115880764</v>
      </c>
      <c r="E164" s="32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6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8"/>
      <c r="N165" s="323" t="s">
        <v>65</v>
      </c>
      <c r="O165" s="324"/>
      <c r="P165" s="324"/>
      <c r="Q165" s="324"/>
      <c r="R165" s="324"/>
      <c r="S165" s="324"/>
      <c r="T165" s="325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27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8"/>
      <c r="N166" s="323" t="s">
        <v>65</v>
      </c>
      <c r="O166" s="324"/>
      <c r="P166" s="324"/>
      <c r="Q166" s="324"/>
      <c r="R166" s="324"/>
      <c r="S166" s="324"/>
      <c r="T166" s="325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2" t="s">
        <v>59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9">
        <v>4680115882683</v>
      </c>
      <c r="E168" s="32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9">
        <v>4680115882690</v>
      </c>
      <c r="E169" s="32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9">
        <v>4680115882669</v>
      </c>
      <c r="E170" s="32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9">
        <v>4680115882676</v>
      </c>
      <c r="E171" s="32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6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8"/>
      <c r="N172" s="323" t="s">
        <v>65</v>
      </c>
      <c r="O172" s="324"/>
      <c r="P172" s="324"/>
      <c r="Q172" s="324"/>
      <c r="R172" s="324"/>
      <c r="S172" s="324"/>
      <c r="T172" s="325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8"/>
      <c r="N173" s="323" t="s">
        <v>65</v>
      </c>
      <c r="O173" s="324"/>
      <c r="P173" s="324"/>
      <c r="Q173" s="324"/>
      <c r="R173" s="324"/>
      <c r="S173" s="324"/>
      <c r="T173" s="325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2" t="s">
        <v>67</v>
      </c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9">
        <v>4680115881556</v>
      </c>
      <c r="E175" s="32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9">
        <v>4680115880573</v>
      </c>
      <c r="E176" s="32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9" t="s">
        <v>296</v>
      </c>
      <c r="O176" s="322"/>
      <c r="P176" s="322"/>
      <c r="Q176" s="322"/>
      <c r="R176" s="32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9">
        <v>4680115881594</v>
      </c>
      <c r="E177" s="32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9">
        <v>4680115881587</v>
      </c>
      <c r="E178" s="32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6" t="s">
        <v>301</v>
      </c>
      <c r="O178" s="322"/>
      <c r="P178" s="322"/>
      <c r="Q178" s="322"/>
      <c r="R178" s="32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9">
        <v>4680115880962</v>
      </c>
      <c r="E179" s="32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9">
        <v>4680115881617</v>
      </c>
      <c r="E180" s="32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9">
        <v>4680115881228</v>
      </c>
      <c r="E181" s="32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0" t="s">
        <v>308</v>
      </c>
      <c r="O181" s="322"/>
      <c r="P181" s="322"/>
      <c r="Q181" s="322"/>
      <c r="R181" s="32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9">
        <v>4680115881037</v>
      </c>
      <c r="E182" s="32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0" t="s">
        <v>311</v>
      </c>
      <c r="O182" s="322"/>
      <c r="P182" s="322"/>
      <c r="Q182" s="322"/>
      <c r="R182" s="32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9">
        <v>4680115881211</v>
      </c>
      <c r="E183" s="32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9">
        <v>4680115881020</v>
      </c>
      <c r="E184" s="32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9">
        <v>4680115882195</v>
      </c>
      <c r="E185" s="32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9">
        <v>4680115882607</v>
      </c>
      <c r="E186" s="32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9">
        <v>4680115880092</v>
      </c>
      <c r="E187" s="32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9">
        <v>4680115880221</v>
      </c>
      <c r="E188" s="32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9">
        <v>4680115882942</v>
      </c>
      <c r="E189" s="32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9">
        <v>4680115880504</v>
      </c>
      <c r="E190" s="32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9">
        <v>4680115882164</v>
      </c>
      <c r="E191" s="32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6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8"/>
      <c r="N192" s="323" t="s">
        <v>65</v>
      </c>
      <c r="O192" s="324"/>
      <c r="P192" s="324"/>
      <c r="Q192" s="324"/>
      <c r="R192" s="324"/>
      <c r="S192" s="324"/>
      <c r="T192" s="325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8"/>
      <c r="N193" s="323" t="s">
        <v>65</v>
      </c>
      <c r="O193" s="324"/>
      <c r="P193" s="324"/>
      <c r="Q193" s="324"/>
      <c r="R193" s="324"/>
      <c r="S193" s="324"/>
      <c r="T193" s="325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customHeight="1" x14ac:dyDescent="0.25">
      <c r="A194" s="332" t="s">
        <v>224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9">
        <v>4680115882874</v>
      </c>
      <c r="E195" s="32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2"/>
      <c r="P195" s="322"/>
      <c r="Q195" s="322"/>
      <c r="R195" s="32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9">
        <v>4680115884434</v>
      </c>
      <c r="E196" s="32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7" t="s">
        <v>335</v>
      </c>
      <c r="O196" s="322"/>
      <c r="P196" s="322"/>
      <c r="Q196" s="322"/>
      <c r="R196" s="32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9">
        <v>4680115880801</v>
      </c>
      <c r="E197" s="32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2"/>
      <c r="P197" s="322"/>
      <c r="Q197" s="322"/>
      <c r="R197" s="32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9">
        <v>4680115880818</v>
      </c>
      <c r="E198" s="32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2"/>
      <c r="P198" s="322"/>
      <c r="Q198" s="322"/>
      <c r="R198" s="32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26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8"/>
      <c r="N199" s="323" t="s">
        <v>65</v>
      </c>
      <c r="O199" s="324"/>
      <c r="P199" s="324"/>
      <c r="Q199" s="324"/>
      <c r="R199" s="324"/>
      <c r="S199" s="324"/>
      <c r="T199" s="325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8"/>
      <c r="N200" s="323" t="s">
        <v>65</v>
      </c>
      <c r="O200" s="324"/>
      <c r="P200" s="324"/>
      <c r="Q200" s="324"/>
      <c r="R200" s="324"/>
      <c r="S200" s="324"/>
      <c r="T200" s="325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customHeight="1" x14ac:dyDescent="0.25">
      <c r="A201" s="339" t="s">
        <v>340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14.25" customHeight="1" x14ac:dyDescent="0.25">
      <c r="A202" s="332" t="s">
        <v>59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9">
        <v>4607091389845</v>
      </c>
      <c r="E203" s="32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2"/>
      <c r="P203" s="322"/>
      <c r="Q203" s="322"/>
      <c r="R203" s="32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26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8"/>
      <c r="N204" s="323" t="s">
        <v>65</v>
      </c>
      <c r="O204" s="324"/>
      <c r="P204" s="324"/>
      <c r="Q204" s="324"/>
      <c r="R204" s="324"/>
      <c r="S204" s="324"/>
      <c r="T204" s="325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8"/>
      <c r="N205" s="323" t="s">
        <v>65</v>
      </c>
      <c r="O205" s="324"/>
      <c r="P205" s="324"/>
      <c r="Q205" s="324"/>
      <c r="R205" s="324"/>
      <c r="S205" s="324"/>
      <c r="T205" s="325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9" t="s">
        <v>343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10"/>
      <c r="Z206" s="310"/>
    </row>
    <row r="207" spans="1:53" ht="14.25" customHeight="1" x14ac:dyDescent="0.25">
      <c r="A207" s="332" t="s">
        <v>102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9">
        <v>4607091387445</v>
      </c>
      <c r="E208" s="32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2"/>
      <c r="P208" s="322"/>
      <c r="Q208" s="322"/>
      <c r="R208" s="32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9">
        <v>4607091386004</v>
      </c>
      <c r="E209" s="32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2"/>
      <c r="P209" s="322"/>
      <c r="Q209" s="322"/>
      <c r="R209" s="32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9">
        <v>4607091386004</v>
      </c>
      <c r="E210" s="32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9">
        <v>4607091386073</v>
      </c>
      <c r="E211" s="32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2"/>
      <c r="P211" s="322"/>
      <c r="Q211" s="322"/>
      <c r="R211" s="32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9">
        <v>4607091387322</v>
      </c>
      <c r="E212" s="32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2"/>
      <c r="P212" s="322"/>
      <c r="Q212" s="322"/>
      <c r="R212" s="32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9">
        <v>4607091387322</v>
      </c>
      <c r="E213" s="32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9">
        <v>4607091387377</v>
      </c>
      <c r="E214" s="32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2"/>
      <c r="P214" s="322"/>
      <c r="Q214" s="322"/>
      <c r="R214" s="32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9">
        <v>4607091387353</v>
      </c>
      <c r="E215" s="32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2"/>
      <c r="P215" s="322"/>
      <c r="Q215" s="322"/>
      <c r="R215" s="32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9">
        <v>4607091386011</v>
      </c>
      <c r="E216" s="32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2"/>
      <c r="P216" s="322"/>
      <c r="Q216" s="322"/>
      <c r="R216" s="32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9">
        <v>4607091387308</v>
      </c>
      <c r="E217" s="32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2"/>
      <c r="P217" s="322"/>
      <c r="Q217" s="322"/>
      <c r="R217" s="32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9">
        <v>4607091387339</v>
      </c>
      <c r="E218" s="32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2"/>
      <c r="P218" s="322"/>
      <c r="Q218" s="322"/>
      <c r="R218" s="32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9">
        <v>4680115882638</v>
      </c>
      <c r="E219" s="32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2"/>
      <c r="P219" s="322"/>
      <c r="Q219" s="322"/>
      <c r="R219" s="32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9">
        <v>4680115881938</v>
      </c>
      <c r="E220" s="32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2"/>
      <c r="P220" s="322"/>
      <c r="Q220" s="322"/>
      <c r="R220" s="32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9">
        <v>4607091387346</v>
      </c>
      <c r="E221" s="32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2"/>
      <c r="P221" s="322"/>
      <c r="Q221" s="322"/>
      <c r="R221" s="32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19">
        <v>4607091389807</v>
      </c>
      <c r="E222" s="32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3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2"/>
      <c r="P222" s="322"/>
      <c r="Q222" s="322"/>
      <c r="R222" s="32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26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8"/>
      <c r="N223" s="323" t="s">
        <v>65</v>
      </c>
      <c r="O223" s="324"/>
      <c r="P223" s="324"/>
      <c r="Q223" s="324"/>
      <c r="R223" s="324"/>
      <c r="S223" s="324"/>
      <c r="T223" s="325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8"/>
      <c r="N224" s="323" t="s">
        <v>65</v>
      </c>
      <c r="O224" s="324"/>
      <c r="P224" s="324"/>
      <c r="Q224" s="324"/>
      <c r="R224" s="324"/>
      <c r="S224" s="324"/>
      <c r="T224" s="325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customHeight="1" x14ac:dyDescent="0.25">
      <c r="A225" s="332" t="s">
        <v>94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19">
        <v>4680115881914</v>
      </c>
      <c r="E226" s="32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6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8"/>
      <c r="N227" s="323" t="s">
        <v>65</v>
      </c>
      <c r="O227" s="324"/>
      <c r="P227" s="324"/>
      <c r="Q227" s="324"/>
      <c r="R227" s="324"/>
      <c r="S227" s="324"/>
      <c r="T227" s="325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8"/>
      <c r="N228" s="323" t="s">
        <v>65</v>
      </c>
      <c r="O228" s="324"/>
      <c r="P228" s="324"/>
      <c r="Q228" s="324"/>
      <c r="R228" s="324"/>
      <c r="S228" s="324"/>
      <c r="T228" s="325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2" t="s">
        <v>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19">
        <v>4607091387193</v>
      </c>
      <c r="E230" s="32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19">
        <v>4607091387230</v>
      </c>
      <c r="E231" s="32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4"/>
      <c r="T231" s="34"/>
      <c r="U231" s="35" t="s">
        <v>64</v>
      </c>
      <c r="V231" s="315">
        <v>20</v>
      </c>
      <c r="W231" s="316">
        <f>IFERROR(IF(V231="",0,CEILING((V231/$H231),1)*$H231),"")</f>
        <v>21</v>
      </c>
      <c r="X231" s="36">
        <f>IFERROR(IF(W231=0,"",ROUNDUP(W231/H231,0)*0.00753),"")</f>
        <v>3.7650000000000003E-2</v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19">
        <v>4607091387285</v>
      </c>
      <c r="E232" s="32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26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8"/>
      <c r="N233" s="323" t="s">
        <v>65</v>
      </c>
      <c r="O233" s="324"/>
      <c r="P233" s="324"/>
      <c r="Q233" s="324"/>
      <c r="R233" s="324"/>
      <c r="S233" s="324"/>
      <c r="T233" s="325"/>
      <c r="U233" s="37" t="s">
        <v>66</v>
      </c>
      <c r="V233" s="317">
        <f>IFERROR(V230/H230,"0")+IFERROR(V231/H231,"0")+IFERROR(V232/H232,"0")</f>
        <v>4.7619047619047619</v>
      </c>
      <c r="W233" s="317">
        <f>IFERROR(W230/H230,"0")+IFERROR(W231/H231,"0")+IFERROR(W232/H232,"0")</f>
        <v>5</v>
      </c>
      <c r="X233" s="317">
        <f>IFERROR(IF(X230="",0,X230),"0")+IFERROR(IF(X231="",0,X231),"0")+IFERROR(IF(X232="",0,X232),"0")</f>
        <v>3.7650000000000003E-2</v>
      </c>
      <c r="Y233" s="318"/>
      <c r="Z233" s="318"/>
    </row>
    <row r="234" spans="1:53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8"/>
      <c r="N234" s="323" t="s">
        <v>65</v>
      </c>
      <c r="O234" s="324"/>
      <c r="P234" s="324"/>
      <c r="Q234" s="324"/>
      <c r="R234" s="324"/>
      <c r="S234" s="324"/>
      <c r="T234" s="325"/>
      <c r="U234" s="37" t="s">
        <v>64</v>
      </c>
      <c r="V234" s="317">
        <f>IFERROR(SUM(V230:V232),"0")</f>
        <v>20</v>
      </c>
      <c r="W234" s="317">
        <f>IFERROR(SUM(W230:W232),"0")</f>
        <v>21</v>
      </c>
      <c r="X234" s="37"/>
      <c r="Y234" s="318"/>
      <c r="Z234" s="318"/>
    </row>
    <row r="235" spans="1:53" ht="14.25" customHeight="1" x14ac:dyDescent="0.25">
      <c r="A235" s="332" t="s">
        <v>67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19">
        <v>4607091387766</v>
      </c>
      <c r="E236" s="32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4"/>
      <c r="T236" s="34"/>
      <c r="U236" s="35" t="s">
        <v>64</v>
      </c>
      <c r="V236" s="315">
        <v>800</v>
      </c>
      <c r="W236" s="316">
        <f t="shared" ref="W236:W244" si="12">IFERROR(IF(V236="",0,CEILING((V236/$H236),1)*$H236),"")</f>
        <v>801.9</v>
      </c>
      <c r="X236" s="36">
        <f>IFERROR(IF(W236=0,"",ROUNDUP(W236/H236,0)*0.02175),"")</f>
        <v>2.1532499999999999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19">
        <v>4607091387957</v>
      </c>
      <c r="E237" s="32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19">
        <v>4607091387964</v>
      </c>
      <c r="E238" s="32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19">
        <v>4680115883604</v>
      </c>
      <c r="E239" s="32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595" t="s">
        <v>388</v>
      </c>
      <c r="O239" s="322"/>
      <c r="P239" s="322"/>
      <c r="Q239" s="322"/>
      <c r="R239" s="320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19">
        <v>4680115883567</v>
      </c>
      <c r="E240" s="32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29" t="s">
        <v>391</v>
      </c>
      <c r="O240" s="322"/>
      <c r="P240" s="322"/>
      <c r="Q240" s="322"/>
      <c r="R240" s="32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19">
        <v>4607091381672</v>
      </c>
      <c r="E241" s="32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19">
        <v>4607091387537</v>
      </c>
      <c r="E242" s="32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19">
        <v>4607091387513</v>
      </c>
      <c r="E243" s="32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19">
        <v>4680115880511</v>
      </c>
      <c r="E244" s="32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6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8"/>
      <c r="N245" s="323" t="s">
        <v>65</v>
      </c>
      <c r="O245" s="324"/>
      <c r="P245" s="324"/>
      <c r="Q245" s="324"/>
      <c r="R245" s="324"/>
      <c r="S245" s="324"/>
      <c r="T245" s="325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98.76543209876543</v>
      </c>
      <c r="W245" s="317">
        <f>IFERROR(W236/H236,"0")+IFERROR(W237/H237,"0")+IFERROR(W238/H238,"0")+IFERROR(W239/H239,"0")+IFERROR(W240/H240,"0")+IFERROR(W241/H241,"0")+IFERROR(W242/H242,"0")+IFERROR(W243/H243,"0")+IFERROR(W244/H244,"0")</f>
        <v>99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2.1532499999999999</v>
      </c>
      <c r="Y245" s="318"/>
      <c r="Z245" s="318"/>
    </row>
    <row r="246" spans="1:53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8"/>
      <c r="N246" s="323" t="s">
        <v>65</v>
      </c>
      <c r="O246" s="324"/>
      <c r="P246" s="324"/>
      <c r="Q246" s="324"/>
      <c r="R246" s="324"/>
      <c r="S246" s="324"/>
      <c r="T246" s="325"/>
      <c r="U246" s="37" t="s">
        <v>64</v>
      </c>
      <c r="V246" s="317">
        <f>IFERROR(SUM(V236:V244),"0")</f>
        <v>800</v>
      </c>
      <c r="W246" s="317">
        <f>IFERROR(SUM(W236:W244),"0")</f>
        <v>801.9</v>
      </c>
      <c r="X246" s="37"/>
      <c r="Y246" s="318"/>
      <c r="Z246" s="318"/>
    </row>
    <row r="247" spans="1:53" ht="14.25" customHeight="1" x14ac:dyDescent="0.25">
      <c r="A247" s="332" t="s">
        <v>224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19">
        <v>4607091380880</v>
      </c>
      <c r="E248" s="32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19">
        <v>4607091384482</v>
      </c>
      <c r="E249" s="32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4"/>
      <c r="T249" s="34"/>
      <c r="U249" s="35" t="s">
        <v>64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19">
        <v>4607091380897</v>
      </c>
      <c r="E250" s="32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4"/>
      <c r="T250" s="34"/>
      <c r="U250" s="35" t="s">
        <v>64</v>
      </c>
      <c r="V250" s="315">
        <v>20</v>
      </c>
      <c r="W250" s="316">
        <f>IFERROR(IF(V250="",0,CEILING((V250/$H250),1)*$H250),"")</f>
        <v>25.200000000000003</v>
      </c>
      <c r="X250" s="36">
        <f>IFERROR(IF(W250=0,"",ROUNDUP(W250/H250,0)*0.02175),"")</f>
        <v>6.5250000000000002E-2</v>
      </c>
      <c r="Y250" s="56"/>
      <c r="Z250" s="57"/>
      <c r="AD250" s="58"/>
      <c r="BA250" s="201" t="s">
        <v>1</v>
      </c>
    </row>
    <row r="251" spans="1:53" x14ac:dyDescent="0.2">
      <c r="A251" s="326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8"/>
      <c r="N251" s="323" t="s">
        <v>65</v>
      </c>
      <c r="O251" s="324"/>
      <c r="P251" s="324"/>
      <c r="Q251" s="324"/>
      <c r="R251" s="324"/>
      <c r="S251" s="324"/>
      <c r="T251" s="325"/>
      <c r="U251" s="37" t="s">
        <v>66</v>
      </c>
      <c r="V251" s="317">
        <f>IFERROR(V248/H248,"0")+IFERROR(V249/H249,"0")+IFERROR(V250/H250,"0")</f>
        <v>2.3809523809523809</v>
      </c>
      <c r="W251" s="317">
        <f>IFERROR(W248/H248,"0")+IFERROR(W249/H249,"0")+IFERROR(W250/H250,"0")</f>
        <v>3</v>
      </c>
      <c r="X251" s="317">
        <f>IFERROR(IF(X248="",0,X248),"0")+IFERROR(IF(X249="",0,X249),"0")+IFERROR(IF(X250="",0,X250),"0")</f>
        <v>6.5250000000000002E-2</v>
      </c>
      <c r="Y251" s="318"/>
      <c r="Z251" s="318"/>
    </row>
    <row r="252" spans="1:53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8"/>
      <c r="N252" s="323" t="s">
        <v>65</v>
      </c>
      <c r="O252" s="324"/>
      <c r="P252" s="324"/>
      <c r="Q252" s="324"/>
      <c r="R252" s="324"/>
      <c r="S252" s="324"/>
      <c r="T252" s="325"/>
      <c r="U252" s="37" t="s">
        <v>64</v>
      </c>
      <c r="V252" s="317">
        <f>IFERROR(SUM(V248:V250),"0")</f>
        <v>20</v>
      </c>
      <c r="W252" s="317">
        <f>IFERROR(SUM(W248:W250),"0")</f>
        <v>25.200000000000003</v>
      </c>
      <c r="X252" s="37"/>
      <c r="Y252" s="318"/>
      <c r="Z252" s="318"/>
    </row>
    <row r="253" spans="1:53" ht="14.25" customHeight="1" x14ac:dyDescent="0.25">
      <c r="A253" s="332" t="s">
        <v>80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19">
        <v>4607091388374</v>
      </c>
      <c r="E254" s="32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48" t="s">
        <v>408</v>
      </c>
      <c r="O254" s="322"/>
      <c r="P254" s="322"/>
      <c r="Q254" s="322"/>
      <c r="R254" s="32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19">
        <v>4607091388381</v>
      </c>
      <c r="E255" s="32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74" t="s">
        <v>411</v>
      </c>
      <c r="O255" s="322"/>
      <c r="P255" s="322"/>
      <c r="Q255" s="322"/>
      <c r="R255" s="320"/>
      <c r="S255" s="34"/>
      <c r="T255" s="34"/>
      <c r="U255" s="35" t="s">
        <v>64</v>
      </c>
      <c r="V255" s="315">
        <v>9</v>
      </c>
      <c r="W255" s="316">
        <f>IFERROR(IF(V255="",0,CEILING((V255/$H255),1)*$H255),"")</f>
        <v>9.120000000000001</v>
      </c>
      <c r="X255" s="36">
        <f>IFERROR(IF(W255=0,"",ROUNDUP(W255/H255,0)*0.00753),"")</f>
        <v>2.2589999999999999E-2</v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19">
        <v>4607091388404</v>
      </c>
      <c r="E256" s="32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26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8"/>
      <c r="N257" s="323" t="s">
        <v>65</v>
      </c>
      <c r="O257" s="324"/>
      <c r="P257" s="324"/>
      <c r="Q257" s="324"/>
      <c r="R257" s="324"/>
      <c r="S257" s="324"/>
      <c r="T257" s="325"/>
      <c r="U257" s="37" t="s">
        <v>66</v>
      </c>
      <c r="V257" s="317">
        <f>IFERROR(V254/H254,"0")+IFERROR(V255/H255,"0")+IFERROR(V256/H256,"0")</f>
        <v>2.9605263157894735</v>
      </c>
      <c r="W257" s="317">
        <f>IFERROR(W254/H254,"0")+IFERROR(W255/H255,"0")+IFERROR(W256/H256,"0")</f>
        <v>3.0000000000000004</v>
      </c>
      <c r="X257" s="317">
        <f>IFERROR(IF(X254="",0,X254),"0")+IFERROR(IF(X255="",0,X255),"0")+IFERROR(IF(X256="",0,X256),"0")</f>
        <v>2.2589999999999999E-2</v>
      </c>
      <c r="Y257" s="318"/>
      <c r="Z257" s="318"/>
    </row>
    <row r="258" spans="1:53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8"/>
      <c r="N258" s="323" t="s">
        <v>65</v>
      </c>
      <c r="O258" s="324"/>
      <c r="P258" s="324"/>
      <c r="Q258" s="324"/>
      <c r="R258" s="324"/>
      <c r="S258" s="324"/>
      <c r="T258" s="325"/>
      <c r="U258" s="37" t="s">
        <v>64</v>
      </c>
      <c r="V258" s="317">
        <f>IFERROR(SUM(V254:V256),"0")</f>
        <v>9</v>
      </c>
      <c r="W258" s="317">
        <f>IFERROR(SUM(W254:W256),"0")</f>
        <v>9.120000000000001</v>
      </c>
      <c r="X258" s="37"/>
      <c r="Y258" s="318"/>
      <c r="Z258" s="318"/>
    </row>
    <row r="259" spans="1:53" ht="14.25" customHeight="1" x14ac:dyDescent="0.25">
      <c r="A259" s="332" t="s">
        <v>414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19">
        <v>4680115881808</v>
      </c>
      <c r="E260" s="32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19">
        <v>4680115881822</v>
      </c>
      <c r="E261" s="32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19">
        <v>4680115880016</v>
      </c>
      <c r="E262" s="32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8"/>
      <c r="N263" s="323" t="s">
        <v>65</v>
      </c>
      <c r="O263" s="324"/>
      <c r="P263" s="324"/>
      <c r="Q263" s="324"/>
      <c r="R263" s="324"/>
      <c r="S263" s="324"/>
      <c r="T263" s="325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8"/>
      <c r="N264" s="323" t="s">
        <v>65</v>
      </c>
      <c r="O264" s="324"/>
      <c r="P264" s="324"/>
      <c r="Q264" s="324"/>
      <c r="R264" s="324"/>
      <c r="S264" s="324"/>
      <c r="T264" s="325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9" t="s">
        <v>423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10"/>
      <c r="Z265" s="310"/>
    </row>
    <row r="266" spans="1:53" ht="14.25" customHeight="1" x14ac:dyDescent="0.25">
      <c r="A266" s="332" t="s">
        <v>102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19">
        <v>4607091387421</v>
      </c>
      <c r="E267" s="32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19">
        <v>4607091387421</v>
      </c>
      <c r="E268" s="32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19">
        <v>4607091387452</v>
      </c>
      <c r="E269" s="32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19">
        <v>4607091387452</v>
      </c>
      <c r="E270" s="32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67" t="s">
        <v>430</v>
      </c>
      <c r="O270" s="322"/>
      <c r="P270" s="322"/>
      <c r="Q270" s="322"/>
      <c r="R270" s="32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19">
        <v>4607091385984</v>
      </c>
      <c r="E271" s="32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19">
        <v>4607091387438</v>
      </c>
      <c r="E272" s="32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19">
        <v>4607091387469</v>
      </c>
      <c r="E273" s="32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6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8"/>
      <c r="N274" s="323" t="s">
        <v>65</v>
      </c>
      <c r="O274" s="324"/>
      <c r="P274" s="324"/>
      <c r="Q274" s="324"/>
      <c r="R274" s="324"/>
      <c r="S274" s="324"/>
      <c r="T274" s="325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8"/>
      <c r="N275" s="323" t="s">
        <v>65</v>
      </c>
      <c r="O275" s="324"/>
      <c r="P275" s="324"/>
      <c r="Q275" s="324"/>
      <c r="R275" s="324"/>
      <c r="S275" s="324"/>
      <c r="T275" s="325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2" t="s">
        <v>59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19">
        <v>4607091387292</v>
      </c>
      <c r="E277" s="32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19">
        <v>4607091387315</v>
      </c>
      <c r="E278" s="32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60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8"/>
      <c r="N279" s="323" t="s">
        <v>65</v>
      </c>
      <c r="O279" s="324"/>
      <c r="P279" s="324"/>
      <c r="Q279" s="324"/>
      <c r="R279" s="324"/>
      <c r="S279" s="324"/>
      <c r="T279" s="325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8"/>
      <c r="N280" s="323" t="s">
        <v>65</v>
      </c>
      <c r="O280" s="324"/>
      <c r="P280" s="324"/>
      <c r="Q280" s="324"/>
      <c r="R280" s="324"/>
      <c r="S280" s="324"/>
      <c r="T280" s="325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9" t="s">
        <v>441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10"/>
      <c r="Z281" s="310"/>
    </row>
    <row r="282" spans="1:53" ht="14.25" customHeight="1" x14ac:dyDescent="0.25">
      <c r="A282" s="332" t="s">
        <v>59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19">
        <v>4607091383836</v>
      </c>
      <c r="E283" s="32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26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8"/>
      <c r="N284" s="323" t="s">
        <v>65</v>
      </c>
      <c r="O284" s="324"/>
      <c r="P284" s="324"/>
      <c r="Q284" s="324"/>
      <c r="R284" s="324"/>
      <c r="S284" s="324"/>
      <c r="T284" s="325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8"/>
      <c r="N285" s="323" t="s">
        <v>65</v>
      </c>
      <c r="O285" s="324"/>
      <c r="P285" s="324"/>
      <c r="Q285" s="324"/>
      <c r="R285" s="324"/>
      <c r="S285" s="324"/>
      <c r="T285" s="325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2" t="s">
        <v>67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19">
        <v>4607091387919</v>
      </c>
      <c r="E287" s="32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4"/>
      <c r="T287" s="34"/>
      <c r="U287" s="35" t="s">
        <v>64</v>
      </c>
      <c r="V287" s="315">
        <v>100</v>
      </c>
      <c r="W287" s="316">
        <f>IFERROR(IF(V287="",0,CEILING((V287/$H287),1)*$H287),"")</f>
        <v>105.3</v>
      </c>
      <c r="X287" s="36">
        <f>IFERROR(IF(W287=0,"",ROUNDUP(W287/H287,0)*0.02175),"")</f>
        <v>0.28275</v>
      </c>
      <c r="Y287" s="56"/>
      <c r="Z287" s="57"/>
      <c r="AD287" s="58"/>
      <c r="BA287" s="218" t="s">
        <v>1</v>
      </c>
    </row>
    <row r="288" spans="1:53" x14ac:dyDescent="0.2">
      <c r="A288" s="326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8"/>
      <c r="N288" s="323" t="s">
        <v>65</v>
      </c>
      <c r="O288" s="324"/>
      <c r="P288" s="324"/>
      <c r="Q288" s="324"/>
      <c r="R288" s="324"/>
      <c r="S288" s="324"/>
      <c r="T288" s="325"/>
      <c r="U288" s="37" t="s">
        <v>66</v>
      </c>
      <c r="V288" s="317">
        <f>IFERROR(V287/H287,"0")</f>
        <v>12.345679012345679</v>
      </c>
      <c r="W288" s="317">
        <f>IFERROR(W287/H287,"0")</f>
        <v>13</v>
      </c>
      <c r="X288" s="317">
        <f>IFERROR(IF(X287="",0,X287),"0")</f>
        <v>0.28275</v>
      </c>
      <c r="Y288" s="318"/>
      <c r="Z288" s="318"/>
    </row>
    <row r="289" spans="1:53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8"/>
      <c r="N289" s="323" t="s">
        <v>65</v>
      </c>
      <c r="O289" s="324"/>
      <c r="P289" s="324"/>
      <c r="Q289" s="324"/>
      <c r="R289" s="324"/>
      <c r="S289" s="324"/>
      <c r="T289" s="325"/>
      <c r="U289" s="37" t="s">
        <v>64</v>
      </c>
      <c r="V289" s="317">
        <f>IFERROR(SUM(V287:V287),"0")</f>
        <v>100</v>
      </c>
      <c r="W289" s="317">
        <f>IFERROR(SUM(W287:W287),"0")</f>
        <v>105.3</v>
      </c>
      <c r="X289" s="37"/>
      <c r="Y289" s="318"/>
      <c r="Z289" s="318"/>
    </row>
    <row r="290" spans="1:53" ht="14.25" customHeight="1" x14ac:dyDescent="0.25">
      <c r="A290" s="332" t="s">
        <v>224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19">
        <v>4607091388831</v>
      </c>
      <c r="E291" s="32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6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8"/>
      <c r="N292" s="323" t="s">
        <v>65</v>
      </c>
      <c r="O292" s="324"/>
      <c r="P292" s="324"/>
      <c r="Q292" s="324"/>
      <c r="R292" s="324"/>
      <c r="S292" s="324"/>
      <c r="T292" s="325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8"/>
      <c r="N293" s="323" t="s">
        <v>65</v>
      </c>
      <c r="O293" s="324"/>
      <c r="P293" s="324"/>
      <c r="Q293" s="324"/>
      <c r="R293" s="324"/>
      <c r="S293" s="324"/>
      <c r="T293" s="325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2" t="s">
        <v>80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19">
        <v>4607091383102</v>
      </c>
      <c r="E295" s="32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8"/>
      <c r="N296" s="323" t="s">
        <v>65</v>
      </c>
      <c r="O296" s="324"/>
      <c r="P296" s="324"/>
      <c r="Q296" s="324"/>
      <c r="R296" s="324"/>
      <c r="S296" s="324"/>
      <c r="T296" s="325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8"/>
      <c r="N297" s="323" t="s">
        <v>65</v>
      </c>
      <c r="O297" s="324"/>
      <c r="P297" s="324"/>
      <c r="Q297" s="324"/>
      <c r="R297" s="324"/>
      <c r="S297" s="324"/>
      <c r="T297" s="325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1" t="s">
        <v>450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48"/>
      <c r="Z298" s="48"/>
    </row>
    <row r="299" spans="1:53" ht="16.5" customHeight="1" x14ac:dyDescent="0.25">
      <c r="A299" s="339" t="s">
        <v>451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310"/>
      <c r="Z299" s="310"/>
    </row>
    <row r="300" spans="1:53" ht="14.25" customHeight="1" x14ac:dyDescent="0.25">
      <c r="A300" s="332" t="s">
        <v>102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27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19">
        <v>4607091383997</v>
      </c>
      <c r="E301" s="32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5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4"/>
      <c r="T301" s="34"/>
      <c r="U301" s="35" t="s">
        <v>64</v>
      </c>
      <c r="V301" s="315">
        <v>500</v>
      </c>
      <c r="W301" s="316">
        <f t="shared" ref="W301:W308" si="14">IFERROR(IF(V301="",0,CEILING((V301/$H301),1)*$H301),"")</f>
        <v>510</v>
      </c>
      <c r="X301" s="36">
        <f>IFERROR(IF(W301=0,"",ROUNDUP(W301/H301,0)*0.02175),"")</f>
        <v>0.73949999999999994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19">
        <v>4607091383997</v>
      </c>
      <c r="E302" s="32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19">
        <v>4607091384130</v>
      </c>
      <c r="E303" s="32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19">
        <v>4607091384130</v>
      </c>
      <c r="E304" s="32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19">
        <v>4607091384147</v>
      </c>
      <c r="E305" s="32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4"/>
      <c r="T305" s="34"/>
      <c r="U305" s="35" t="s">
        <v>64</v>
      </c>
      <c r="V305" s="315">
        <v>0</v>
      </c>
      <c r="W305" s="316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19">
        <v>4607091384147</v>
      </c>
      <c r="E306" s="32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12" t="s">
        <v>461</v>
      </c>
      <c r="O306" s="322"/>
      <c r="P306" s="322"/>
      <c r="Q306" s="322"/>
      <c r="R306" s="32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19">
        <v>4607091384154</v>
      </c>
      <c r="E307" s="32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19">
        <v>4607091384161</v>
      </c>
      <c r="E308" s="32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6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8"/>
      <c r="N309" s="323" t="s">
        <v>65</v>
      </c>
      <c r="O309" s="324"/>
      <c r="P309" s="324"/>
      <c r="Q309" s="324"/>
      <c r="R309" s="324"/>
      <c r="S309" s="324"/>
      <c r="T309" s="325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33.333333333333336</v>
      </c>
      <c r="W309" s="317">
        <f>IFERROR(W301/H301,"0")+IFERROR(W302/H302,"0")+IFERROR(W303/H303,"0")+IFERROR(W304/H304,"0")+IFERROR(W305/H305,"0")+IFERROR(W306/H306,"0")+IFERROR(W307/H307,"0")+IFERROR(W308/H308,"0")</f>
        <v>34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0.73949999999999994</v>
      </c>
      <c r="Y309" s="318"/>
      <c r="Z309" s="318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8"/>
      <c r="N310" s="323" t="s">
        <v>65</v>
      </c>
      <c r="O310" s="324"/>
      <c r="P310" s="324"/>
      <c r="Q310" s="324"/>
      <c r="R310" s="324"/>
      <c r="S310" s="324"/>
      <c r="T310" s="325"/>
      <c r="U310" s="37" t="s">
        <v>64</v>
      </c>
      <c r="V310" s="317">
        <f>IFERROR(SUM(V301:V308),"0")</f>
        <v>500</v>
      </c>
      <c r="W310" s="317">
        <f>IFERROR(SUM(W301:W308),"0")</f>
        <v>510</v>
      </c>
      <c r="X310" s="37"/>
      <c r="Y310" s="318"/>
      <c r="Z310" s="318"/>
    </row>
    <row r="311" spans="1:53" ht="14.25" customHeight="1" x14ac:dyDescent="0.25">
      <c r="A311" s="332" t="s">
        <v>94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19">
        <v>4607091383980</v>
      </c>
      <c r="E312" s="32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4"/>
      <c r="T312" s="34"/>
      <c r="U312" s="35" t="s">
        <v>64</v>
      </c>
      <c r="V312" s="315">
        <v>650</v>
      </c>
      <c r="W312" s="316">
        <f>IFERROR(IF(V312="",0,CEILING((V312/$H312),1)*$H312),"")</f>
        <v>660</v>
      </c>
      <c r="X312" s="36">
        <f>IFERROR(IF(W312=0,"",ROUNDUP(W312/H312,0)*0.02175),"")</f>
        <v>0.95699999999999996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19">
        <v>4680115883314</v>
      </c>
      <c r="E313" s="32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4" t="s">
        <v>470</v>
      </c>
      <c r="O313" s="322"/>
      <c r="P313" s="322"/>
      <c r="Q313" s="322"/>
      <c r="R313" s="32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19">
        <v>4607091384178</v>
      </c>
      <c r="E314" s="32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6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8"/>
      <c r="N315" s="323" t="s">
        <v>65</v>
      </c>
      <c r="O315" s="324"/>
      <c r="P315" s="324"/>
      <c r="Q315" s="324"/>
      <c r="R315" s="324"/>
      <c r="S315" s="324"/>
      <c r="T315" s="325"/>
      <c r="U315" s="37" t="s">
        <v>66</v>
      </c>
      <c r="V315" s="317">
        <f>IFERROR(V312/H312,"0")+IFERROR(V313/H313,"0")+IFERROR(V314/H314,"0")</f>
        <v>43.333333333333336</v>
      </c>
      <c r="W315" s="317">
        <f>IFERROR(W312/H312,"0")+IFERROR(W313/H313,"0")+IFERROR(W314/H314,"0")</f>
        <v>44</v>
      </c>
      <c r="X315" s="317">
        <f>IFERROR(IF(X312="",0,X312),"0")+IFERROR(IF(X313="",0,X313),"0")+IFERROR(IF(X314="",0,X314),"0")</f>
        <v>0.95699999999999996</v>
      </c>
      <c r="Y315" s="318"/>
      <c r="Z315" s="318"/>
    </row>
    <row r="316" spans="1:53" x14ac:dyDescent="0.2">
      <c r="A316" s="327"/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8"/>
      <c r="N316" s="323" t="s">
        <v>65</v>
      </c>
      <c r="O316" s="324"/>
      <c r="P316" s="324"/>
      <c r="Q316" s="324"/>
      <c r="R316" s="324"/>
      <c r="S316" s="324"/>
      <c r="T316" s="325"/>
      <c r="U316" s="37" t="s">
        <v>64</v>
      </c>
      <c r="V316" s="317">
        <f>IFERROR(SUM(V312:V314),"0")</f>
        <v>650</v>
      </c>
      <c r="W316" s="317">
        <f>IFERROR(SUM(W312:W314),"0")</f>
        <v>660</v>
      </c>
      <c r="X316" s="37"/>
      <c r="Y316" s="318"/>
      <c r="Z316" s="318"/>
    </row>
    <row r="317" spans="1:53" ht="14.25" customHeight="1" x14ac:dyDescent="0.25">
      <c r="A317" s="332" t="s">
        <v>67</v>
      </c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19">
        <v>4607091384260</v>
      </c>
      <c r="E318" s="32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6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23" t="s">
        <v>65</v>
      </c>
      <c r="O319" s="324"/>
      <c r="P319" s="324"/>
      <c r="Q319" s="324"/>
      <c r="R319" s="324"/>
      <c r="S319" s="324"/>
      <c r="T319" s="325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8"/>
      <c r="N320" s="323" t="s">
        <v>65</v>
      </c>
      <c r="O320" s="324"/>
      <c r="P320" s="324"/>
      <c r="Q320" s="324"/>
      <c r="R320" s="324"/>
      <c r="S320" s="324"/>
      <c r="T320" s="325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2" t="s">
        <v>224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19">
        <v>4607091384673</v>
      </c>
      <c r="E322" s="32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6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23" t="s">
        <v>65</v>
      </c>
      <c r="O323" s="324"/>
      <c r="P323" s="324"/>
      <c r="Q323" s="324"/>
      <c r="R323" s="324"/>
      <c r="S323" s="324"/>
      <c r="T323" s="325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8"/>
      <c r="N324" s="323" t="s">
        <v>65</v>
      </c>
      <c r="O324" s="324"/>
      <c r="P324" s="324"/>
      <c r="Q324" s="324"/>
      <c r="R324" s="324"/>
      <c r="S324" s="324"/>
      <c r="T324" s="325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39" t="s">
        <v>477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0"/>
      <c r="Z325" s="310"/>
    </row>
    <row r="326" spans="1:53" ht="14.25" customHeight="1" x14ac:dyDescent="0.25">
      <c r="A326" s="332" t="s">
        <v>102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19">
        <v>4607091384185</v>
      </c>
      <c r="E327" s="32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19">
        <v>4607091384192</v>
      </c>
      <c r="E328" s="32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19">
        <v>4680115881907</v>
      </c>
      <c r="E329" s="32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19">
        <v>4607091384680</v>
      </c>
      <c r="E330" s="32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23" t="s">
        <v>65</v>
      </c>
      <c r="O331" s="324"/>
      <c r="P331" s="324"/>
      <c r="Q331" s="324"/>
      <c r="R331" s="324"/>
      <c r="S331" s="324"/>
      <c r="T331" s="325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23" t="s">
        <v>65</v>
      </c>
      <c r="O332" s="324"/>
      <c r="P332" s="324"/>
      <c r="Q332" s="324"/>
      <c r="R332" s="324"/>
      <c r="S332" s="324"/>
      <c r="T332" s="325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2" t="s">
        <v>59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19">
        <v>4607091384802</v>
      </c>
      <c r="E334" s="32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4"/>
      <c r="T334" s="34"/>
      <c r="U334" s="35" t="s">
        <v>64</v>
      </c>
      <c r="V334" s="315">
        <v>50</v>
      </c>
      <c r="W334" s="316">
        <f>IFERROR(IF(V334="",0,CEILING((V334/$H334),1)*$H334),"")</f>
        <v>52.56</v>
      </c>
      <c r="X334" s="36">
        <f>IFERROR(IF(W334=0,"",ROUNDUP(W334/H334,0)*0.00753),"")</f>
        <v>9.0359999999999996E-2</v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19">
        <v>4607091384826</v>
      </c>
      <c r="E335" s="32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23" t="s">
        <v>65</v>
      </c>
      <c r="O336" s="324"/>
      <c r="P336" s="324"/>
      <c r="Q336" s="324"/>
      <c r="R336" s="324"/>
      <c r="S336" s="324"/>
      <c r="T336" s="325"/>
      <c r="U336" s="37" t="s">
        <v>66</v>
      </c>
      <c r="V336" s="317">
        <f>IFERROR(V334/H334,"0")+IFERROR(V335/H335,"0")</f>
        <v>11.415525114155251</v>
      </c>
      <c r="W336" s="317">
        <f>IFERROR(W334/H334,"0")+IFERROR(W335/H335,"0")</f>
        <v>12</v>
      </c>
      <c r="X336" s="317">
        <f>IFERROR(IF(X334="",0,X334),"0")+IFERROR(IF(X335="",0,X335),"0")</f>
        <v>9.0359999999999996E-2</v>
      </c>
      <c r="Y336" s="318"/>
      <c r="Z336" s="318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23" t="s">
        <v>65</v>
      </c>
      <c r="O337" s="324"/>
      <c r="P337" s="324"/>
      <c r="Q337" s="324"/>
      <c r="R337" s="324"/>
      <c r="S337" s="324"/>
      <c r="T337" s="325"/>
      <c r="U337" s="37" t="s">
        <v>64</v>
      </c>
      <c r="V337" s="317">
        <f>IFERROR(SUM(V334:V335),"0")</f>
        <v>50</v>
      </c>
      <c r="W337" s="317">
        <f>IFERROR(SUM(W334:W335),"0")</f>
        <v>52.56</v>
      </c>
      <c r="X337" s="37"/>
      <c r="Y337" s="318"/>
      <c r="Z337" s="318"/>
    </row>
    <row r="338" spans="1:53" ht="14.25" customHeight="1" x14ac:dyDescent="0.25">
      <c r="A338" s="332" t="s">
        <v>67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19">
        <v>4607091384246</v>
      </c>
      <c r="E339" s="32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4"/>
      <c r="T339" s="34"/>
      <c r="U339" s="35" t="s">
        <v>64</v>
      </c>
      <c r="V339" s="315">
        <v>250</v>
      </c>
      <c r="W339" s="316">
        <f>IFERROR(IF(V339="",0,CEILING((V339/$H339),1)*$H339),"")</f>
        <v>257.39999999999998</v>
      </c>
      <c r="X339" s="36">
        <f>IFERROR(IF(W339=0,"",ROUNDUP(W339/H339,0)*0.02175),"")</f>
        <v>0.71775</v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19">
        <v>4680115881976</v>
      </c>
      <c r="E340" s="32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19">
        <v>4607091384253</v>
      </c>
      <c r="E341" s="32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19">
        <v>4680115881969</v>
      </c>
      <c r="E342" s="32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23" t="s">
        <v>65</v>
      </c>
      <c r="O343" s="324"/>
      <c r="P343" s="324"/>
      <c r="Q343" s="324"/>
      <c r="R343" s="324"/>
      <c r="S343" s="324"/>
      <c r="T343" s="325"/>
      <c r="U343" s="37" t="s">
        <v>66</v>
      </c>
      <c r="V343" s="317">
        <f>IFERROR(V339/H339,"0")+IFERROR(V340/H340,"0")+IFERROR(V341/H341,"0")+IFERROR(V342/H342,"0")</f>
        <v>32.051282051282051</v>
      </c>
      <c r="W343" s="317">
        <f>IFERROR(W339/H339,"0")+IFERROR(W340/H340,"0")+IFERROR(W341/H341,"0")+IFERROR(W342/H342,"0")</f>
        <v>33</v>
      </c>
      <c r="X343" s="317">
        <f>IFERROR(IF(X339="",0,X339),"0")+IFERROR(IF(X340="",0,X340),"0")+IFERROR(IF(X341="",0,X341),"0")+IFERROR(IF(X342="",0,X342),"0")</f>
        <v>0.71775</v>
      </c>
      <c r="Y343" s="318"/>
      <c r="Z343" s="318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23" t="s">
        <v>65</v>
      </c>
      <c r="O344" s="324"/>
      <c r="P344" s="324"/>
      <c r="Q344" s="324"/>
      <c r="R344" s="324"/>
      <c r="S344" s="324"/>
      <c r="T344" s="325"/>
      <c r="U344" s="37" t="s">
        <v>64</v>
      </c>
      <c r="V344" s="317">
        <f>IFERROR(SUM(V339:V342),"0")</f>
        <v>250</v>
      </c>
      <c r="W344" s="317">
        <f>IFERROR(SUM(W339:W342),"0")</f>
        <v>257.39999999999998</v>
      </c>
      <c r="X344" s="37"/>
      <c r="Y344" s="318"/>
      <c r="Z344" s="318"/>
    </row>
    <row r="345" spans="1:53" ht="14.25" customHeight="1" x14ac:dyDescent="0.25">
      <c r="A345" s="332" t="s">
        <v>224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19">
        <v>4607091389357</v>
      </c>
      <c r="E346" s="32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23" t="s">
        <v>65</v>
      </c>
      <c r="O347" s="324"/>
      <c r="P347" s="324"/>
      <c r="Q347" s="324"/>
      <c r="R347" s="324"/>
      <c r="S347" s="324"/>
      <c r="T347" s="325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23" t="s">
        <v>65</v>
      </c>
      <c r="O348" s="324"/>
      <c r="P348" s="324"/>
      <c r="Q348" s="324"/>
      <c r="R348" s="324"/>
      <c r="S348" s="324"/>
      <c r="T348" s="325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1" t="s">
        <v>500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48"/>
      <c r="Z349" s="48"/>
    </row>
    <row r="350" spans="1:53" ht="16.5" customHeight="1" x14ac:dyDescent="0.25">
      <c r="A350" s="339" t="s">
        <v>501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0"/>
      <c r="Z350" s="310"/>
    </row>
    <row r="351" spans="1:53" ht="14.25" customHeight="1" x14ac:dyDescent="0.25">
      <c r="A351" s="332" t="s">
        <v>102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19">
        <v>4607091389708</v>
      </c>
      <c r="E352" s="32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19">
        <v>4607091389692</v>
      </c>
      <c r="E353" s="32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23" t="s">
        <v>65</v>
      </c>
      <c r="O354" s="324"/>
      <c r="P354" s="324"/>
      <c r="Q354" s="324"/>
      <c r="R354" s="324"/>
      <c r="S354" s="324"/>
      <c r="T354" s="325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23" t="s">
        <v>65</v>
      </c>
      <c r="O355" s="324"/>
      <c r="P355" s="324"/>
      <c r="Q355" s="324"/>
      <c r="R355" s="324"/>
      <c r="S355" s="324"/>
      <c r="T355" s="325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2" t="s">
        <v>59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19">
        <v>4607091389753</v>
      </c>
      <c r="E357" s="32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4"/>
      <c r="T357" s="34"/>
      <c r="U357" s="35" t="s">
        <v>64</v>
      </c>
      <c r="V357" s="315">
        <v>30</v>
      </c>
      <c r="W357" s="316">
        <f t="shared" ref="W357:W369" si="15">IFERROR(IF(V357="",0,CEILING((V357/$H357),1)*$H357),"")</f>
        <v>33.6</v>
      </c>
      <c r="X357" s="36">
        <f>IFERROR(IF(W357=0,"",ROUNDUP(W357/H357,0)*0.00753),"")</f>
        <v>6.0240000000000002E-2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19">
        <v>4607091389760</v>
      </c>
      <c r="E358" s="32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4"/>
      <c r="T358" s="34"/>
      <c r="U358" s="35" t="s">
        <v>64</v>
      </c>
      <c r="V358" s="315">
        <v>100</v>
      </c>
      <c r="W358" s="316">
        <f t="shared" si="15"/>
        <v>100.80000000000001</v>
      </c>
      <c r="X358" s="36">
        <f>IFERROR(IF(W358=0,"",ROUNDUP(W358/H358,0)*0.00753),"")</f>
        <v>0.18071999999999999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19">
        <v>4607091389746</v>
      </c>
      <c r="E359" s="32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4"/>
      <c r="T359" s="34"/>
      <c r="U359" s="35" t="s">
        <v>64</v>
      </c>
      <c r="V359" s="315">
        <v>150</v>
      </c>
      <c r="W359" s="316">
        <f t="shared" si="15"/>
        <v>151.20000000000002</v>
      </c>
      <c r="X359" s="36">
        <f>IFERROR(IF(W359=0,"",ROUNDUP(W359/H359,0)*0.00753),"")</f>
        <v>0.27107999999999999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19">
        <v>4680115882928</v>
      </c>
      <c r="E360" s="32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19">
        <v>4680115883147</v>
      </c>
      <c r="E361" s="32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19">
        <v>4607091384338</v>
      </c>
      <c r="E362" s="32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19">
        <v>4680115883154</v>
      </c>
      <c r="E363" s="32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19">
        <v>4607091389524</v>
      </c>
      <c r="E364" s="32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19">
        <v>4680115883161</v>
      </c>
      <c r="E365" s="32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19">
        <v>4607091384345</v>
      </c>
      <c r="E366" s="32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19">
        <v>4680115883178</v>
      </c>
      <c r="E367" s="32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19">
        <v>4607091389531</v>
      </c>
      <c r="E368" s="32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19">
        <v>4680115883185</v>
      </c>
      <c r="E369" s="32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10" t="s">
        <v>532</v>
      </c>
      <c r="O369" s="322"/>
      <c r="P369" s="322"/>
      <c r="Q369" s="322"/>
      <c r="R369" s="32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23" t="s">
        <v>65</v>
      </c>
      <c r="O370" s="324"/>
      <c r="P370" s="324"/>
      <c r="Q370" s="324"/>
      <c r="R370" s="324"/>
      <c r="S370" s="324"/>
      <c r="T370" s="325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66.666666666666671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68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0.51204000000000005</v>
      </c>
      <c r="Y370" s="318"/>
      <c r="Z370" s="318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23" t="s">
        <v>65</v>
      </c>
      <c r="O371" s="324"/>
      <c r="P371" s="324"/>
      <c r="Q371" s="324"/>
      <c r="R371" s="324"/>
      <c r="S371" s="324"/>
      <c r="T371" s="325"/>
      <c r="U371" s="37" t="s">
        <v>64</v>
      </c>
      <c r="V371" s="317">
        <f>IFERROR(SUM(V357:V369),"0")</f>
        <v>280</v>
      </c>
      <c r="W371" s="317">
        <f>IFERROR(SUM(W357:W369),"0")</f>
        <v>285.60000000000002</v>
      </c>
      <c r="X371" s="37"/>
      <c r="Y371" s="318"/>
      <c r="Z371" s="318"/>
    </row>
    <row r="372" spans="1:53" ht="14.25" customHeight="1" x14ac:dyDescent="0.25">
      <c r="A372" s="332" t="s">
        <v>67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19">
        <v>4607091389685</v>
      </c>
      <c r="E373" s="32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19">
        <v>4607091389654</v>
      </c>
      <c r="E374" s="32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19">
        <v>4607091384352</v>
      </c>
      <c r="E375" s="32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19">
        <v>4607091389661</v>
      </c>
      <c r="E376" s="32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23" t="s">
        <v>65</v>
      </c>
      <c r="O377" s="324"/>
      <c r="P377" s="324"/>
      <c r="Q377" s="324"/>
      <c r="R377" s="324"/>
      <c r="S377" s="324"/>
      <c r="T377" s="325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23" t="s">
        <v>65</v>
      </c>
      <c r="O378" s="324"/>
      <c r="P378" s="324"/>
      <c r="Q378" s="324"/>
      <c r="R378" s="324"/>
      <c r="S378" s="324"/>
      <c r="T378" s="325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2" t="s">
        <v>224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19">
        <v>4680115881648</v>
      </c>
      <c r="E380" s="32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23" t="s">
        <v>65</v>
      </c>
      <c r="O381" s="324"/>
      <c r="P381" s="324"/>
      <c r="Q381" s="324"/>
      <c r="R381" s="324"/>
      <c r="S381" s="324"/>
      <c r="T381" s="325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23" t="s">
        <v>65</v>
      </c>
      <c r="O382" s="324"/>
      <c r="P382" s="324"/>
      <c r="Q382" s="324"/>
      <c r="R382" s="324"/>
      <c r="S382" s="324"/>
      <c r="T382" s="325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2" t="s">
        <v>80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19">
        <v>4680115884335</v>
      </c>
      <c r="E384" s="32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72" t="s">
        <v>547</v>
      </c>
      <c r="O384" s="322"/>
      <c r="P384" s="322"/>
      <c r="Q384" s="322"/>
      <c r="R384" s="32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19">
        <v>4680115884113</v>
      </c>
      <c r="E385" s="32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5" t="s">
        <v>550</v>
      </c>
      <c r="O385" s="322"/>
      <c r="P385" s="322"/>
      <c r="Q385" s="322"/>
      <c r="R385" s="32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19">
        <v>4680115884359</v>
      </c>
      <c r="E386" s="32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75" t="s">
        <v>553</v>
      </c>
      <c r="O386" s="322"/>
      <c r="P386" s="322"/>
      <c r="Q386" s="322"/>
      <c r="R386" s="32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19">
        <v>4680115884342</v>
      </c>
      <c r="E387" s="32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5" t="s">
        <v>556</v>
      </c>
      <c r="O387" s="322"/>
      <c r="P387" s="322"/>
      <c r="Q387" s="322"/>
      <c r="R387" s="32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23" t="s">
        <v>65</v>
      </c>
      <c r="O388" s="324"/>
      <c r="P388" s="324"/>
      <c r="Q388" s="324"/>
      <c r="R388" s="324"/>
      <c r="S388" s="324"/>
      <c r="T388" s="325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23" t="s">
        <v>65</v>
      </c>
      <c r="O389" s="324"/>
      <c r="P389" s="324"/>
      <c r="Q389" s="324"/>
      <c r="R389" s="324"/>
      <c r="S389" s="324"/>
      <c r="T389" s="325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2" t="s">
        <v>89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19">
        <v>4680115884090</v>
      </c>
      <c r="E391" s="32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33" t="s">
        <v>559</v>
      </c>
      <c r="O391" s="322"/>
      <c r="P391" s="322"/>
      <c r="Q391" s="322"/>
      <c r="R391" s="32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19">
        <v>4680115882997</v>
      </c>
      <c r="E392" s="32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41" t="s">
        <v>562</v>
      </c>
      <c r="O392" s="322"/>
      <c r="P392" s="322"/>
      <c r="Q392" s="322"/>
      <c r="R392" s="32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7"/>
      <c r="M393" s="328"/>
      <c r="N393" s="323" t="s">
        <v>65</v>
      </c>
      <c r="O393" s="324"/>
      <c r="P393" s="324"/>
      <c r="Q393" s="324"/>
      <c r="R393" s="324"/>
      <c r="S393" s="324"/>
      <c r="T393" s="325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23" t="s">
        <v>65</v>
      </c>
      <c r="O394" s="324"/>
      <c r="P394" s="324"/>
      <c r="Q394" s="324"/>
      <c r="R394" s="324"/>
      <c r="S394" s="324"/>
      <c r="T394" s="325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9" t="s">
        <v>563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10"/>
      <c r="Z395" s="310"/>
    </row>
    <row r="396" spans="1:53" ht="14.25" customHeight="1" x14ac:dyDescent="0.25">
      <c r="A396" s="332" t="s">
        <v>94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19">
        <v>4607091389388</v>
      </c>
      <c r="E397" s="32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4"/>
      <c r="T397" s="34"/>
      <c r="U397" s="35" t="s">
        <v>64</v>
      </c>
      <c r="V397" s="315">
        <v>60</v>
      </c>
      <c r="W397" s="316">
        <f>IFERROR(IF(V397="",0,CEILING((V397/$H397),1)*$H397),"")</f>
        <v>62.400000000000006</v>
      </c>
      <c r="X397" s="36">
        <f>IFERROR(IF(W397=0,"",ROUNDUP(W397/H397,0)*0.01196),"")</f>
        <v>0.14352000000000001</v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19">
        <v>4607091389364</v>
      </c>
      <c r="E398" s="32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6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8"/>
      <c r="N399" s="323" t="s">
        <v>65</v>
      </c>
      <c r="O399" s="324"/>
      <c r="P399" s="324"/>
      <c r="Q399" s="324"/>
      <c r="R399" s="324"/>
      <c r="S399" s="324"/>
      <c r="T399" s="325"/>
      <c r="U399" s="37" t="s">
        <v>66</v>
      </c>
      <c r="V399" s="317">
        <f>IFERROR(V397/H397,"0")+IFERROR(V398/H398,"0")</f>
        <v>11.538461538461538</v>
      </c>
      <c r="W399" s="317">
        <f>IFERROR(W397/H397,"0")+IFERROR(W398/H398,"0")</f>
        <v>12</v>
      </c>
      <c r="X399" s="317">
        <f>IFERROR(IF(X397="",0,X397),"0")+IFERROR(IF(X398="",0,X398),"0")</f>
        <v>0.14352000000000001</v>
      </c>
      <c r="Y399" s="318"/>
      <c r="Z399" s="318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8"/>
      <c r="N400" s="323" t="s">
        <v>65</v>
      </c>
      <c r="O400" s="324"/>
      <c r="P400" s="324"/>
      <c r="Q400" s="324"/>
      <c r="R400" s="324"/>
      <c r="S400" s="324"/>
      <c r="T400" s="325"/>
      <c r="U400" s="37" t="s">
        <v>64</v>
      </c>
      <c r="V400" s="317">
        <f>IFERROR(SUM(V397:V398),"0")</f>
        <v>60</v>
      </c>
      <c r="W400" s="317">
        <f>IFERROR(SUM(W397:W398),"0")</f>
        <v>62.400000000000006</v>
      </c>
      <c r="X400" s="37"/>
      <c r="Y400" s="318"/>
      <c r="Z400" s="318"/>
    </row>
    <row r="401" spans="1:53" ht="14.25" customHeight="1" x14ac:dyDescent="0.25">
      <c r="A401" s="332" t="s">
        <v>59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19">
        <v>4607091389739</v>
      </c>
      <c r="E402" s="32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4"/>
      <c r="T402" s="34"/>
      <c r="U402" s="35" t="s">
        <v>64</v>
      </c>
      <c r="V402" s="315">
        <v>50</v>
      </c>
      <c r="W402" s="316">
        <f t="shared" ref="W402:W408" si="17">IFERROR(IF(V402="",0,CEILING((V402/$H402),1)*$H402),"")</f>
        <v>50.400000000000006</v>
      </c>
      <c r="X402" s="36">
        <f>IFERROR(IF(W402=0,"",ROUNDUP(W402/H402,0)*0.00753),"")</f>
        <v>9.0359999999999996E-2</v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19">
        <v>4680115883048</v>
      </c>
      <c r="E403" s="32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19">
        <v>4607091389425</v>
      </c>
      <c r="E404" s="32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19">
        <v>4680115882911</v>
      </c>
      <c r="E405" s="32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7" t="s">
        <v>576</v>
      </c>
      <c r="O405" s="322"/>
      <c r="P405" s="322"/>
      <c r="Q405" s="322"/>
      <c r="R405" s="32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19">
        <v>4680115880771</v>
      </c>
      <c r="E406" s="32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19">
        <v>4607091389500</v>
      </c>
      <c r="E407" s="32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19">
        <v>4680115881983</v>
      </c>
      <c r="E408" s="32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6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23" t="s">
        <v>65</v>
      </c>
      <c r="O409" s="324"/>
      <c r="P409" s="324"/>
      <c r="Q409" s="324"/>
      <c r="R409" s="324"/>
      <c r="S409" s="324"/>
      <c r="T409" s="325"/>
      <c r="U409" s="37" t="s">
        <v>66</v>
      </c>
      <c r="V409" s="317">
        <f>IFERROR(V402/H402,"0")+IFERROR(V403/H403,"0")+IFERROR(V404/H404,"0")+IFERROR(V405/H405,"0")+IFERROR(V406/H406,"0")+IFERROR(V407/H407,"0")+IFERROR(V408/H408,"0")</f>
        <v>11.904761904761905</v>
      </c>
      <c r="W409" s="317">
        <f>IFERROR(W402/H402,"0")+IFERROR(W403/H403,"0")+IFERROR(W404/H404,"0")+IFERROR(W405/H405,"0")+IFERROR(W406/H406,"0")+IFERROR(W407/H407,"0")+IFERROR(W408/H408,"0")</f>
        <v>12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9.0359999999999996E-2</v>
      </c>
      <c r="Y409" s="318"/>
      <c r="Z409" s="318"/>
    </row>
    <row r="410" spans="1:53" x14ac:dyDescent="0.2">
      <c r="A410" s="327"/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8"/>
      <c r="N410" s="323" t="s">
        <v>65</v>
      </c>
      <c r="O410" s="324"/>
      <c r="P410" s="324"/>
      <c r="Q410" s="324"/>
      <c r="R410" s="324"/>
      <c r="S410" s="324"/>
      <c r="T410" s="325"/>
      <c r="U410" s="37" t="s">
        <v>64</v>
      </c>
      <c r="V410" s="317">
        <f>IFERROR(SUM(V402:V408),"0")</f>
        <v>50</v>
      </c>
      <c r="W410" s="317">
        <f>IFERROR(SUM(W402:W408),"0")</f>
        <v>50.400000000000006</v>
      </c>
      <c r="X410" s="37"/>
      <c r="Y410" s="318"/>
      <c r="Z410" s="318"/>
    </row>
    <row r="411" spans="1:53" ht="27.75" customHeight="1" x14ac:dyDescent="0.2">
      <c r="A411" s="361" t="s">
        <v>583</v>
      </c>
      <c r="B411" s="362"/>
      <c r="C411" s="362"/>
      <c r="D411" s="362"/>
      <c r="E411" s="362"/>
      <c r="F411" s="362"/>
      <c r="G411" s="362"/>
      <c r="H411" s="362"/>
      <c r="I411" s="362"/>
      <c r="J411" s="362"/>
      <c r="K411" s="362"/>
      <c r="L411" s="362"/>
      <c r="M411" s="362"/>
      <c r="N411" s="362"/>
      <c r="O411" s="362"/>
      <c r="P411" s="362"/>
      <c r="Q411" s="362"/>
      <c r="R411" s="362"/>
      <c r="S411" s="362"/>
      <c r="T411" s="362"/>
      <c r="U411" s="362"/>
      <c r="V411" s="362"/>
      <c r="W411" s="362"/>
      <c r="X411" s="362"/>
      <c r="Y411" s="48"/>
      <c r="Z411" s="48"/>
    </row>
    <row r="412" spans="1:53" ht="16.5" customHeight="1" x14ac:dyDescent="0.25">
      <c r="A412" s="339" t="s">
        <v>583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10"/>
      <c r="Z412" s="310"/>
    </row>
    <row r="413" spans="1:53" ht="14.25" customHeight="1" x14ac:dyDescent="0.25">
      <c r="A413" s="332" t="s">
        <v>102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19">
        <v>4607091389067</v>
      </c>
      <c r="E414" s="32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19">
        <v>4607091383522</v>
      </c>
      <c r="E415" s="32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4"/>
      <c r="T415" s="34"/>
      <c r="U415" s="35" t="s">
        <v>64</v>
      </c>
      <c r="V415" s="315">
        <v>300</v>
      </c>
      <c r="W415" s="316">
        <f t="shared" si="18"/>
        <v>300.96000000000004</v>
      </c>
      <c r="X415" s="36">
        <f>IFERROR(IF(W415=0,"",ROUNDUP(W415/H415,0)*0.01196),"")</f>
        <v>0.68171999999999999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19">
        <v>4607091384437</v>
      </c>
      <c r="E416" s="32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6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19">
        <v>4607091389104</v>
      </c>
      <c r="E417" s="32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19">
        <v>4680115880603</v>
      </c>
      <c r="E418" s="32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19">
        <v>4607091389999</v>
      </c>
      <c r="E419" s="32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19">
        <v>4680115882782</v>
      </c>
      <c r="E420" s="32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19">
        <v>4607091389098</v>
      </c>
      <c r="E421" s="32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19">
        <v>4607091389982</v>
      </c>
      <c r="E422" s="32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26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8"/>
      <c r="N423" s="323" t="s">
        <v>65</v>
      </c>
      <c r="O423" s="324"/>
      <c r="P423" s="324"/>
      <c r="Q423" s="324"/>
      <c r="R423" s="324"/>
      <c r="S423" s="324"/>
      <c r="T423" s="325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56.818181818181813</v>
      </c>
      <c r="W423" s="317">
        <f>IFERROR(W414/H414,"0")+IFERROR(W415/H415,"0")+IFERROR(W416/H416,"0")+IFERROR(W417/H417,"0")+IFERROR(W418/H418,"0")+IFERROR(W419/H419,"0")+IFERROR(W420/H420,"0")+IFERROR(W421/H421,"0")+IFERROR(W422/H422,"0")</f>
        <v>57.000000000000007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0.68171999999999999</v>
      </c>
      <c r="Y423" s="318"/>
      <c r="Z423" s="318"/>
    </row>
    <row r="424" spans="1:53" x14ac:dyDescent="0.2">
      <c r="A424" s="327"/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8"/>
      <c r="N424" s="323" t="s">
        <v>65</v>
      </c>
      <c r="O424" s="324"/>
      <c r="P424" s="324"/>
      <c r="Q424" s="324"/>
      <c r="R424" s="324"/>
      <c r="S424" s="324"/>
      <c r="T424" s="325"/>
      <c r="U424" s="37" t="s">
        <v>64</v>
      </c>
      <c r="V424" s="317">
        <f>IFERROR(SUM(V414:V422),"0")</f>
        <v>300</v>
      </c>
      <c r="W424" s="317">
        <f>IFERROR(SUM(W414:W422),"0")</f>
        <v>300.96000000000004</v>
      </c>
      <c r="X424" s="37"/>
      <c r="Y424" s="318"/>
      <c r="Z424" s="318"/>
    </row>
    <row r="425" spans="1:53" ht="14.25" customHeight="1" x14ac:dyDescent="0.25">
      <c r="A425" s="332" t="s">
        <v>94</v>
      </c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19">
        <v>4607091388930</v>
      </c>
      <c r="E426" s="32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4"/>
      <c r="T426" s="34"/>
      <c r="U426" s="35" t="s">
        <v>64</v>
      </c>
      <c r="V426" s="315">
        <v>300</v>
      </c>
      <c r="W426" s="316">
        <f>IFERROR(IF(V426="",0,CEILING((V426/$H426),1)*$H426),"")</f>
        <v>300.96000000000004</v>
      </c>
      <c r="X426" s="36">
        <f>IFERROR(IF(W426=0,"",ROUNDUP(W426/H426,0)*0.01196),"")</f>
        <v>0.68171999999999999</v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19">
        <v>4680115880054</v>
      </c>
      <c r="E427" s="32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6"/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8"/>
      <c r="N428" s="323" t="s">
        <v>65</v>
      </c>
      <c r="O428" s="324"/>
      <c r="P428" s="324"/>
      <c r="Q428" s="324"/>
      <c r="R428" s="324"/>
      <c r="S428" s="324"/>
      <c r="T428" s="325"/>
      <c r="U428" s="37" t="s">
        <v>66</v>
      </c>
      <c r="V428" s="317">
        <f>IFERROR(V426/H426,"0")+IFERROR(V427/H427,"0")</f>
        <v>56.818181818181813</v>
      </c>
      <c r="W428" s="317">
        <f>IFERROR(W426/H426,"0")+IFERROR(W427/H427,"0")</f>
        <v>57.000000000000007</v>
      </c>
      <c r="X428" s="317">
        <f>IFERROR(IF(X426="",0,X426),"0")+IFERROR(IF(X427="",0,X427),"0")</f>
        <v>0.68171999999999999</v>
      </c>
      <c r="Y428" s="318"/>
      <c r="Z428" s="318"/>
    </row>
    <row r="429" spans="1:53" x14ac:dyDescent="0.2">
      <c r="A429" s="327"/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8"/>
      <c r="N429" s="323" t="s">
        <v>65</v>
      </c>
      <c r="O429" s="324"/>
      <c r="P429" s="324"/>
      <c r="Q429" s="324"/>
      <c r="R429" s="324"/>
      <c r="S429" s="324"/>
      <c r="T429" s="325"/>
      <c r="U429" s="37" t="s">
        <v>64</v>
      </c>
      <c r="V429" s="317">
        <f>IFERROR(SUM(V426:V427),"0")</f>
        <v>300</v>
      </c>
      <c r="W429" s="317">
        <f>IFERROR(SUM(W426:W427),"0")</f>
        <v>300.96000000000004</v>
      </c>
      <c r="X429" s="37"/>
      <c r="Y429" s="318"/>
      <c r="Z429" s="318"/>
    </row>
    <row r="430" spans="1:53" ht="14.25" customHeight="1" x14ac:dyDescent="0.25">
      <c r="A430" s="332" t="s">
        <v>59</v>
      </c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19">
        <v>4680115883116</v>
      </c>
      <c r="E431" s="32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4"/>
      <c r="T431" s="34"/>
      <c r="U431" s="35" t="s">
        <v>64</v>
      </c>
      <c r="V431" s="315">
        <v>80</v>
      </c>
      <c r="W431" s="316">
        <f t="shared" ref="W431:W436" si="19">IFERROR(IF(V431="",0,CEILING((V431/$H431),1)*$H431),"")</f>
        <v>84.48</v>
      </c>
      <c r="X431" s="36">
        <f>IFERROR(IF(W431=0,"",ROUNDUP(W431/H431,0)*0.01196),"")</f>
        <v>0.19136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19">
        <v>4680115883093</v>
      </c>
      <c r="E432" s="32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4"/>
      <c r="T432" s="34"/>
      <c r="U432" s="35" t="s">
        <v>64</v>
      </c>
      <c r="V432" s="315">
        <v>50</v>
      </c>
      <c r="W432" s="316">
        <f t="shared" si="19"/>
        <v>52.800000000000004</v>
      </c>
      <c r="X432" s="36">
        <f>IFERROR(IF(W432=0,"",ROUNDUP(W432/H432,0)*0.01196),"")</f>
        <v>0.1196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19">
        <v>4680115883109</v>
      </c>
      <c r="E433" s="32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4"/>
      <c r="T433" s="34"/>
      <c r="U433" s="35" t="s">
        <v>64</v>
      </c>
      <c r="V433" s="315">
        <v>50</v>
      </c>
      <c r="W433" s="316">
        <f t="shared" si="19"/>
        <v>52.800000000000004</v>
      </c>
      <c r="X433" s="36">
        <f>IFERROR(IF(W433=0,"",ROUNDUP(W433/H433,0)*0.01196),"")</f>
        <v>0.1196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19">
        <v>4680115882072</v>
      </c>
      <c r="E434" s="32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2" t="s">
        <v>614</v>
      </c>
      <c r="O434" s="322"/>
      <c r="P434" s="322"/>
      <c r="Q434" s="322"/>
      <c r="R434" s="32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19">
        <v>4680115882102</v>
      </c>
      <c r="E435" s="32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31" t="s">
        <v>617</v>
      </c>
      <c r="O435" s="322"/>
      <c r="P435" s="322"/>
      <c r="Q435" s="322"/>
      <c r="R435" s="32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19">
        <v>4680115882096</v>
      </c>
      <c r="E436" s="32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6" t="s">
        <v>620</v>
      </c>
      <c r="O436" s="322"/>
      <c r="P436" s="322"/>
      <c r="Q436" s="322"/>
      <c r="R436" s="32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6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8"/>
      <c r="N437" s="323" t="s">
        <v>65</v>
      </c>
      <c r="O437" s="324"/>
      <c r="P437" s="324"/>
      <c r="Q437" s="324"/>
      <c r="R437" s="324"/>
      <c r="S437" s="324"/>
      <c r="T437" s="325"/>
      <c r="U437" s="37" t="s">
        <v>66</v>
      </c>
      <c r="V437" s="317">
        <f>IFERROR(V431/H431,"0")+IFERROR(V432/H432,"0")+IFERROR(V433/H433,"0")+IFERROR(V434/H434,"0")+IFERROR(V435/H435,"0")+IFERROR(V436/H436,"0")</f>
        <v>34.090909090909086</v>
      </c>
      <c r="W437" s="317">
        <f>IFERROR(W431/H431,"0")+IFERROR(W432/H432,"0")+IFERROR(W433/H433,"0")+IFERROR(W434/H434,"0")+IFERROR(W435/H435,"0")+IFERROR(W436/H436,"0")</f>
        <v>36</v>
      </c>
      <c r="X437" s="317">
        <f>IFERROR(IF(X431="",0,X431),"0")+IFERROR(IF(X432="",0,X432),"0")+IFERROR(IF(X433="",0,X433),"0")+IFERROR(IF(X434="",0,X434),"0")+IFERROR(IF(X435="",0,X435),"0")+IFERROR(IF(X436="",0,X436),"0")</f>
        <v>0.43056</v>
      </c>
      <c r="Y437" s="318"/>
      <c r="Z437" s="318"/>
    </row>
    <row r="438" spans="1:53" x14ac:dyDescent="0.2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8"/>
      <c r="N438" s="323" t="s">
        <v>65</v>
      </c>
      <c r="O438" s="324"/>
      <c r="P438" s="324"/>
      <c r="Q438" s="324"/>
      <c r="R438" s="324"/>
      <c r="S438" s="324"/>
      <c r="T438" s="325"/>
      <c r="U438" s="37" t="s">
        <v>64</v>
      </c>
      <c r="V438" s="317">
        <f>IFERROR(SUM(V431:V436),"0")</f>
        <v>180</v>
      </c>
      <c r="W438" s="317">
        <f>IFERROR(SUM(W431:W436),"0")</f>
        <v>190.08</v>
      </c>
      <c r="X438" s="37"/>
      <c r="Y438" s="318"/>
      <c r="Z438" s="318"/>
    </row>
    <row r="439" spans="1:53" ht="14.25" customHeight="1" x14ac:dyDescent="0.25">
      <c r="A439" s="332" t="s">
        <v>67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19">
        <v>4607091383409</v>
      </c>
      <c r="E440" s="32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19">
        <v>4607091383416</v>
      </c>
      <c r="E441" s="32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6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8"/>
      <c r="N442" s="323" t="s">
        <v>65</v>
      </c>
      <c r="O442" s="324"/>
      <c r="P442" s="324"/>
      <c r="Q442" s="324"/>
      <c r="R442" s="324"/>
      <c r="S442" s="324"/>
      <c r="T442" s="325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8"/>
      <c r="N443" s="323" t="s">
        <v>65</v>
      </c>
      <c r="O443" s="324"/>
      <c r="P443" s="324"/>
      <c r="Q443" s="324"/>
      <c r="R443" s="324"/>
      <c r="S443" s="324"/>
      <c r="T443" s="325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1" t="s">
        <v>625</v>
      </c>
      <c r="B444" s="362"/>
      <c r="C444" s="362"/>
      <c r="D444" s="362"/>
      <c r="E444" s="362"/>
      <c r="F444" s="362"/>
      <c r="G444" s="362"/>
      <c r="H444" s="362"/>
      <c r="I444" s="362"/>
      <c r="J444" s="362"/>
      <c r="K444" s="362"/>
      <c r="L444" s="362"/>
      <c r="M444" s="362"/>
      <c r="N444" s="362"/>
      <c r="O444" s="362"/>
      <c r="P444" s="362"/>
      <c r="Q444" s="362"/>
      <c r="R444" s="362"/>
      <c r="S444" s="362"/>
      <c r="T444" s="362"/>
      <c r="U444" s="362"/>
      <c r="V444" s="362"/>
      <c r="W444" s="362"/>
      <c r="X444" s="362"/>
      <c r="Y444" s="48"/>
      <c r="Z444" s="48"/>
    </row>
    <row r="445" spans="1:53" ht="16.5" customHeight="1" x14ac:dyDescent="0.25">
      <c r="A445" s="339" t="s">
        <v>626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10"/>
      <c r="Z445" s="310"/>
    </row>
    <row r="446" spans="1:53" ht="14.25" customHeight="1" x14ac:dyDescent="0.25">
      <c r="A446" s="332" t="s">
        <v>102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19">
        <v>4640242180441</v>
      </c>
      <c r="E447" s="32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46" t="s">
        <v>629</v>
      </c>
      <c r="O447" s="322"/>
      <c r="P447" s="322"/>
      <c r="Q447" s="322"/>
      <c r="R447" s="32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19">
        <v>4640242180564</v>
      </c>
      <c r="E448" s="32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32" t="s">
        <v>632</v>
      </c>
      <c r="O448" s="322"/>
      <c r="P448" s="322"/>
      <c r="Q448" s="322"/>
      <c r="R448" s="32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23" t="s">
        <v>65</v>
      </c>
      <c r="O449" s="324"/>
      <c r="P449" s="324"/>
      <c r="Q449" s="324"/>
      <c r="R449" s="324"/>
      <c r="S449" s="324"/>
      <c r="T449" s="325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23" t="s">
        <v>65</v>
      </c>
      <c r="O450" s="324"/>
      <c r="P450" s="324"/>
      <c r="Q450" s="324"/>
      <c r="R450" s="324"/>
      <c r="S450" s="324"/>
      <c r="T450" s="325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2" t="s">
        <v>94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19">
        <v>4640242180526</v>
      </c>
      <c r="E452" s="32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1" t="s">
        <v>635</v>
      </c>
      <c r="O452" s="322"/>
      <c r="P452" s="322"/>
      <c r="Q452" s="322"/>
      <c r="R452" s="32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19">
        <v>4640242180519</v>
      </c>
      <c r="E453" s="32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398" t="s">
        <v>638</v>
      </c>
      <c r="O453" s="322"/>
      <c r="P453" s="322"/>
      <c r="Q453" s="322"/>
      <c r="R453" s="32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6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8"/>
      <c r="N454" s="323" t="s">
        <v>65</v>
      </c>
      <c r="O454" s="324"/>
      <c r="P454" s="324"/>
      <c r="Q454" s="324"/>
      <c r="R454" s="324"/>
      <c r="S454" s="324"/>
      <c r="T454" s="325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8"/>
      <c r="N455" s="323" t="s">
        <v>65</v>
      </c>
      <c r="O455" s="324"/>
      <c r="P455" s="324"/>
      <c r="Q455" s="324"/>
      <c r="R455" s="324"/>
      <c r="S455" s="324"/>
      <c r="T455" s="325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2" t="s">
        <v>59</v>
      </c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19">
        <v>4640242180816</v>
      </c>
      <c r="E457" s="32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3" t="s">
        <v>641</v>
      </c>
      <c r="O457" s="322"/>
      <c r="P457" s="322"/>
      <c r="Q457" s="322"/>
      <c r="R457" s="32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19">
        <v>4640242180595</v>
      </c>
      <c r="E458" s="32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6" t="s">
        <v>644</v>
      </c>
      <c r="O458" s="322"/>
      <c r="P458" s="322"/>
      <c r="Q458" s="322"/>
      <c r="R458" s="32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26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8"/>
      <c r="N459" s="323" t="s">
        <v>65</v>
      </c>
      <c r="O459" s="324"/>
      <c r="P459" s="324"/>
      <c r="Q459" s="324"/>
      <c r="R459" s="324"/>
      <c r="S459" s="324"/>
      <c r="T459" s="325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8"/>
      <c r="N460" s="323" t="s">
        <v>65</v>
      </c>
      <c r="O460" s="324"/>
      <c r="P460" s="324"/>
      <c r="Q460" s="324"/>
      <c r="R460" s="324"/>
      <c r="S460" s="324"/>
      <c r="T460" s="325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32" t="s">
        <v>67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19">
        <v>4640242180540</v>
      </c>
      <c r="E462" s="32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34" t="s">
        <v>647</v>
      </c>
      <c r="O462" s="322"/>
      <c r="P462" s="322"/>
      <c r="Q462" s="322"/>
      <c r="R462" s="32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19">
        <v>4640242180557</v>
      </c>
      <c r="E463" s="32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68" t="s">
        <v>650</v>
      </c>
      <c r="O463" s="322"/>
      <c r="P463" s="322"/>
      <c r="Q463" s="322"/>
      <c r="R463" s="32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6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8"/>
      <c r="N464" s="323" t="s">
        <v>65</v>
      </c>
      <c r="O464" s="324"/>
      <c r="P464" s="324"/>
      <c r="Q464" s="324"/>
      <c r="R464" s="324"/>
      <c r="S464" s="324"/>
      <c r="T464" s="325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8"/>
      <c r="N465" s="323" t="s">
        <v>65</v>
      </c>
      <c r="O465" s="324"/>
      <c r="P465" s="324"/>
      <c r="Q465" s="324"/>
      <c r="R465" s="324"/>
      <c r="S465" s="324"/>
      <c r="T465" s="325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9" t="s">
        <v>651</v>
      </c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10"/>
      <c r="Z466" s="310"/>
    </row>
    <row r="467" spans="1:53" ht="14.25" customHeight="1" x14ac:dyDescent="0.25">
      <c r="A467" s="332" t="s">
        <v>67</v>
      </c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19">
        <v>4680115880870</v>
      </c>
      <c r="E468" s="32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x14ac:dyDescent="0.2">
      <c r="A469" s="326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23" t="s">
        <v>65</v>
      </c>
      <c r="O469" s="324"/>
      <c r="P469" s="324"/>
      <c r="Q469" s="324"/>
      <c r="R469" s="324"/>
      <c r="S469" s="324"/>
      <c r="T469" s="325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8"/>
      <c r="N470" s="323" t="s">
        <v>65</v>
      </c>
      <c r="O470" s="324"/>
      <c r="P470" s="324"/>
      <c r="Q470" s="324"/>
      <c r="R470" s="324"/>
      <c r="S470" s="324"/>
      <c r="T470" s="325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589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72"/>
      <c r="N471" s="344" t="s">
        <v>654</v>
      </c>
      <c r="O471" s="345"/>
      <c r="P471" s="345"/>
      <c r="Q471" s="345"/>
      <c r="R471" s="345"/>
      <c r="S471" s="345"/>
      <c r="T471" s="346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3959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4037.28</v>
      </c>
      <c r="X471" s="37"/>
      <c r="Y471" s="318"/>
      <c r="Z471" s="318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72"/>
      <c r="N472" s="344" t="s">
        <v>655</v>
      </c>
      <c r="O472" s="345"/>
      <c r="P472" s="345"/>
      <c r="Q472" s="345"/>
      <c r="R472" s="345"/>
      <c r="S472" s="345"/>
      <c r="T472" s="346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4178.808115587316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4261.3819999999996</v>
      </c>
      <c r="X472" s="37"/>
      <c r="Y472" s="318"/>
      <c r="Z472" s="318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72"/>
      <c r="N473" s="344" t="s">
        <v>656</v>
      </c>
      <c r="O473" s="345"/>
      <c r="P473" s="345"/>
      <c r="Q473" s="345"/>
      <c r="R473" s="345"/>
      <c r="S473" s="345"/>
      <c r="T473" s="346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8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8</v>
      </c>
      <c r="X473" s="37"/>
      <c r="Y473" s="318"/>
      <c r="Z473" s="318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72"/>
      <c r="N474" s="344" t="s">
        <v>658</v>
      </c>
      <c r="O474" s="345"/>
      <c r="P474" s="345"/>
      <c r="Q474" s="345"/>
      <c r="R474" s="345"/>
      <c r="S474" s="345"/>
      <c r="T474" s="346"/>
      <c r="U474" s="37" t="s">
        <v>64</v>
      </c>
      <c r="V474" s="317">
        <f>GrossWeightTotal+PalletQtyTotal*25</f>
        <v>4378.808115587316</v>
      </c>
      <c r="W474" s="317">
        <f>GrossWeightTotalR+PalletQtyTotalR*25</f>
        <v>4461.3819999999996</v>
      </c>
      <c r="X474" s="37"/>
      <c r="Y474" s="318"/>
      <c r="Z474" s="318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72"/>
      <c r="N475" s="344" t="s">
        <v>659</v>
      </c>
      <c r="O475" s="345"/>
      <c r="P475" s="345"/>
      <c r="Q475" s="345"/>
      <c r="R475" s="345"/>
      <c r="S475" s="345"/>
      <c r="T475" s="346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519.72745928135259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530</v>
      </c>
      <c r="X475" s="37"/>
      <c r="Y475" s="318"/>
      <c r="Z475" s="318"/>
    </row>
    <row r="476" spans="1:53" ht="14.25" customHeight="1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72"/>
      <c r="N476" s="344" t="s">
        <v>660</v>
      </c>
      <c r="O476" s="345"/>
      <c r="P476" s="345"/>
      <c r="Q476" s="345"/>
      <c r="R476" s="345"/>
      <c r="S476" s="345"/>
      <c r="T476" s="346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8.5195199999999982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76" t="s">
        <v>92</v>
      </c>
      <c r="D478" s="550"/>
      <c r="E478" s="550"/>
      <c r="F478" s="514"/>
      <c r="G478" s="376" t="s">
        <v>245</v>
      </c>
      <c r="H478" s="550"/>
      <c r="I478" s="550"/>
      <c r="J478" s="550"/>
      <c r="K478" s="550"/>
      <c r="L478" s="550"/>
      <c r="M478" s="550"/>
      <c r="N478" s="514"/>
      <c r="O478" s="376" t="s">
        <v>450</v>
      </c>
      <c r="P478" s="514"/>
      <c r="Q478" s="376" t="s">
        <v>500</v>
      </c>
      <c r="R478" s="514"/>
      <c r="S478" s="308" t="s">
        <v>583</v>
      </c>
      <c r="T478" s="376" t="s">
        <v>625</v>
      </c>
      <c r="U478" s="514"/>
      <c r="Z478" s="52"/>
      <c r="AC478" s="309"/>
    </row>
    <row r="479" spans="1:53" ht="14.25" customHeight="1" thickTop="1" x14ac:dyDescent="0.2">
      <c r="A479" s="625" t="s">
        <v>663</v>
      </c>
      <c r="B479" s="376" t="s">
        <v>58</v>
      </c>
      <c r="C479" s="376" t="s">
        <v>93</v>
      </c>
      <c r="D479" s="376" t="s">
        <v>101</v>
      </c>
      <c r="E479" s="376" t="s">
        <v>92</v>
      </c>
      <c r="F479" s="376" t="s">
        <v>237</v>
      </c>
      <c r="G479" s="376" t="s">
        <v>246</v>
      </c>
      <c r="H479" s="376" t="s">
        <v>253</v>
      </c>
      <c r="I479" s="376" t="s">
        <v>274</v>
      </c>
      <c r="J479" s="376" t="s">
        <v>340</v>
      </c>
      <c r="K479" s="309"/>
      <c r="L479" s="376" t="s">
        <v>343</v>
      </c>
      <c r="M479" s="376" t="s">
        <v>423</v>
      </c>
      <c r="N479" s="376" t="s">
        <v>441</v>
      </c>
      <c r="O479" s="376" t="s">
        <v>451</v>
      </c>
      <c r="P479" s="376" t="s">
        <v>477</v>
      </c>
      <c r="Q479" s="376" t="s">
        <v>501</v>
      </c>
      <c r="R479" s="376" t="s">
        <v>563</v>
      </c>
      <c r="S479" s="376" t="s">
        <v>583</v>
      </c>
      <c r="T479" s="376" t="s">
        <v>626</v>
      </c>
      <c r="U479" s="376" t="s">
        <v>651</v>
      </c>
      <c r="Z479" s="52"/>
      <c r="AC479" s="309"/>
    </row>
    <row r="480" spans="1:53" ht="13.5" customHeight="1" thickBot="1" x14ac:dyDescent="0.25">
      <c r="A480" s="626"/>
      <c r="B480" s="377"/>
      <c r="C480" s="377"/>
      <c r="D480" s="377"/>
      <c r="E480" s="377"/>
      <c r="F480" s="377"/>
      <c r="G480" s="377"/>
      <c r="H480" s="377"/>
      <c r="I480" s="377"/>
      <c r="J480" s="377"/>
      <c r="K480" s="309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54</v>
      </c>
      <c r="D481" s="46">
        <f>IFERROR(W55*1,"0")+IFERROR(W56*1,"0")+IFERROR(W57*1,"0")+IFERROR(W58*1,"0")</f>
        <v>54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212.4</v>
      </c>
      <c r="F481" s="46">
        <f>IFERROR(W130*1,"0")+IFERROR(W131*1,"0")+IFERROR(W132*1,"0")</f>
        <v>84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857.22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105.3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1170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309.95999999999998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285.60000000000002</v>
      </c>
      <c r="R481" s="46">
        <f>IFERROR(W397*1,"0")+IFERROR(W398*1,"0")+IFERROR(W402*1,"0")+IFERROR(W403*1,"0")+IFERROR(W404*1,"0")+IFERROR(W405*1,"0")+IFERROR(W406*1,"0")+IFERROR(W407*1,"0")+IFERROR(W408*1,"0")</f>
        <v>112.80000000000001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792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N421:R421"/>
    <mergeCell ref="N408:R408"/>
    <mergeCell ref="D39:E39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72:T172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A160:M161"/>
    <mergeCell ref="N105:T105"/>
    <mergeCell ref="N123:R123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N386:R386"/>
    <mergeCell ref="A423:M42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A356:X356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71:E71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2023-12-12T10:27:45Z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