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W203" i="1"/>
  <c r="J481" i="1" s="1"/>
  <c r="N203" i="1"/>
  <c r="V200" i="1"/>
  <c r="V199" i="1"/>
  <c r="X198" i="1"/>
  <c r="W198" i="1"/>
  <c r="N198" i="1"/>
  <c r="W197" i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W172" i="1" s="1"/>
  <c r="N168" i="1"/>
  <c r="V166" i="1"/>
  <c r="V165" i="1"/>
  <c r="X164" i="1"/>
  <c r="W164" i="1"/>
  <c r="N164" i="1"/>
  <c r="W163" i="1"/>
  <c r="W165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N139" i="1"/>
  <c r="W138" i="1"/>
  <c r="X138" i="1" s="1"/>
  <c r="N138" i="1"/>
  <c r="V134" i="1"/>
  <c r="V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W92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V475" i="1" l="1"/>
  <c r="E481" i="1"/>
  <c r="W193" i="1"/>
  <c r="X331" i="1"/>
  <c r="X380" i="1"/>
  <c r="X381" i="1" s="1"/>
  <c r="W381" i="1"/>
  <c r="W394" i="1"/>
  <c r="W455" i="1"/>
  <c r="V474" i="1"/>
  <c r="X370" i="1"/>
  <c r="V471" i="1"/>
  <c r="W32" i="1"/>
  <c r="X35" i="1"/>
  <c r="X36" i="1" s="1"/>
  <c r="W36" i="1"/>
  <c r="X39" i="1"/>
  <c r="X40" i="1" s="1"/>
  <c r="W40" i="1"/>
  <c r="X43" i="1"/>
  <c r="X44" i="1" s="1"/>
  <c r="W44" i="1"/>
  <c r="W52" i="1"/>
  <c r="D481" i="1"/>
  <c r="W91" i="1"/>
  <c r="W119" i="1"/>
  <c r="W127" i="1"/>
  <c r="W133" i="1"/>
  <c r="W141" i="1"/>
  <c r="H481" i="1"/>
  <c r="I481" i="1"/>
  <c r="X168" i="1"/>
  <c r="W173" i="1"/>
  <c r="X195" i="1"/>
  <c r="W199" i="1"/>
  <c r="X203" i="1"/>
  <c r="X204" i="1" s="1"/>
  <c r="W204" i="1"/>
  <c r="W224" i="1"/>
  <c r="W234" i="1"/>
  <c r="W252" i="1"/>
  <c r="W257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S481" i="1"/>
  <c r="X426" i="1"/>
  <c r="X428" i="1" s="1"/>
  <c r="X452" i="1"/>
  <c r="X454" i="1" s="1"/>
  <c r="W454" i="1"/>
  <c r="F9" i="1"/>
  <c r="J9" i="1"/>
  <c r="F10" i="1"/>
  <c r="X22" i="1"/>
  <c r="X23" i="1" s="1"/>
  <c r="X26" i="1"/>
  <c r="X32" i="1" s="1"/>
  <c r="W33" i="1"/>
  <c r="C481" i="1"/>
  <c r="X50" i="1"/>
  <c r="X51" i="1" s="1"/>
  <c r="W51" i="1"/>
  <c r="X55" i="1"/>
  <c r="X59" i="1" s="1"/>
  <c r="W60" i="1"/>
  <c r="X63" i="1"/>
  <c r="X81" i="1" s="1"/>
  <c r="W81" i="1"/>
  <c r="X85" i="1"/>
  <c r="X91" i="1" s="1"/>
  <c r="X94" i="1"/>
  <c r="X104" i="1" s="1"/>
  <c r="W105" i="1"/>
  <c r="X107" i="1"/>
  <c r="X118" i="1" s="1"/>
  <c r="W118" i="1"/>
  <c r="X121" i="1"/>
  <c r="X126" i="1" s="1"/>
  <c r="W126" i="1"/>
  <c r="F481" i="1"/>
  <c r="X131" i="1"/>
  <c r="X133" i="1" s="1"/>
  <c r="W134" i="1"/>
  <c r="G481" i="1"/>
  <c r="X139" i="1"/>
  <c r="X141" i="1" s="1"/>
  <c r="W142" i="1"/>
  <c r="X145" i="1"/>
  <c r="X154" i="1" s="1"/>
  <c r="W154" i="1"/>
  <c r="X158" i="1"/>
  <c r="X160" i="1" s="1"/>
  <c r="W161" i="1"/>
  <c r="X163" i="1"/>
  <c r="X165" i="1" s="1"/>
  <c r="W166" i="1"/>
  <c r="X169" i="1"/>
  <c r="X175" i="1"/>
  <c r="X192" i="1" s="1"/>
  <c r="W192" i="1"/>
  <c r="X197" i="1"/>
  <c r="X199" i="1" s="1"/>
  <c r="W205" i="1"/>
  <c r="L481" i="1"/>
  <c r="W223" i="1"/>
  <c r="X209" i="1"/>
  <c r="X223" i="1" s="1"/>
  <c r="W245" i="1"/>
  <c r="X236" i="1"/>
  <c r="X245" i="1" s="1"/>
  <c r="W258" i="1"/>
  <c r="W263" i="1"/>
  <c r="X260" i="1"/>
  <c r="X263" i="1" s="1"/>
  <c r="W279" i="1"/>
  <c r="H9" i="1"/>
  <c r="B481" i="1"/>
  <c r="W473" i="1"/>
  <c r="W472" i="1"/>
  <c r="W24" i="1"/>
  <c r="W59" i="1"/>
  <c r="W82" i="1"/>
  <c r="W155" i="1"/>
  <c r="W160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T481" i="1"/>
  <c r="W450" i="1"/>
  <c r="W460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P481" i="1"/>
  <c r="W424" i="1"/>
  <c r="W470" i="1"/>
  <c r="X172" i="1" l="1"/>
  <c r="W475" i="1"/>
  <c r="W471" i="1"/>
  <c r="W474" i="1"/>
  <c r="X476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<sst xmlns="http://schemas.openxmlformats.org/spreadsheetml/2006/main" count="2026" uniqueCount="702">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</sst>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42" t="s">
        <v>0</v>
      </c>
      <c r="E1" s="320"/>
      <c r="F1" s="320"/>
      <c r="G1" s="12" t="s">
        <v>1</v>
      </c>
      <c r="H1" s="442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36"/>
      <c r="O3" s="336"/>
      <c r="P3" s="336"/>
      <c r="Q3" s="336"/>
      <c r="R3" s="336"/>
      <c r="S3" s="336"/>
      <c r="T3" s="336"/>
      <c r="U3" s="336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3" t="s">
        <v>7</v>
      </c>
      <c r="B5" s="353"/>
      <c r="C5" s="344"/>
      <c r="D5" s="591"/>
      <c r="E5" s="592"/>
      <c r="F5" s="389" t="s">
        <v>8</v>
      </c>
      <c r="G5" s="344"/>
      <c r="H5" s="591" t="s">
        <v>701</v>
      </c>
      <c r="I5" s="629"/>
      <c r="J5" s="629"/>
      <c r="K5" s="629"/>
      <c r="L5" s="592"/>
      <c r="N5" s="24" t="s">
        <v>9</v>
      </c>
      <c r="O5" s="374">
        <v>45274</v>
      </c>
      <c r="P5" s="375"/>
      <c r="R5" s="359" t="s">
        <v>10</v>
      </c>
      <c r="S5" s="360"/>
      <c r="T5" s="505" t="s">
        <v>11</v>
      </c>
      <c r="U5" s="375"/>
      <c r="Z5" s="51"/>
      <c r="AA5" s="51"/>
      <c r="AB5" s="51"/>
    </row>
    <row r="6" spans="1:29" s="313" customFormat="1" ht="24" customHeight="1" x14ac:dyDescent="0.2">
      <c r="A6" s="533" t="s">
        <v>12</v>
      </c>
      <c r="B6" s="353"/>
      <c r="C6" s="344"/>
      <c r="D6" s="408" t="s">
        <v>13</v>
      </c>
      <c r="E6" s="409"/>
      <c r="F6" s="409"/>
      <c r="G6" s="409"/>
      <c r="H6" s="409"/>
      <c r="I6" s="409"/>
      <c r="J6" s="409"/>
      <c r="K6" s="409"/>
      <c r="L6" s="375"/>
      <c r="N6" s="24" t="s">
        <v>14</v>
      </c>
      <c r="O6" s="575" t="str">
        <f>IF(O5=0," ",CHOOSE(WEEKDAY(O5,2),"Понедельник","Вторник","Среда","Четверг","Пятница","Суббота","Воскресенье"))</f>
        <v>Четверг</v>
      </c>
      <c r="P6" s="330"/>
      <c r="R6" s="623" t="s">
        <v>15</v>
      </c>
      <c r="S6" s="360"/>
      <c r="T6" s="510" t="s">
        <v>16</v>
      </c>
      <c r="U6" s="511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36"/>
      <c r="S7" s="360"/>
      <c r="T7" s="512"/>
      <c r="U7" s="513"/>
      <c r="Z7" s="51"/>
      <c r="AA7" s="51"/>
      <c r="AB7" s="51"/>
    </row>
    <row r="8" spans="1:29" s="313" customFormat="1" ht="25.5" customHeight="1" x14ac:dyDescent="0.2">
      <c r="A8" s="364" t="s">
        <v>17</v>
      </c>
      <c r="B8" s="322"/>
      <c r="C8" s="323"/>
      <c r="D8" s="581"/>
      <c r="E8" s="582"/>
      <c r="F8" s="582"/>
      <c r="G8" s="582"/>
      <c r="H8" s="582"/>
      <c r="I8" s="582"/>
      <c r="J8" s="582"/>
      <c r="K8" s="582"/>
      <c r="L8" s="583"/>
      <c r="N8" s="24" t="s">
        <v>18</v>
      </c>
      <c r="O8" s="399">
        <v>0.58333333333333337</v>
      </c>
      <c r="P8" s="375"/>
      <c r="R8" s="336"/>
      <c r="S8" s="360"/>
      <c r="T8" s="512"/>
      <c r="U8" s="513"/>
      <c r="Z8" s="51"/>
      <c r="AA8" s="51"/>
      <c r="AB8" s="51"/>
    </row>
    <row r="9" spans="1:29" s="31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6"/>
      <c r="E9" s="358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19</v>
      </c>
      <c r="O9" s="374"/>
      <c r="P9" s="375"/>
      <c r="R9" s="336"/>
      <c r="S9" s="360"/>
      <c r="T9" s="514"/>
      <c r="U9" s="515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6"/>
      <c r="E10" s="358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46" t="str">
        <f>IFERROR(VLOOKUP($D$10,Proxy,2,FALSE),"")</f>
        <v/>
      </c>
      <c r="I10" s="336"/>
      <c r="J10" s="336"/>
      <c r="K10" s="336"/>
      <c r="L10" s="336"/>
      <c r="N10" s="26" t="s">
        <v>20</v>
      </c>
      <c r="O10" s="399"/>
      <c r="P10" s="375"/>
      <c r="S10" s="24" t="s">
        <v>21</v>
      </c>
      <c r="T10" s="635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75"/>
      <c r="S11" s="24" t="s">
        <v>25</v>
      </c>
      <c r="T11" s="381" t="s">
        <v>26</v>
      </c>
      <c r="U11" s="382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66" t="s">
        <v>27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44"/>
      <c r="N12" s="24" t="s">
        <v>28</v>
      </c>
      <c r="O12" s="422"/>
      <c r="P12" s="423"/>
      <c r="Q12" s="23"/>
      <c r="S12" s="24"/>
      <c r="T12" s="320"/>
      <c r="U12" s="336"/>
      <c r="Z12" s="51"/>
      <c r="AA12" s="51"/>
      <c r="AB12" s="51"/>
    </row>
    <row r="13" spans="1:29" s="313" customFormat="1" ht="23.25" customHeight="1" x14ac:dyDescent="0.2">
      <c r="A13" s="366" t="s">
        <v>29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44"/>
      <c r="M13" s="26"/>
      <c r="N13" s="26" t="s">
        <v>30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66" t="s">
        <v>31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44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70" t="s">
        <v>32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44"/>
      <c r="N15" s="526" t="s">
        <v>33</v>
      </c>
      <c r="O15" s="320"/>
      <c r="P15" s="320"/>
      <c r="Q15" s="320"/>
      <c r="R15" s="3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34</v>
      </c>
      <c r="B17" s="324" t="s">
        <v>35</v>
      </c>
      <c r="C17" s="540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2"/>
      <c r="P17" s="572"/>
      <c r="Q17" s="572"/>
      <c r="R17" s="325"/>
      <c r="S17" s="343" t="s">
        <v>47</v>
      </c>
      <c r="T17" s="344"/>
      <c r="U17" s="324" t="s">
        <v>48</v>
      </c>
      <c r="V17" s="324" t="s">
        <v>49</v>
      </c>
      <c r="W17" s="652" t="s">
        <v>50</v>
      </c>
      <c r="X17" s="324" t="s">
        <v>51</v>
      </c>
      <c r="Y17" s="346" t="s">
        <v>52</v>
      </c>
      <c r="Z17" s="346" t="s">
        <v>53</v>
      </c>
      <c r="AA17" s="346" t="s">
        <v>54</v>
      </c>
      <c r="AB17" s="614"/>
      <c r="AC17" s="615"/>
      <c r="AD17" s="546"/>
      <c r="BA17" s="608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3"/>
      <c r="P18" s="573"/>
      <c r="Q18" s="573"/>
      <c r="R18" s="327"/>
      <c r="S18" s="312" t="s">
        <v>56</v>
      </c>
      <c r="T18" s="312" t="s">
        <v>57</v>
      </c>
      <c r="U18" s="331"/>
      <c r="V18" s="331"/>
      <c r="W18" s="653"/>
      <c r="X18" s="331"/>
      <c r="Y18" s="347"/>
      <c r="Z18" s="347"/>
      <c r="AA18" s="616"/>
      <c r="AB18" s="617"/>
      <c r="AC18" s="618"/>
      <c r="AD18" s="547"/>
      <c r="BA18" s="336"/>
    </row>
    <row r="19" spans="1:53" ht="27.75" customHeight="1" x14ac:dyDescent="0.2">
      <c r="A19" s="367" t="s">
        <v>58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35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customHeight="1" x14ac:dyDescent="0.25">
      <c r="A21" s="337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3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8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9"/>
      <c r="N23" s="321" t="s">
        <v>65</v>
      </c>
      <c r="O23" s="322"/>
      <c r="P23" s="322"/>
      <c r="Q23" s="322"/>
      <c r="R23" s="322"/>
      <c r="S23" s="322"/>
      <c r="T23" s="323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9"/>
      <c r="N24" s="321" t="s">
        <v>65</v>
      </c>
      <c r="O24" s="322"/>
      <c r="P24" s="322"/>
      <c r="Q24" s="322"/>
      <c r="R24" s="322"/>
      <c r="S24" s="322"/>
      <c r="T24" s="323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7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3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3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3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3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3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3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8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9"/>
      <c r="N32" s="321" t="s">
        <v>65</v>
      </c>
      <c r="O32" s="322"/>
      <c r="P32" s="322"/>
      <c r="Q32" s="322"/>
      <c r="R32" s="322"/>
      <c r="S32" s="322"/>
      <c r="T32" s="323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9"/>
      <c r="N33" s="321" t="s">
        <v>65</v>
      </c>
      <c r="O33" s="322"/>
      <c r="P33" s="322"/>
      <c r="Q33" s="322"/>
      <c r="R33" s="322"/>
      <c r="S33" s="322"/>
      <c r="T33" s="323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7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3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38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9"/>
      <c r="N36" s="321" t="s">
        <v>65</v>
      </c>
      <c r="O36" s="322"/>
      <c r="P36" s="322"/>
      <c r="Q36" s="322"/>
      <c r="R36" s="322"/>
      <c r="S36" s="322"/>
      <c r="T36" s="323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9"/>
      <c r="N37" s="321" t="s">
        <v>65</v>
      </c>
      <c r="O37" s="322"/>
      <c r="P37" s="322"/>
      <c r="Q37" s="322"/>
      <c r="R37" s="322"/>
      <c r="S37" s="322"/>
      <c r="T37" s="323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7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3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38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9"/>
      <c r="N40" s="321" t="s">
        <v>65</v>
      </c>
      <c r="O40" s="322"/>
      <c r="P40" s="322"/>
      <c r="Q40" s="322"/>
      <c r="R40" s="322"/>
      <c r="S40" s="322"/>
      <c r="T40" s="323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9"/>
      <c r="N41" s="321" t="s">
        <v>65</v>
      </c>
      <c r="O41" s="322"/>
      <c r="P41" s="322"/>
      <c r="Q41" s="322"/>
      <c r="R41" s="322"/>
      <c r="S41" s="322"/>
      <c r="T41" s="323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7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3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38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9"/>
      <c r="N44" s="321" t="s">
        <v>65</v>
      </c>
      <c r="O44" s="322"/>
      <c r="P44" s="322"/>
      <c r="Q44" s="322"/>
      <c r="R44" s="322"/>
      <c r="S44" s="322"/>
      <c r="T44" s="323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9"/>
      <c r="N45" s="321" t="s">
        <v>65</v>
      </c>
      <c r="O45" s="322"/>
      <c r="P45" s="322"/>
      <c r="Q45" s="322"/>
      <c r="R45" s="322"/>
      <c r="S45" s="322"/>
      <c r="T45" s="323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7" t="s">
        <v>92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35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customHeight="1" x14ac:dyDescent="0.25">
      <c r="A48" s="337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3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4"/>
      <c r="T49" s="34"/>
      <c r="U49" s="35" t="s">
        <v>64</v>
      </c>
      <c r="V49" s="315">
        <v>94</v>
      </c>
      <c r="W49" s="316">
        <f>IFERROR(IF(V49="",0,CEILING((V49/$H49),1)*$H49),"")</f>
        <v>97.2</v>
      </c>
      <c r="X49" s="36">
        <f>IFERROR(IF(W49=0,"",ROUNDUP(W49/H49,0)*0.02175),"")</f>
        <v>0.19574999999999998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3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4"/>
      <c r="T50" s="34"/>
      <c r="U50" s="35" t="s">
        <v>64</v>
      </c>
      <c r="V50" s="315">
        <v>90</v>
      </c>
      <c r="W50" s="316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38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9"/>
      <c r="N51" s="321" t="s">
        <v>65</v>
      </c>
      <c r="O51" s="322"/>
      <c r="P51" s="322"/>
      <c r="Q51" s="322"/>
      <c r="R51" s="322"/>
      <c r="S51" s="322"/>
      <c r="T51" s="323"/>
      <c r="U51" s="37" t="s">
        <v>66</v>
      </c>
      <c r="V51" s="317">
        <f>IFERROR(V49/H49,"0")+IFERROR(V50/H50,"0")</f>
        <v>42.037037037037031</v>
      </c>
      <c r="W51" s="317">
        <f>IFERROR(W49/H49,"0")+IFERROR(W50/H50,"0")</f>
        <v>43</v>
      </c>
      <c r="X51" s="317">
        <f>IFERROR(IF(X49="",0,X49),"0")+IFERROR(IF(X50="",0,X50),"0")</f>
        <v>0.45177</v>
      </c>
      <c r="Y51" s="318"/>
      <c r="Z51" s="318"/>
    </row>
    <row r="52" spans="1:53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9"/>
      <c r="N52" s="321" t="s">
        <v>65</v>
      </c>
      <c r="O52" s="322"/>
      <c r="P52" s="322"/>
      <c r="Q52" s="322"/>
      <c r="R52" s="322"/>
      <c r="S52" s="322"/>
      <c r="T52" s="323"/>
      <c r="U52" s="37" t="s">
        <v>64</v>
      </c>
      <c r="V52" s="317">
        <f>IFERROR(SUM(V49:V50),"0")</f>
        <v>184</v>
      </c>
      <c r="W52" s="317">
        <f>IFERROR(SUM(W49:W50),"0")</f>
        <v>189</v>
      </c>
      <c r="X52" s="37"/>
      <c r="Y52" s="318"/>
      <c r="Z52" s="318"/>
    </row>
    <row r="53" spans="1:53" ht="16.5" customHeight="1" x14ac:dyDescent="0.25">
      <c r="A53" s="335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customHeight="1" x14ac:dyDescent="0.25">
      <c r="A54" s="337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3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4"/>
      <c r="T55" s="34"/>
      <c r="U55" s="35" t="s">
        <v>64</v>
      </c>
      <c r="V55" s="315">
        <v>100</v>
      </c>
      <c r="W55" s="316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3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4" t="s">
        <v>107</v>
      </c>
      <c r="O56" s="329"/>
      <c r="P56" s="329"/>
      <c r="Q56" s="329"/>
      <c r="R56" s="33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3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4"/>
      <c r="T57" s="34"/>
      <c r="U57" s="35" t="s">
        <v>64</v>
      </c>
      <c r="V57" s="315">
        <v>252</v>
      </c>
      <c r="W57" s="316">
        <f>IFERROR(IF(V57="",0,CEILING((V57/$H57),1)*$H57),"")</f>
        <v>252</v>
      </c>
      <c r="X57" s="36">
        <f>IFERROR(IF(W57=0,"",ROUNDUP(W57/H57,0)*0.00937),"")</f>
        <v>0.52471999999999996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3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36" t="s">
        <v>112</v>
      </c>
      <c r="O58" s="329"/>
      <c r="P58" s="329"/>
      <c r="Q58" s="329"/>
      <c r="R58" s="33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8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9"/>
      <c r="N59" s="321" t="s">
        <v>65</v>
      </c>
      <c r="O59" s="322"/>
      <c r="P59" s="322"/>
      <c r="Q59" s="322"/>
      <c r="R59" s="322"/>
      <c r="S59" s="322"/>
      <c r="T59" s="323"/>
      <c r="U59" s="37" t="s">
        <v>66</v>
      </c>
      <c r="V59" s="317">
        <f>IFERROR(V55/H55,"0")+IFERROR(V56/H56,"0")+IFERROR(V57/H57,"0")+IFERROR(V58/H58,"0")</f>
        <v>65.259259259259267</v>
      </c>
      <c r="W59" s="317">
        <f>IFERROR(W55/H55,"0")+IFERROR(W56/H56,"0")+IFERROR(W57/H57,"0")+IFERROR(W58/H58,"0")</f>
        <v>66</v>
      </c>
      <c r="X59" s="317">
        <f>IFERROR(IF(X55="",0,X55),"0")+IFERROR(IF(X56="",0,X56),"0")+IFERROR(IF(X57="",0,X57),"0")+IFERROR(IF(X58="",0,X58),"0")</f>
        <v>0.74221999999999988</v>
      </c>
      <c r="Y59" s="318"/>
      <c r="Z59" s="318"/>
    </row>
    <row r="60" spans="1:53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9"/>
      <c r="N60" s="321" t="s">
        <v>65</v>
      </c>
      <c r="O60" s="322"/>
      <c r="P60" s="322"/>
      <c r="Q60" s="322"/>
      <c r="R60" s="322"/>
      <c r="S60" s="322"/>
      <c r="T60" s="323"/>
      <c r="U60" s="37" t="s">
        <v>64</v>
      </c>
      <c r="V60" s="317">
        <f>IFERROR(SUM(V55:V58),"0")</f>
        <v>352</v>
      </c>
      <c r="W60" s="317">
        <f>IFERROR(SUM(W55:W58),"0")</f>
        <v>360</v>
      </c>
      <c r="X60" s="37"/>
      <c r="Y60" s="318"/>
      <c r="Z60" s="318"/>
    </row>
    <row r="61" spans="1:53" ht="16.5" customHeight="1" x14ac:dyDescent="0.25">
      <c r="A61" s="335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customHeight="1" x14ac:dyDescent="0.25">
      <c r="A62" s="337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3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76" t="s">
        <v>115</v>
      </c>
      <c r="O63" s="329"/>
      <c r="P63" s="329"/>
      <c r="Q63" s="329"/>
      <c r="R63" s="330"/>
      <c r="S63" s="34"/>
      <c r="T63" s="34"/>
      <c r="U63" s="35" t="s">
        <v>64</v>
      </c>
      <c r="V63" s="315">
        <v>7</v>
      </c>
      <c r="W63" s="316">
        <f t="shared" ref="W63:W80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3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626" t="s">
        <v>119</v>
      </c>
      <c r="O64" s="329"/>
      <c r="P64" s="329"/>
      <c r="Q64" s="329"/>
      <c r="R64" s="330"/>
      <c r="S64" s="34"/>
      <c r="T64" s="34"/>
      <c r="U64" s="35" t="s">
        <v>64</v>
      </c>
      <c r="V64" s="315">
        <v>32</v>
      </c>
      <c r="W64" s="316">
        <f t="shared" si="2"/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3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4"/>
      <c r="T65" s="34"/>
      <c r="U65" s="35" t="s">
        <v>64</v>
      </c>
      <c r="V65" s="315">
        <v>8</v>
      </c>
      <c r="W65" s="316">
        <f t="shared" si="2"/>
        <v>10.8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3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52" t="s">
        <v>125</v>
      </c>
      <c r="O66" s="329"/>
      <c r="P66" s="329"/>
      <c r="Q66" s="329"/>
      <c r="R66" s="33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3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3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3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4"/>
      <c r="T68" s="34"/>
      <c r="U68" s="35" t="s">
        <v>64</v>
      </c>
      <c r="V68" s="315">
        <v>20</v>
      </c>
      <c r="W68" s="316">
        <f t="shared" si="2"/>
        <v>20</v>
      </c>
      <c r="X68" s="36">
        <f t="shared" ref="X68:X73" si="3">IFERROR(IF(W68=0,"",ROUNDUP(W68/H68,0)*0.00937),"")</f>
        <v>4.6850000000000003E-2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3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3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4"/>
      <c r="T70" s="34"/>
      <c r="U70" s="35" t="s">
        <v>64</v>
      </c>
      <c r="V70" s="315">
        <v>60</v>
      </c>
      <c r="W70" s="316">
        <f t="shared" si="2"/>
        <v>60</v>
      </c>
      <c r="X70" s="36">
        <f t="shared" si="3"/>
        <v>0.14055000000000001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3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3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3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4"/>
      <c r="T73" s="34"/>
      <c r="U73" s="35" t="s">
        <v>64</v>
      </c>
      <c r="V73" s="315">
        <v>203</v>
      </c>
      <c r="W73" s="316">
        <f t="shared" si="2"/>
        <v>207</v>
      </c>
      <c r="X73" s="36">
        <f t="shared" si="3"/>
        <v>0.43102000000000001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3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30" t="s">
        <v>142</v>
      </c>
      <c r="O74" s="329"/>
      <c r="P74" s="329"/>
      <c r="Q74" s="329"/>
      <c r="R74" s="33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3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596" t="s">
        <v>144</v>
      </c>
      <c r="O75" s="329"/>
      <c r="P75" s="329"/>
      <c r="Q75" s="329"/>
      <c r="R75" s="33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3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656" t="s">
        <v>147</v>
      </c>
      <c r="O76" s="329"/>
      <c r="P76" s="329"/>
      <c r="Q76" s="329"/>
      <c r="R76" s="33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3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3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3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3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4"/>
      <c r="T79" s="34"/>
      <c r="U79" s="35" t="s">
        <v>64</v>
      </c>
      <c r="V79" s="315">
        <v>29</v>
      </c>
      <c r="W79" s="316">
        <f t="shared" si="2"/>
        <v>31.5</v>
      </c>
      <c r="X79" s="36">
        <f>IFERROR(IF(W79=0,"",ROUNDUP(W79/H79,0)*0.00937),"")</f>
        <v>6.5589999999999996E-2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3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8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9"/>
      <c r="N81" s="321" t="s">
        <v>65</v>
      </c>
      <c r="O81" s="322"/>
      <c r="P81" s="322"/>
      <c r="Q81" s="322"/>
      <c r="R81" s="322"/>
      <c r="S81" s="322"/>
      <c r="T81" s="323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75.778439153439152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78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0.79276000000000013</v>
      </c>
      <c r="Y81" s="318"/>
      <c r="Z81" s="318"/>
    </row>
    <row r="82" spans="1:53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9"/>
      <c r="N82" s="321" t="s">
        <v>65</v>
      </c>
      <c r="O82" s="322"/>
      <c r="P82" s="322"/>
      <c r="Q82" s="322"/>
      <c r="R82" s="322"/>
      <c r="S82" s="322"/>
      <c r="T82" s="323"/>
      <c r="U82" s="37" t="s">
        <v>64</v>
      </c>
      <c r="V82" s="317">
        <f>IFERROR(SUM(V63:V80),"0")</f>
        <v>359</v>
      </c>
      <c r="W82" s="317">
        <f>IFERROR(SUM(W63:W80),"0")</f>
        <v>374.1</v>
      </c>
      <c r="X82" s="37"/>
      <c r="Y82" s="318"/>
      <c r="Z82" s="318"/>
    </row>
    <row r="83" spans="1:53" ht="14.25" customHeight="1" x14ac:dyDescent="0.25">
      <c r="A83" s="337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3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54" t="s">
        <v>158</v>
      </c>
      <c r="O84" s="329"/>
      <c r="P84" s="329"/>
      <c r="Q84" s="329"/>
      <c r="R84" s="33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3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3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562" t="s">
        <v>163</v>
      </c>
      <c r="O86" s="329"/>
      <c r="P86" s="329"/>
      <c r="Q86" s="329"/>
      <c r="R86" s="33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3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499" t="s">
        <v>166</v>
      </c>
      <c r="O87" s="329"/>
      <c r="P87" s="329"/>
      <c r="Q87" s="329"/>
      <c r="R87" s="33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3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9" t="s">
        <v>170</v>
      </c>
      <c r="O88" s="329"/>
      <c r="P88" s="329"/>
      <c r="Q88" s="329"/>
      <c r="R88" s="33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3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3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8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9"/>
      <c r="N91" s="321" t="s">
        <v>65</v>
      </c>
      <c r="O91" s="322"/>
      <c r="P91" s="322"/>
      <c r="Q91" s="322"/>
      <c r="R91" s="322"/>
      <c r="S91" s="322"/>
      <c r="T91" s="323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9"/>
      <c r="N92" s="321" t="s">
        <v>65</v>
      </c>
      <c r="O92" s="322"/>
      <c r="P92" s="322"/>
      <c r="Q92" s="322"/>
      <c r="R92" s="322"/>
      <c r="S92" s="322"/>
      <c r="T92" s="323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7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3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3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3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3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3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3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3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3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3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98" t="s">
        <v>193</v>
      </c>
      <c r="O102" s="329"/>
      <c r="P102" s="329"/>
      <c r="Q102" s="329"/>
      <c r="R102" s="33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3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7" t="s">
        <v>193</v>
      </c>
      <c r="O103" s="329"/>
      <c r="P103" s="329"/>
      <c r="Q103" s="329"/>
      <c r="R103" s="33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38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9"/>
      <c r="N104" s="321" t="s">
        <v>65</v>
      </c>
      <c r="O104" s="322"/>
      <c r="P104" s="322"/>
      <c r="Q104" s="322"/>
      <c r="R104" s="322"/>
      <c r="S104" s="322"/>
      <c r="T104" s="323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9"/>
      <c r="N105" s="321" t="s">
        <v>65</v>
      </c>
      <c r="O105" s="322"/>
      <c r="P105" s="322"/>
      <c r="Q105" s="322"/>
      <c r="R105" s="322"/>
      <c r="S105" s="322"/>
      <c r="T105" s="323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7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3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433" t="s">
        <v>197</v>
      </c>
      <c r="O107" s="329"/>
      <c r="P107" s="329"/>
      <c r="Q107" s="329"/>
      <c r="R107" s="33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3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94" t="s">
        <v>199</v>
      </c>
      <c r="O108" s="329"/>
      <c r="P108" s="329"/>
      <c r="Q108" s="329"/>
      <c r="R108" s="33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3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50" t="s">
        <v>202</v>
      </c>
      <c r="O109" s="329"/>
      <c r="P109" s="329"/>
      <c r="Q109" s="329"/>
      <c r="R109" s="33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3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4"/>
      <c r="T110" s="34"/>
      <c r="U110" s="35" t="s">
        <v>64</v>
      </c>
      <c r="V110" s="315">
        <v>4</v>
      </c>
      <c r="W110" s="316">
        <f t="shared" si="6"/>
        <v>6</v>
      </c>
      <c r="X110" s="36">
        <f>IFERROR(IF(W110=0,"",ROUNDUP(W110/H110,0)*0.00753),"")</f>
        <v>1.506E-2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3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6" t="s">
        <v>207</v>
      </c>
      <c r="O111" s="329"/>
      <c r="P111" s="329"/>
      <c r="Q111" s="329"/>
      <c r="R111" s="33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3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2" t="s">
        <v>209</v>
      </c>
      <c r="O112" s="329"/>
      <c r="P112" s="329"/>
      <c r="Q112" s="329"/>
      <c r="R112" s="33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3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0" t="s">
        <v>212</v>
      </c>
      <c r="O113" s="329"/>
      <c r="P113" s="329"/>
      <c r="Q113" s="329"/>
      <c r="R113" s="330"/>
      <c r="S113" s="34"/>
      <c r="T113" s="34"/>
      <c r="U113" s="35" t="s">
        <v>64</v>
      </c>
      <c r="V113" s="315">
        <v>180</v>
      </c>
      <c r="W113" s="316">
        <f t="shared" si="6"/>
        <v>180.9</v>
      </c>
      <c r="X113" s="36">
        <f>IFERROR(IF(W113=0,"",ROUNDUP(W113/H113,0)*0.00753),"")</f>
        <v>0.50451000000000001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3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44" t="s">
        <v>215</v>
      </c>
      <c r="O114" s="329"/>
      <c r="P114" s="329"/>
      <c r="Q114" s="329"/>
      <c r="R114" s="33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3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80" t="s">
        <v>218</v>
      </c>
      <c r="O115" s="329"/>
      <c r="P115" s="329"/>
      <c r="Q115" s="329"/>
      <c r="R115" s="33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3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4"/>
      <c r="T116" s="34"/>
      <c r="U116" s="35" t="s">
        <v>64</v>
      </c>
      <c r="V116" s="315">
        <v>33.5</v>
      </c>
      <c r="W116" s="316">
        <f t="shared" si="6"/>
        <v>36</v>
      </c>
      <c r="X116" s="36">
        <f>IFERROR(IF(W116=0,"",ROUNDUP(W116/H116,0)*0.00753),"")</f>
        <v>9.0359999999999996E-2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3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30" t="s">
        <v>223</v>
      </c>
      <c r="O117" s="329"/>
      <c r="P117" s="329"/>
      <c r="Q117" s="329"/>
      <c r="R117" s="33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38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9"/>
      <c r="N118" s="321" t="s">
        <v>65</v>
      </c>
      <c r="O118" s="322"/>
      <c r="P118" s="322"/>
      <c r="Q118" s="322"/>
      <c r="R118" s="322"/>
      <c r="S118" s="322"/>
      <c r="T118" s="323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79.166666666666657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81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0.60992999999999997</v>
      </c>
      <c r="Y118" s="318"/>
      <c r="Z118" s="318"/>
    </row>
    <row r="119" spans="1:53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9"/>
      <c r="N119" s="321" t="s">
        <v>65</v>
      </c>
      <c r="O119" s="322"/>
      <c r="P119" s="322"/>
      <c r="Q119" s="322"/>
      <c r="R119" s="322"/>
      <c r="S119" s="322"/>
      <c r="T119" s="323"/>
      <c r="U119" s="37" t="s">
        <v>64</v>
      </c>
      <c r="V119" s="317">
        <f>IFERROR(SUM(V107:V117),"0")</f>
        <v>217.5</v>
      </c>
      <c r="W119" s="317">
        <f>IFERROR(SUM(W107:W117),"0")</f>
        <v>222.9</v>
      </c>
      <c r="X119" s="37"/>
      <c r="Y119" s="318"/>
      <c r="Z119" s="318"/>
    </row>
    <row r="120" spans="1:53" ht="14.25" customHeight="1" x14ac:dyDescent="0.25">
      <c r="A120" s="337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3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3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3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5" t="s">
        <v>231</v>
      </c>
      <c r="O123" s="329"/>
      <c r="P123" s="329"/>
      <c r="Q123" s="329"/>
      <c r="R123" s="33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3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3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19" t="s">
        <v>236</v>
      </c>
      <c r="O125" s="329"/>
      <c r="P125" s="329"/>
      <c r="Q125" s="329"/>
      <c r="R125" s="33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38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9"/>
      <c r="N126" s="321" t="s">
        <v>65</v>
      </c>
      <c r="O126" s="322"/>
      <c r="P126" s="322"/>
      <c r="Q126" s="322"/>
      <c r="R126" s="322"/>
      <c r="S126" s="322"/>
      <c r="T126" s="323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9"/>
      <c r="N127" s="321" t="s">
        <v>65</v>
      </c>
      <c r="O127" s="322"/>
      <c r="P127" s="322"/>
      <c r="Q127" s="322"/>
      <c r="R127" s="322"/>
      <c r="S127" s="322"/>
      <c r="T127" s="323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35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customHeight="1" x14ac:dyDescent="0.25">
      <c r="A129" s="337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3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55" t="s">
        <v>240</v>
      </c>
      <c r="O130" s="329"/>
      <c r="P130" s="329"/>
      <c r="Q130" s="329"/>
      <c r="R130" s="33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3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6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3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4"/>
      <c r="T132" s="34"/>
      <c r="U132" s="35" t="s">
        <v>64</v>
      </c>
      <c r="V132" s="315">
        <v>83</v>
      </c>
      <c r="W132" s="316">
        <f>IFERROR(IF(V132="",0,CEILING((V132/$H132),1)*$H132),"")</f>
        <v>83.7</v>
      </c>
      <c r="X132" s="36">
        <f>IFERROR(IF(W132=0,"",ROUNDUP(W132/H132,0)*0.00753),"")</f>
        <v>0.23343</v>
      </c>
      <c r="Y132" s="56"/>
      <c r="Z132" s="57"/>
      <c r="AD132" s="58"/>
      <c r="BA132" s="128" t="s">
        <v>1</v>
      </c>
    </row>
    <row r="133" spans="1:53" x14ac:dyDescent="0.2">
      <c r="A133" s="338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9"/>
      <c r="N133" s="321" t="s">
        <v>65</v>
      </c>
      <c r="O133" s="322"/>
      <c r="P133" s="322"/>
      <c r="Q133" s="322"/>
      <c r="R133" s="322"/>
      <c r="S133" s="322"/>
      <c r="T133" s="323"/>
      <c r="U133" s="37" t="s">
        <v>66</v>
      </c>
      <c r="V133" s="317">
        <f>IFERROR(V130/H130,"0")+IFERROR(V131/H131,"0")+IFERROR(V132/H132,"0")</f>
        <v>30.74074074074074</v>
      </c>
      <c r="W133" s="317">
        <f>IFERROR(W130/H130,"0")+IFERROR(W131/H131,"0")+IFERROR(W132/H132,"0")</f>
        <v>31</v>
      </c>
      <c r="X133" s="317">
        <f>IFERROR(IF(X130="",0,X130),"0")+IFERROR(IF(X131="",0,X131),"0")+IFERROR(IF(X132="",0,X132),"0")</f>
        <v>0.23343</v>
      </c>
      <c r="Y133" s="318"/>
      <c r="Z133" s="318"/>
    </row>
    <row r="134" spans="1:53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9"/>
      <c r="N134" s="321" t="s">
        <v>65</v>
      </c>
      <c r="O134" s="322"/>
      <c r="P134" s="322"/>
      <c r="Q134" s="322"/>
      <c r="R134" s="322"/>
      <c r="S134" s="322"/>
      <c r="T134" s="323"/>
      <c r="U134" s="37" t="s">
        <v>64</v>
      </c>
      <c r="V134" s="317">
        <f>IFERROR(SUM(V130:V132),"0")</f>
        <v>83</v>
      </c>
      <c r="W134" s="317">
        <f>IFERROR(SUM(W130:W132),"0")</f>
        <v>83.7</v>
      </c>
      <c r="X134" s="37"/>
      <c r="Y134" s="318"/>
      <c r="Z134" s="318"/>
    </row>
    <row r="135" spans="1:53" ht="27.75" customHeight="1" x14ac:dyDescent="0.2">
      <c r="A135" s="367" t="s">
        <v>245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35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customHeight="1" x14ac:dyDescent="0.25">
      <c r="A137" s="337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3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3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3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38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9"/>
      <c r="N141" s="321" t="s">
        <v>65</v>
      </c>
      <c r="O141" s="322"/>
      <c r="P141" s="322"/>
      <c r="Q141" s="322"/>
      <c r="R141" s="322"/>
      <c r="S141" s="322"/>
      <c r="T141" s="323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9"/>
      <c r="N142" s="321" t="s">
        <v>65</v>
      </c>
      <c r="O142" s="322"/>
      <c r="P142" s="322"/>
      <c r="Q142" s="322"/>
      <c r="R142" s="322"/>
      <c r="S142" s="322"/>
      <c r="T142" s="323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5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customHeight="1" x14ac:dyDescent="0.25">
      <c r="A144" s="337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3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2" t="s">
        <v>256</v>
      </c>
      <c r="O145" s="329"/>
      <c r="P145" s="329"/>
      <c r="Q145" s="329"/>
      <c r="R145" s="33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3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3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3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3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4"/>
      <c r="T149" s="34"/>
      <c r="U149" s="35" t="s">
        <v>64</v>
      </c>
      <c r="V149" s="315">
        <v>18</v>
      </c>
      <c r="W149" s="316">
        <f t="shared" si="7"/>
        <v>18.900000000000002</v>
      </c>
      <c r="X149" s="36">
        <f>IFERROR(IF(W149=0,"",ROUNDUP(W149/H149,0)*0.00502),"")</f>
        <v>4.5179999999999998E-2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3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3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3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3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38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9"/>
      <c r="N154" s="321" t="s">
        <v>65</v>
      </c>
      <c r="O154" s="322"/>
      <c r="P154" s="322"/>
      <c r="Q154" s="322"/>
      <c r="R154" s="322"/>
      <c r="S154" s="322"/>
      <c r="T154" s="323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8.5714285714285712</v>
      </c>
      <c r="W154" s="317">
        <f>IFERROR(W145/H145,"0")+IFERROR(W146/H146,"0")+IFERROR(W147/H147,"0")+IFERROR(W148/H148,"0")+IFERROR(W149/H149,"0")+IFERROR(W150/H150,"0")+IFERROR(W151/H151,"0")+IFERROR(W152/H152,"0")+IFERROR(W153/H153,"0")</f>
        <v>9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4.5179999999999998E-2</v>
      </c>
      <c r="Y154" s="318"/>
      <c r="Z154" s="318"/>
    </row>
    <row r="155" spans="1:53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9"/>
      <c r="N155" s="321" t="s">
        <v>65</v>
      </c>
      <c r="O155" s="322"/>
      <c r="P155" s="322"/>
      <c r="Q155" s="322"/>
      <c r="R155" s="322"/>
      <c r="S155" s="322"/>
      <c r="T155" s="323"/>
      <c r="U155" s="37" t="s">
        <v>64</v>
      </c>
      <c r="V155" s="317">
        <f>IFERROR(SUM(V145:V153),"0")</f>
        <v>18</v>
      </c>
      <c r="W155" s="317">
        <f>IFERROR(SUM(W145:W153),"0")</f>
        <v>18.900000000000002</v>
      </c>
      <c r="X155" s="37"/>
      <c r="Y155" s="318"/>
      <c r="Z155" s="318"/>
    </row>
    <row r="156" spans="1:53" ht="16.5" customHeight="1" x14ac:dyDescent="0.25">
      <c r="A156" s="335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customHeight="1" x14ac:dyDescent="0.25">
      <c r="A157" s="337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3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3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38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9"/>
      <c r="N160" s="321" t="s">
        <v>65</v>
      </c>
      <c r="O160" s="322"/>
      <c r="P160" s="322"/>
      <c r="Q160" s="322"/>
      <c r="R160" s="322"/>
      <c r="S160" s="322"/>
      <c r="T160" s="323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9"/>
      <c r="N161" s="321" t="s">
        <v>65</v>
      </c>
      <c r="O161" s="322"/>
      <c r="P161" s="322"/>
      <c r="Q161" s="322"/>
      <c r="R161" s="322"/>
      <c r="S161" s="322"/>
      <c r="T161" s="323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7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3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31" t="s">
        <v>281</v>
      </c>
      <c r="O163" s="329"/>
      <c r="P163" s="329"/>
      <c r="Q163" s="329"/>
      <c r="R163" s="33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3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38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9"/>
      <c r="N165" s="321" t="s">
        <v>65</v>
      </c>
      <c r="O165" s="322"/>
      <c r="P165" s="322"/>
      <c r="Q165" s="322"/>
      <c r="R165" s="322"/>
      <c r="S165" s="322"/>
      <c r="T165" s="323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9"/>
      <c r="N166" s="321" t="s">
        <v>65</v>
      </c>
      <c r="O166" s="322"/>
      <c r="P166" s="322"/>
      <c r="Q166" s="322"/>
      <c r="R166" s="322"/>
      <c r="S166" s="322"/>
      <c r="T166" s="323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7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3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3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3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3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38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9"/>
      <c r="N172" s="321" t="s">
        <v>65</v>
      </c>
      <c r="O172" s="322"/>
      <c r="P172" s="322"/>
      <c r="Q172" s="322"/>
      <c r="R172" s="322"/>
      <c r="S172" s="322"/>
      <c r="T172" s="323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9"/>
      <c r="N173" s="321" t="s">
        <v>65</v>
      </c>
      <c r="O173" s="322"/>
      <c r="P173" s="322"/>
      <c r="Q173" s="322"/>
      <c r="R173" s="322"/>
      <c r="S173" s="322"/>
      <c r="T173" s="323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7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3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3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625" t="s">
        <v>296</v>
      </c>
      <c r="O176" s="329"/>
      <c r="P176" s="329"/>
      <c r="Q176" s="329"/>
      <c r="R176" s="330"/>
      <c r="S176" s="34"/>
      <c r="T176" s="34"/>
      <c r="U176" s="35" t="s">
        <v>64</v>
      </c>
      <c r="V176" s="315">
        <v>10</v>
      </c>
      <c r="W176" s="316">
        <f t="shared" si="8"/>
        <v>17.399999999999999</v>
      </c>
      <c r="X176" s="36">
        <f>IFERROR(IF(W176=0,"",ROUNDUP(W176/H176,0)*0.02175),"")</f>
        <v>4.3499999999999997E-2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3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3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40" t="s">
        <v>301</v>
      </c>
      <c r="O178" s="329"/>
      <c r="P178" s="329"/>
      <c r="Q178" s="329"/>
      <c r="R178" s="33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3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3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3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36" t="s">
        <v>308</v>
      </c>
      <c r="O181" s="329"/>
      <c r="P181" s="329"/>
      <c r="Q181" s="329"/>
      <c r="R181" s="330"/>
      <c r="S181" s="34"/>
      <c r="T181" s="34"/>
      <c r="U181" s="35" t="s">
        <v>64</v>
      </c>
      <c r="V181" s="315">
        <v>56</v>
      </c>
      <c r="W181" s="316">
        <f t="shared" si="8"/>
        <v>57.599999999999994</v>
      </c>
      <c r="X181" s="36">
        <f>IFERROR(IF(W181=0,"",ROUNDUP(W181/H181,0)*0.00753),"")</f>
        <v>0.18071999999999999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3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51" t="s">
        <v>311</v>
      </c>
      <c r="O182" s="329"/>
      <c r="P182" s="329"/>
      <c r="Q182" s="329"/>
      <c r="R182" s="33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3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4"/>
      <c r="T183" s="34"/>
      <c r="U183" s="35" t="s">
        <v>64</v>
      </c>
      <c r="V183" s="315">
        <v>64</v>
      </c>
      <c r="W183" s="316">
        <f t="shared" si="8"/>
        <v>64.8</v>
      </c>
      <c r="X183" s="36">
        <f>IFERROR(IF(W183=0,"",ROUNDUP(W183/H183,0)*0.00753),"")</f>
        <v>0.20331000000000002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3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3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3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3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4"/>
      <c r="T187" s="34"/>
      <c r="U187" s="35" t="s">
        <v>64</v>
      </c>
      <c r="V187" s="315">
        <v>35.200000000000003</v>
      </c>
      <c r="W187" s="316">
        <f t="shared" si="8"/>
        <v>36</v>
      </c>
      <c r="X187" s="36">
        <f t="shared" si="9"/>
        <v>0.11295000000000001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3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3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3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3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6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38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9"/>
      <c r="N192" s="321" t="s">
        <v>65</v>
      </c>
      <c r="O192" s="322"/>
      <c r="P192" s="322"/>
      <c r="Q192" s="322"/>
      <c r="R192" s="322"/>
      <c r="S192" s="322"/>
      <c r="T192" s="323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65.816091954022994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68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0.54047999999999996</v>
      </c>
      <c r="Y192" s="318"/>
      <c r="Z192" s="318"/>
    </row>
    <row r="193" spans="1:53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9"/>
      <c r="N193" s="321" t="s">
        <v>65</v>
      </c>
      <c r="O193" s="322"/>
      <c r="P193" s="322"/>
      <c r="Q193" s="322"/>
      <c r="R193" s="322"/>
      <c r="S193" s="322"/>
      <c r="T193" s="323"/>
      <c r="U193" s="37" t="s">
        <v>64</v>
      </c>
      <c r="V193" s="317">
        <f>IFERROR(SUM(V175:V191),"0")</f>
        <v>165.2</v>
      </c>
      <c r="W193" s="317">
        <f>IFERROR(SUM(W175:W191),"0")</f>
        <v>175.8</v>
      </c>
      <c r="X193" s="37"/>
      <c r="Y193" s="318"/>
      <c r="Z193" s="318"/>
    </row>
    <row r="194" spans="1:53" ht="14.25" customHeight="1" x14ac:dyDescent="0.25">
      <c r="A194" s="337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3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4" t="s">
        <v>332</v>
      </c>
      <c r="O195" s="329"/>
      <c r="P195" s="329"/>
      <c r="Q195" s="329"/>
      <c r="R195" s="33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3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1" t="s">
        <v>335</v>
      </c>
      <c r="O196" s="329"/>
      <c r="P196" s="329"/>
      <c r="Q196" s="329"/>
      <c r="R196" s="33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3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59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4"/>
      <c r="T197" s="34"/>
      <c r="U197" s="35" t="s">
        <v>64</v>
      </c>
      <c r="V197" s="315">
        <v>4.8000000000000007</v>
      </c>
      <c r="W197" s="316">
        <f>IFERROR(IF(V197="",0,CEILING((V197/$H197),1)*$H197),"")</f>
        <v>4.8</v>
      </c>
      <c r="X197" s="36">
        <f>IFERROR(IF(W197=0,"",ROUNDUP(W197/H197,0)*0.00753),"")</f>
        <v>1.506E-2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3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4"/>
      <c r="T198" s="34"/>
      <c r="U198" s="35" t="s">
        <v>64</v>
      </c>
      <c r="V198" s="315">
        <v>7</v>
      </c>
      <c r="W198" s="316">
        <f>IFERROR(IF(V198="",0,CEILING((V198/$H198),1)*$H198),"")</f>
        <v>7.1999999999999993</v>
      </c>
      <c r="X198" s="36">
        <f>IFERROR(IF(W198=0,"",ROUNDUP(W198/H198,0)*0.00753),"")</f>
        <v>2.2589999999999999E-2</v>
      </c>
      <c r="Y198" s="56"/>
      <c r="Z198" s="57"/>
      <c r="AD198" s="58"/>
      <c r="BA198" s="169" t="s">
        <v>1</v>
      </c>
    </row>
    <row r="199" spans="1:53" x14ac:dyDescent="0.2">
      <c r="A199" s="338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9"/>
      <c r="N199" s="321" t="s">
        <v>65</v>
      </c>
      <c r="O199" s="322"/>
      <c r="P199" s="322"/>
      <c r="Q199" s="322"/>
      <c r="R199" s="322"/>
      <c r="S199" s="322"/>
      <c r="T199" s="323"/>
      <c r="U199" s="37" t="s">
        <v>66</v>
      </c>
      <c r="V199" s="317">
        <f>IFERROR(V195/H195,"0")+IFERROR(V196/H196,"0")+IFERROR(V197/H197,"0")+IFERROR(V198/H198,"0")</f>
        <v>4.9166666666666679</v>
      </c>
      <c r="W199" s="317">
        <f>IFERROR(W195/H195,"0")+IFERROR(W196/H196,"0")+IFERROR(W197/H197,"0")+IFERROR(W198/H198,"0")</f>
        <v>5</v>
      </c>
      <c r="X199" s="317">
        <f>IFERROR(IF(X195="",0,X195),"0")+IFERROR(IF(X196="",0,X196),"0")+IFERROR(IF(X197="",0,X197),"0")+IFERROR(IF(X198="",0,X198),"0")</f>
        <v>3.7650000000000003E-2</v>
      </c>
      <c r="Y199" s="318"/>
      <c r="Z199" s="318"/>
    </row>
    <row r="200" spans="1:53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9"/>
      <c r="N200" s="321" t="s">
        <v>65</v>
      </c>
      <c r="O200" s="322"/>
      <c r="P200" s="322"/>
      <c r="Q200" s="322"/>
      <c r="R200" s="322"/>
      <c r="S200" s="322"/>
      <c r="T200" s="323"/>
      <c r="U200" s="37" t="s">
        <v>64</v>
      </c>
      <c r="V200" s="317">
        <f>IFERROR(SUM(V195:V198),"0")</f>
        <v>11.8</v>
      </c>
      <c r="W200" s="317">
        <f>IFERROR(SUM(W195:W198),"0")</f>
        <v>12</v>
      </c>
      <c r="X200" s="37"/>
      <c r="Y200" s="318"/>
      <c r="Z200" s="318"/>
    </row>
    <row r="201" spans="1:53" ht="16.5" customHeight="1" x14ac:dyDescent="0.25">
      <c r="A201" s="335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customHeight="1" x14ac:dyDescent="0.25">
      <c r="A202" s="337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3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38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9"/>
      <c r="N204" s="321" t="s">
        <v>65</v>
      </c>
      <c r="O204" s="322"/>
      <c r="P204" s="322"/>
      <c r="Q204" s="322"/>
      <c r="R204" s="322"/>
      <c r="S204" s="322"/>
      <c r="T204" s="323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9"/>
      <c r="N205" s="321" t="s">
        <v>65</v>
      </c>
      <c r="O205" s="322"/>
      <c r="P205" s="322"/>
      <c r="Q205" s="322"/>
      <c r="R205" s="322"/>
      <c r="S205" s="322"/>
      <c r="T205" s="323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5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customHeight="1" x14ac:dyDescent="0.25">
      <c r="A207" s="337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3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3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3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3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3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3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3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3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3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3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3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3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3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3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3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59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38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9"/>
      <c r="N223" s="321" t="s">
        <v>65</v>
      </c>
      <c r="O223" s="322"/>
      <c r="P223" s="322"/>
      <c r="Q223" s="322"/>
      <c r="R223" s="322"/>
      <c r="S223" s="322"/>
      <c r="T223" s="323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9"/>
      <c r="N224" s="321" t="s">
        <v>65</v>
      </c>
      <c r="O224" s="322"/>
      <c r="P224" s="322"/>
      <c r="Q224" s="322"/>
      <c r="R224" s="322"/>
      <c r="S224" s="322"/>
      <c r="T224" s="323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customHeight="1" x14ac:dyDescent="0.25">
      <c r="A225" s="337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3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38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9"/>
      <c r="N227" s="321" t="s">
        <v>65</v>
      </c>
      <c r="O227" s="322"/>
      <c r="P227" s="322"/>
      <c r="Q227" s="322"/>
      <c r="R227" s="322"/>
      <c r="S227" s="322"/>
      <c r="T227" s="323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9"/>
      <c r="N228" s="321" t="s">
        <v>65</v>
      </c>
      <c r="O228" s="322"/>
      <c r="P228" s="322"/>
      <c r="Q228" s="322"/>
      <c r="R228" s="322"/>
      <c r="S228" s="322"/>
      <c r="T228" s="323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7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3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3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3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3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4"/>
      <c r="T232" s="34"/>
      <c r="U232" s="35" t="s">
        <v>64</v>
      </c>
      <c r="V232" s="315">
        <v>51</v>
      </c>
      <c r="W232" s="316">
        <f>IFERROR(IF(V232="",0,CEILING((V232/$H232),1)*$H232),"")</f>
        <v>52.5</v>
      </c>
      <c r="X232" s="36">
        <f>IFERROR(IF(W232=0,"",ROUNDUP(W232/H232,0)*0.00502),"")</f>
        <v>0.1255</v>
      </c>
      <c r="Y232" s="56"/>
      <c r="Z232" s="57"/>
      <c r="AD232" s="58"/>
      <c r="BA232" s="189" t="s">
        <v>1</v>
      </c>
    </row>
    <row r="233" spans="1:53" x14ac:dyDescent="0.2">
      <c r="A233" s="338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9"/>
      <c r="N233" s="321" t="s">
        <v>65</v>
      </c>
      <c r="O233" s="322"/>
      <c r="P233" s="322"/>
      <c r="Q233" s="322"/>
      <c r="R233" s="322"/>
      <c r="S233" s="322"/>
      <c r="T233" s="323"/>
      <c r="U233" s="37" t="s">
        <v>66</v>
      </c>
      <c r="V233" s="317">
        <f>IFERROR(V230/H230,"0")+IFERROR(V231/H231,"0")+IFERROR(V232/H232,"0")</f>
        <v>24.285714285714285</v>
      </c>
      <c r="W233" s="317">
        <f>IFERROR(W230/H230,"0")+IFERROR(W231/H231,"0")+IFERROR(W232/H232,"0")</f>
        <v>25</v>
      </c>
      <c r="X233" s="317">
        <f>IFERROR(IF(X230="",0,X230),"0")+IFERROR(IF(X231="",0,X231),"0")+IFERROR(IF(X232="",0,X232),"0")</f>
        <v>0.1255</v>
      </c>
      <c r="Y233" s="318"/>
      <c r="Z233" s="318"/>
    </row>
    <row r="234" spans="1:53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9"/>
      <c r="N234" s="321" t="s">
        <v>65</v>
      </c>
      <c r="O234" s="322"/>
      <c r="P234" s="322"/>
      <c r="Q234" s="322"/>
      <c r="R234" s="322"/>
      <c r="S234" s="322"/>
      <c r="T234" s="323"/>
      <c r="U234" s="37" t="s">
        <v>64</v>
      </c>
      <c r="V234" s="317">
        <f>IFERROR(SUM(V230:V232),"0")</f>
        <v>51</v>
      </c>
      <c r="W234" s="317">
        <f>IFERROR(SUM(W230:W232),"0")</f>
        <v>52.5</v>
      </c>
      <c r="X234" s="37"/>
      <c r="Y234" s="318"/>
      <c r="Z234" s="318"/>
    </row>
    <row r="235" spans="1:53" ht="14.25" customHeight="1" x14ac:dyDescent="0.25">
      <c r="A235" s="337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3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4"/>
      <c r="T236" s="34"/>
      <c r="U236" s="35" t="s">
        <v>64</v>
      </c>
      <c r="V236" s="315">
        <v>183</v>
      </c>
      <c r="W236" s="316">
        <f t="shared" ref="W236:W244" si="12">IFERROR(IF(V236="",0,CEILING((V236/$H236),1)*$H236),"")</f>
        <v>186.29999999999998</v>
      </c>
      <c r="X236" s="36">
        <f>IFERROR(IF(W236=0,"",ROUNDUP(W236/H236,0)*0.02175),"")</f>
        <v>0.50024999999999997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3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3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4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3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421" t="s">
        <v>388</v>
      </c>
      <c r="O239" s="329"/>
      <c r="P239" s="329"/>
      <c r="Q239" s="329"/>
      <c r="R239" s="330"/>
      <c r="S239" s="34"/>
      <c r="T239" s="34"/>
      <c r="U239" s="35" t="s">
        <v>64</v>
      </c>
      <c r="V239" s="315">
        <v>91</v>
      </c>
      <c r="W239" s="316">
        <f t="shared" si="12"/>
        <v>92.4</v>
      </c>
      <c r="X239" s="36">
        <f>IFERROR(IF(W239=0,"",ROUNDUP(W239/H239,0)*0.00753),"")</f>
        <v>0.33132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3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484" t="s">
        <v>391</v>
      </c>
      <c r="O240" s="329"/>
      <c r="P240" s="329"/>
      <c r="Q240" s="329"/>
      <c r="R240" s="330"/>
      <c r="S240" s="34"/>
      <c r="T240" s="34"/>
      <c r="U240" s="35" t="s">
        <v>64</v>
      </c>
      <c r="V240" s="315">
        <v>21</v>
      </c>
      <c r="W240" s="316">
        <f t="shared" si="12"/>
        <v>21</v>
      </c>
      <c r="X240" s="36">
        <f>IFERROR(IF(W240=0,"",ROUNDUP(W240/H240,0)*0.00753),"")</f>
        <v>7.5300000000000006E-2</v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3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4"/>
      <c r="T241" s="34"/>
      <c r="U241" s="35" t="s">
        <v>64</v>
      </c>
      <c r="V241" s="315">
        <v>72</v>
      </c>
      <c r="W241" s="316">
        <f t="shared" si="12"/>
        <v>72</v>
      </c>
      <c r="X241" s="36">
        <f>IFERROR(IF(W241=0,"",ROUNDUP(W241/H241,0)*0.00937),"")</f>
        <v>0.18740000000000001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3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3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3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8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9"/>
      <c r="N245" s="321" t="s">
        <v>65</v>
      </c>
      <c r="O245" s="322"/>
      <c r="P245" s="322"/>
      <c r="Q245" s="322"/>
      <c r="R245" s="322"/>
      <c r="S245" s="322"/>
      <c r="T245" s="323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95.925925925925924</v>
      </c>
      <c r="W245" s="317">
        <f>IFERROR(W236/H236,"0")+IFERROR(W237/H237,"0")+IFERROR(W238/H238,"0")+IFERROR(W239/H239,"0")+IFERROR(W240/H240,"0")+IFERROR(W241/H241,"0")+IFERROR(W242/H242,"0")+IFERROR(W243/H243,"0")+IFERROR(W244/H244,"0")</f>
        <v>97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1.0942699999999999</v>
      </c>
      <c r="Y245" s="318"/>
      <c r="Z245" s="318"/>
    </row>
    <row r="246" spans="1:53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9"/>
      <c r="N246" s="321" t="s">
        <v>65</v>
      </c>
      <c r="O246" s="322"/>
      <c r="P246" s="322"/>
      <c r="Q246" s="322"/>
      <c r="R246" s="322"/>
      <c r="S246" s="322"/>
      <c r="T246" s="323"/>
      <c r="U246" s="37" t="s">
        <v>64</v>
      </c>
      <c r="V246" s="317">
        <f>IFERROR(SUM(V236:V244),"0")</f>
        <v>367</v>
      </c>
      <c r="W246" s="317">
        <f>IFERROR(SUM(W236:W244),"0")</f>
        <v>371.7</v>
      </c>
      <c r="X246" s="37"/>
      <c r="Y246" s="318"/>
      <c r="Z246" s="318"/>
    </row>
    <row r="247" spans="1:53" ht="14.25" customHeight="1" x14ac:dyDescent="0.25">
      <c r="A247" s="337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3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3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4"/>
      <c r="T248" s="34"/>
      <c r="U248" s="35" t="s">
        <v>64</v>
      </c>
      <c r="V248" s="315">
        <v>8</v>
      </c>
      <c r="W248" s="316">
        <f>IFERROR(IF(V248="",0,CEILING((V248/$H248),1)*$H248),"")</f>
        <v>8.4</v>
      </c>
      <c r="X248" s="36">
        <f>IFERROR(IF(W248=0,"",ROUNDUP(W248/H248,0)*0.02175),"")</f>
        <v>2.1749999999999999E-2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3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3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4"/>
      <c r="T249" s="34"/>
      <c r="U249" s="35" t="s">
        <v>64</v>
      </c>
      <c r="V249" s="315">
        <v>15</v>
      </c>
      <c r="W249" s="316">
        <f>IFERROR(IF(V249="",0,CEILING((V249/$H249),1)*$H249),"")</f>
        <v>15.6</v>
      </c>
      <c r="X249" s="36">
        <f>IFERROR(IF(W249=0,"",ROUNDUP(W249/H249,0)*0.02175),"")</f>
        <v>4.3499999999999997E-2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3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4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38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9"/>
      <c r="N251" s="321" t="s">
        <v>65</v>
      </c>
      <c r="O251" s="322"/>
      <c r="P251" s="322"/>
      <c r="Q251" s="322"/>
      <c r="R251" s="322"/>
      <c r="S251" s="322"/>
      <c r="T251" s="323"/>
      <c r="U251" s="37" t="s">
        <v>66</v>
      </c>
      <c r="V251" s="317">
        <f>IFERROR(V248/H248,"0")+IFERROR(V249/H249,"0")+IFERROR(V250/H250,"0")</f>
        <v>2.8754578754578755</v>
      </c>
      <c r="W251" s="317">
        <f>IFERROR(W248/H248,"0")+IFERROR(W249/H249,"0")+IFERROR(W250/H250,"0")</f>
        <v>3</v>
      </c>
      <c r="X251" s="317">
        <f>IFERROR(IF(X248="",0,X248),"0")+IFERROR(IF(X249="",0,X249),"0")+IFERROR(IF(X250="",0,X250),"0")</f>
        <v>6.5250000000000002E-2</v>
      </c>
      <c r="Y251" s="318"/>
      <c r="Z251" s="318"/>
    </row>
    <row r="252" spans="1:53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9"/>
      <c r="N252" s="321" t="s">
        <v>65</v>
      </c>
      <c r="O252" s="322"/>
      <c r="P252" s="322"/>
      <c r="Q252" s="322"/>
      <c r="R252" s="322"/>
      <c r="S252" s="322"/>
      <c r="T252" s="323"/>
      <c r="U252" s="37" t="s">
        <v>64</v>
      </c>
      <c r="V252" s="317">
        <f>IFERROR(SUM(V248:V250),"0")</f>
        <v>23</v>
      </c>
      <c r="W252" s="317">
        <f>IFERROR(SUM(W248:W250),"0")</f>
        <v>24</v>
      </c>
      <c r="X252" s="37"/>
      <c r="Y252" s="318"/>
      <c r="Z252" s="318"/>
    </row>
    <row r="253" spans="1:53" ht="14.25" customHeight="1" x14ac:dyDescent="0.25">
      <c r="A253" s="337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3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463" t="s">
        <v>408</v>
      </c>
      <c r="O254" s="329"/>
      <c r="P254" s="329"/>
      <c r="Q254" s="329"/>
      <c r="R254" s="33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3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566" t="s">
        <v>411</v>
      </c>
      <c r="O255" s="329"/>
      <c r="P255" s="329"/>
      <c r="Q255" s="329"/>
      <c r="R255" s="33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3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4"/>
      <c r="T256" s="34"/>
      <c r="U256" s="35" t="s">
        <v>64</v>
      </c>
      <c r="V256" s="315">
        <v>11</v>
      </c>
      <c r="W256" s="316">
        <f>IFERROR(IF(V256="",0,CEILING((V256/$H256),1)*$H256),"")</f>
        <v>12.75</v>
      </c>
      <c r="X256" s="36">
        <f>IFERROR(IF(W256=0,"",ROUNDUP(W256/H256,0)*0.00753),"")</f>
        <v>3.7650000000000003E-2</v>
      </c>
      <c r="Y256" s="56"/>
      <c r="Z256" s="57"/>
      <c r="AD256" s="58"/>
      <c r="BA256" s="204" t="s">
        <v>1</v>
      </c>
    </row>
    <row r="257" spans="1:53" x14ac:dyDescent="0.2">
      <c r="A257" s="338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9"/>
      <c r="N257" s="321" t="s">
        <v>65</v>
      </c>
      <c r="O257" s="322"/>
      <c r="P257" s="322"/>
      <c r="Q257" s="322"/>
      <c r="R257" s="322"/>
      <c r="S257" s="322"/>
      <c r="T257" s="323"/>
      <c r="U257" s="37" t="s">
        <v>66</v>
      </c>
      <c r="V257" s="317">
        <f>IFERROR(V254/H254,"0")+IFERROR(V255/H255,"0")+IFERROR(V256/H256,"0")</f>
        <v>4.3137254901960791</v>
      </c>
      <c r="W257" s="317">
        <f>IFERROR(W254/H254,"0")+IFERROR(W255/H255,"0")+IFERROR(W256/H256,"0")</f>
        <v>5</v>
      </c>
      <c r="X257" s="317">
        <f>IFERROR(IF(X254="",0,X254),"0")+IFERROR(IF(X255="",0,X255),"0")+IFERROR(IF(X256="",0,X256),"0")</f>
        <v>3.7650000000000003E-2</v>
      </c>
      <c r="Y257" s="318"/>
      <c r="Z257" s="318"/>
    </row>
    <row r="258" spans="1:53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9"/>
      <c r="N258" s="321" t="s">
        <v>65</v>
      </c>
      <c r="O258" s="322"/>
      <c r="P258" s="322"/>
      <c r="Q258" s="322"/>
      <c r="R258" s="322"/>
      <c r="S258" s="322"/>
      <c r="T258" s="323"/>
      <c r="U258" s="37" t="s">
        <v>64</v>
      </c>
      <c r="V258" s="317">
        <f>IFERROR(SUM(V254:V256),"0")</f>
        <v>11</v>
      </c>
      <c r="W258" s="317">
        <f>IFERROR(SUM(W254:W256),"0")</f>
        <v>12.75</v>
      </c>
      <c r="X258" s="37"/>
      <c r="Y258" s="318"/>
      <c r="Z258" s="318"/>
    </row>
    <row r="259" spans="1:53" ht="14.25" customHeight="1" x14ac:dyDescent="0.25">
      <c r="A259" s="337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3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3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3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4"/>
      <c r="T262" s="34"/>
      <c r="U262" s="35" t="s">
        <v>64</v>
      </c>
      <c r="V262" s="315">
        <v>10</v>
      </c>
      <c r="W262" s="316">
        <f>IFERROR(IF(V262="",0,CEILING((V262/$H262),1)*$H262),"")</f>
        <v>10</v>
      </c>
      <c r="X262" s="36">
        <f>IFERROR(IF(W262=0,"",ROUNDUP(W262/H262,0)*0.00474),"")</f>
        <v>2.3700000000000002E-2</v>
      </c>
      <c r="Y262" s="56"/>
      <c r="Z262" s="57"/>
      <c r="AD262" s="58"/>
      <c r="BA262" s="207" t="s">
        <v>1</v>
      </c>
    </row>
    <row r="263" spans="1:53" x14ac:dyDescent="0.2">
      <c r="A263" s="338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9"/>
      <c r="N263" s="321" t="s">
        <v>65</v>
      </c>
      <c r="O263" s="322"/>
      <c r="P263" s="322"/>
      <c r="Q263" s="322"/>
      <c r="R263" s="322"/>
      <c r="S263" s="322"/>
      <c r="T263" s="323"/>
      <c r="U263" s="37" t="s">
        <v>66</v>
      </c>
      <c r="V263" s="317">
        <f>IFERROR(V260/H260,"0")+IFERROR(V261/H261,"0")+IFERROR(V262/H262,"0")</f>
        <v>5</v>
      </c>
      <c r="W263" s="317">
        <f>IFERROR(W260/H260,"0")+IFERROR(W261/H261,"0")+IFERROR(W262/H262,"0")</f>
        <v>5</v>
      </c>
      <c r="X263" s="317">
        <f>IFERROR(IF(X260="",0,X260),"0")+IFERROR(IF(X261="",0,X261),"0")+IFERROR(IF(X262="",0,X262),"0")</f>
        <v>2.3700000000000002E-2</v>
      </c>
      <c r="Y263" s="318"/>
      <c r="Z263" s="318"/>
    </row>
    <row r="264" spans="1:53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9"/>
      <c r="N264" s="321" t="s">
        <v>65</v>
      </c>
      <c r="O264" s="322"/>
      <c r="P264" s="322"/>
      <c r="Q264" s="322"/>
      <c r="R264" s="322"/>
      <c r="S264" s="322"/>
      <c r="T264" s="323"/>
      <c r="U264" s="37" t="s">
        <v>64</v>
      </c>
      <c r="V264" s="317">
        <f>IFERROR(SUM(V260:V262),"0")</f>
        <v>10</v>
      </c>
      <c r="W264" s="317">
        <f>IFERROR(SUM(W260:W262),"0")</f>
        <v>10</v>
      </c>
      <c r="X264" s="37"/>
      <c r="Y264" s="318"/>
      <c r="Z264" s="318"/>
    </row>
    <row r="265" spans="1:53" ht="16.5" customHeight="1" x14ac:dyDescent="0.25">
      <c r="A265" s="335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customHeight="1" x14ac:dyDescent="0.25">
      <c r="A266" s="337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3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6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3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3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4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3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654" t="s">
        <v>430</v>
      </c>
      <c r="O270" s="329"/>
      <c r="P270" s="329"/>
      <c r="Q270" s="329"/>
      <c r="R270" s="33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3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6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3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35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3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5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38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9"/>
      <c r="N274" s="321" t="s">
        <v>65</v>
      </c>
      <c r="O274" s="322"/>
      <c r="P274" s="322"/>
      <c r="Q274" s="322"/>
      <c r="R274" s="322"/>
      <c r="S274" s="322"/>
      <c r="T274" s="323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9"/>
      <c r="N275" s="321" t="s">
        <v>65</v>
      </c>
      <c r="O275" s="322"/>
      <c r="P275" s="322"/>
      <c r="Q275" s="322"/>
      <c r="R275" s="322"/>
      <c r="S275" s="322"/>
      <c r="T275" s="323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7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3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3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38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9"/>
      <c r="N279" s="321" t="s">
        <v>65</v>
      </c>
      <c r="O279" s="322"/>
      <c r="P279" s="322"/>
      <c r="Q279" s="322"/>
      <c r="R279" s="322"/>
      <c r="S279" s="322"/>
      <c r="T279" s="323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9"/>
      <c r="N280" s="321" t="s">
        <v>65</v>
      </c>
      <c r="O280" s="322"/>
      <c r="P280" s="322"/>
      <c r="Q280" s="322"/>
      <c r="R280" s="322"/>
      <c r="S280" s="322"/>
      <c r="T280" s="323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5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customHeight="1" x14ac:dyDescent="0.25">
      <c r="A282" s="337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3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4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4"/>
      <c r="T283" s="34"/>
      <c r="U283" s="35" t="s">
        <v>64</v>
      </c>
      <c r="V283" s="315">
        <v>17</v>
      </c>
      <c r="W283" s="316">
        <f>IFERROR(IF(V283="",0,CEILING((V283/$H283),1)*$H283),"")</f>
        <v>18</v>
      </c>
      <c r="X283" s="36">
        <f>IFERROR(IF(W283=0,"",ROUNDUP(W283/H283,0)*0.00753),"")</f>
        <v>7.5300000000000006E-2</v>
      </c>
      <c r="Y283" s="56"/>
      <c r="Z283" s="57"/>
      <c r="AD283" s="58"/>
      <c r="BA283" s="217" t="s">
        <v>1</v>
      </c>
    </row>
    <row r="284" spans="1:53" x14ac:dyDescent="0.2">
      <c r="A284" s="338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9"/>
      <c r="N284" s="321" t="s">
        <v>65</v>
      </c>
      <c r="O284" s="322"/>
      <c r="P284" s="322"/>
      <c r="Q284" s="322"/>
      <c r="R284" s="322"/>
      <c r="S284" s="322"/>
      <c r="T284" s="323"/>
      <c r="U284" s="37" t="s">
        <v>66</v>
      </c>
      <c r="V284" s="317">
        <f>IFERROR(V283/H283,"0")</f>
        <v>9.4444444444444446</v>
      </c>
      <c r="W284" s="317">
        <f>IFERROR(W283/H283,"0")</f>
        <v>10</v>
      </c>
      <c r="X284" s="317">
        <f>IFERROR(IF(X283="",0,X283),"0")</f>
        <v>7.5300000000000006E-2</v>
      </c>
      <c r="Y284" s="318"/>
      <c r="Z284" s="318"/>
    </row>
    <row r="285" spans="1:53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9"/>
      <c r="N285" s="321" t="s">
        <v>65</v>
      </c>
      <c r="O285" s="322"/>
      <c r="P285" s="322"/>
      <c r="Q285" s="322"/>
      <c r="R285" s="322"/>
      <c r="S285" s="322"/>
      <c r="T285" s="323"/>
      <c r="U285" s="37" t="s">
        <v>64</v>
      </c>
      <c r="V285" s="317">
        <f>IFERROR(SUM(V283:V283),"0")</f>
        <v>17</v>
      </c>
      <c r="W285" s="317">
        <f>IFERROR(SUM(W283:W283),"0")</f>
        <v>18</v>
      </c>
      <c r="X285" s="37"/>
      <c r="Y285" s="318"/>
      <c r="Z285" s="318"/>
    </row>
    <row r="286" spans="1:53" ht="14.25" customHeight="1" x14ac:dyDescent="0.25">
      <c r="A286" s="337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3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4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x14ac:dyDescent="0.2">
      <c r="A288" s="338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9"/>
      <c r="N288" s="321" t="s">
        <v>65</v>
      </c>
      <c r="O288" s="322"/>
      <c r="P288" s="322"/>
      <c r="Q288" s="322"/>
      <c r="R288" s="322"/>
      <c r="S288" s="322"/>
      <c r="T288" s="323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9"/>
      <c r="N289" s="321" t="s">
        <v>65</v>
      </c>
      <c r="O289" s="322"/>
      <c r="P289" s="322"/>
      <c r="Q289" s="322"/>
      <c r="R289" s="322"/>
      <c r="S289" s="322"/>
      <c r="T289" s="323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customHeight="1" x14ac:dyDescent="0.25">
      <c r="A290" s="337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3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38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38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9"/>
      <c r="N292" s="321" t="s">
        <v>65</v>
      </c>
      <c r="O292" s="322"/>
      <c r="P292" s="322"/>
      <c r="Q292" s="322"/>
      <c r="R292" s="322"/>
      <c r="S292" s="322"/>
      <c r="T292" s="323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9"/>
      <c r="N293" s="321" t="s">
        <v>65</v>
      </c>
      <c r="O293" s="322"/>
      <c r="P293" s="322"/>
      <c r="Q293" s="322"/>
      <c r="R293" s="322"/>
      <c r="S293" s="322"/>
      <c r="T293" s="323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7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3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4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38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9"/>
      <c r="N296" s="321" t="s">
        <v>65</v>
      </c>
      <c r="O296" s="322"/>
      <c r="P296" s="322"/>
      <c r="Q296" s="322"/>
      <c r="R296" s="322"/>
      <c r="S296" s="322"/>
      <c r="T296" s="323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9"/>
      <c r="N297" s="321" t="s">
        <v>65</v>
      </c>
      <c r="O297" s="322"/>
      <c r="P297" s="322"/>
      <c r="Q297" s="322"/>
      <c r="R297" s="322"/>
      <c r="S297" s="322"/>
      <c r="T297" s="323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7" t="s">
        <v>450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48"/>
      <c r="Z298" s="48"/>
    </row>
    <row r="299" spans="1:53" ht="16.5" customHeight="1" x14ac:dyDescent="0.25">
      <c r="A299" s="335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customHeight="1" x14ac:dyDescent="0.25">
      <c r="A300" s="337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3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4"/>
      <c r="T301" s="34"/>
      <c r="U301" s="35" t="s">
        <v>64</v>
      </c>
      <c r="V301" s="315">
        <v>350</v>
      </c>
      <c r="W301" s="316">
        <f t="shared" ref="W301:W308" si="14">IFERROR(IF(V301="",0,CEILING((V301/$H301),1)*$H301),"")</f>
        <v>360</v>
      </c>
      <c r="X301" s="36">
        <f>IFERROR(IF(W301=0,"",ROUNDUP(W301/H301,0)*0.02175),"")</f>
        <v>0.52200000000000002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3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6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3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39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4"/>
      <c r="T303" s="34"/>
      <c r="U303" s="35" t="s">
        <v>64</v>
      </c>
      <c r="V303" s="315">
        <v>20</v>
      </c>
      <c r="W303" s="316">
        <f t="shared" si="14"/>
        <v>30</v>
      </c>
      <c r="X303" s="36">
        <f>IFERROR(IF(W303=0,"",ROUNDUP(W303/H303,0)*0.02175),"")</f>
        <v>4.3499999999999997E-2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3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4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3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4"/>
      <c r="T305" s="34"/>
      <c r="U305" s="35" t="s">
        <v>64</v>
      </c>
      <c r="V305" s="315">
        <v>150</v>
      </c>
      <c r="W305" s="316">
        <f t="shared" si="14"/>
        <v>150</v>
      </c>
      <c r="X305" s="36">
        <f>IFERROR(IF(W305=0,"",ROUNDUP(W305/H305,0)*0.02175),"")</f>
        <v>0.21749999999999997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3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407" t="s">
        <v>461</v>
      </c>
      <c r="O306" s="329"/>
      <c r="P306" s="329"/>
      <c r="Q306" s="329"/>
      <c r="R306" s="33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3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4"/>
      <c r="T307" s="34"/>
      <c r="U307" s="35" t="s">
        <v>64</v>
      </c>
      <c r="V307" s="315">
        <v>60.5</v>
      </c>
      <c r="W307" s="316">
        <f t="shared" si="14"/>
        <v>65</v>
      </c>
      <c r="X307" s="36">
        <f>IFERROR(IF(W307=0,"",ROUNDUP(W307/H307,0)*0.00937),"")</f>
        <v>0.12181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3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8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9"/>
      <c r="N309" s="321" t="s">
        <v>65</v>
      </c>
      <c r="O309" s="322"/>
      <c r="P309" s="322"/>
      <c r="Q309" s="322"/>
      <c r="R309" s="322"/>
      <c r="S309" s="322"/>
      <c r="T309" s="323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46.766666666666666</v>
      </c>
      <c r="W309" s="317">
        <f>IFERROR(W301/H301,"0")+IFERROR(W302/H302,"0")+IFERROR(W303/H303,"0")+IFERROR(W304/H304,"0")+IFERROR(W305/H305,"0")+IFERROR(W306/H306,"0")+IFERROR(W307/H307,"0")+IFERROR(W308/H308,"0")</f>
        <v>49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0.90480999999999989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9"/>
      <c r="N310" s="321" t="s">
        <v>65</v>
      </c>
      <c r="O310" s="322"/>
      <c r="P310" s="322"/>
      <c r="Q310" s="322"/>
      <c r="R310" s="322"/>
      <c r="S310" s="322"/>
      <c r="T310" s="323"/>
      <c r="U310" s="37" t="s">
        <v>64</v>
      </c>
      <c r="V310" s="317">
        <f>IFERROR(SUM(V301:V308),"0")</f>
        <v>580.5</v>
      </c>
      <c r="W310" s="317">
        <f>IFERROR(SUM(W301:W308),"0")</f>
        <v>605</v>
      </c>
      <c r="X310" s="37"/>
      <c r="Y310" s="318"/>
      <c r="Z310" s="318"/>
    </row>
    <row r="311" spans="1:53" ht="14.25" customHeight="1" x14ac:dyDescent="0.25">
      <c r="A311" s="337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3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4"/>
      <c r="T312" s="34"/>
      <c r="U312" s="35" t="s">
        <v>64</v>
      </c>
      <c r="V312" s="315">
        <v>60</v>
      </c>
      <c r="W312" s="316">
        <f>IFERROR(IF(V312="",0,CEILING((V312/$H312),1)*$H312),"")</f>
        <v>60</v>
      </c>
      <c r="X312" s="36">
        <f>IFERROR(IF(W312=0,"",ROUNDUP(W312/H312,0)*0.02175),"")</f>
        <v>8.6999999999999994E-2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3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328" t="s">
        <v>470</v>
      </c>
      <c r="O313" s="329"/>
      <c r="P313" s="329"/>
      <c r="Q313" s="329"/>
      <c r="R313" s="33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3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5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8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9"/>
      <c r="N315" s="321" t="s">
        <v>65</v>
      </c>
      <c r="O315" s="322"/>
      <c r="P315" s="322"/>
      <c r="Q315" s="322"/>
      <c r="R315" s="322"/>
      <c r="S315" s="322"/>
      <c r="T315" s="323"/>
      <c r="U315" s="37" t="s">
        <v>66</v>
      </c>
      <c r="V315" s="317">
        <f>IFERROR(V312/H312,"0")+IFERROR(V313/H313,"0")+IFERROR(V314/H314,"0")</f>
        <v>4</v>
      </c>
      <c r="W315" s="317">
        <f>IFERROR(W312/H312,"0")+IFERROR(W313/H313,"0")+IFERROR(W314/H314,"0")</f>
        <v>4</v>
      </c>
      <c r="X315" s="317">
        <f>IFERROR(IF(X312="",0,X312),"0")+IFERROR(IF(X313="",0,X313),"0")+IFERROR(IF(X314="",0,X314),"0")</f>
        <v>8.6999999999999994E-2</v>
      </c>
      <c r="Y315" s="318"/>
      <c r="Z315" s="318"/>
    </row>
    <row r="316" spans="1:53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9"/>
      <c r="N316" s="321" t="s">
        <v>65</v>
      </c>
      <c r="O316" s="322"/>
      <c r="P316" s="322"/>
      <c r="Q316" s="322"/>
      <c r="R316" s="322"/>
      <c r="S316" s="322"/>
      <c r="T316" s="323"/>
      <c r="U316" s="37" t="s">
        <v>64</v>
      </c>
      <c r="V316" s="317">
        <f>IFERROR(SUM(V312:V314),"0")</f>
        <v>60</v>
      </c>
      <c r="W316" s="317">
        <f>IFERROR(SUM(W312:W314),"0")</f>
        <v>60</v>
      </c>
      <c r="X316" s="37"/>
      <c r="Y316" s="318"/>
      <c r="Z316" s="318"/>
    </row>
    <row r="317" spans="1:53" ht="14.25" customHeight="1" x14ac:dyDescent="0.25">
      <c r="A317" s="337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3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38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9"/>
      <c r="N319" s="321" t="s">
        <v>65</v>
      </c>
      <c r="O319" s="322"/>
      <c r="P319" s="322"/>
      <c r="Q319" s="322"/>
      <c r="R319" s="322"/>
      <c r="S319" s="322"/>
      <c r="T319" s="323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9"/>
      <c r="N320" s="321" t="s">
        <v>65</v>
      </c>
      <c r="O320" s="322"/>
      <c r="P320" s="322"/>
      <c r="Q320" s="322"/>
      <c r="R320" s="322"/>
      <c r="S320" s="322"/>
      <c r="T320" s="323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7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3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3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38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9"/>
      <c r="N323" s="321" t="s">
        <v>65</v>
      </c>
      <c r="O323" s="322"/>
      <c r="P323" s="322"/>
      <c r="Q323" s="322"/>
      <c r="R323" s="322"/>
      <c r="S323" s="322"/>
      <c r="T323" s="323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9"/>
      <c r="N324" s="321" t="s">
        <v>65</v>
      </c>
      <c r="O324" s="322"/>
      <c r="P324" s="322"/>
      <c r="Q324" s="322"/>
      <c r="R324" s="322"/>
      <c r="S324" s="322"/>
      <c r="T324" s="323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35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customHeight="1" x14ac:dyDescent="0.25">
      <c r="A326" s="337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3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3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3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3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3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4"/>
      <c r="T330" s="34"/>
      <c r="U330" s="35" t="s">
        <v>64</v>
      </c>
      <c r="V330" s="315">
        <v>9.6000000000000014</v>
      </c>
      <c r="W330" s="316">
        <f>IFERROR(IF(V330="",0,CEILING((V330/$H330),1)*$H330),"")</f>
        <v>12</v>
      </c>
      <c r="X330" s="36">
        <f>IFERROR(IF(W330=0,"",ROUNDUP(W330/H330,0)*0.00937),"")</f>
        <v>2.811E-2</v>
      </c>
      <c r="Y330" s="56"/>
      <c r="Z330" s="57"/>
      <c r="AD330" s="58"/>
      <c r="BA330" s="237" t="s">
        <v>1</v>
      </c>
    </row>
    <row r="331" spans="1:53" x14ac:dyDescent="0.2">
      <c r="A331" s="338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9"/>
      <c r="N331" s="321" t="s">
        <v>65</v>
      </c>
      <c r="O331" s="322"/>
      <c r="P331" s="322"/>
      <c r="Q331" s="322"/>
      <c r="R331" s="322"/>
      <c r="S331" s="322"/>
      <c r="T331" s="323"/>
      <c r="U331" s="37" t="s">
        <v>66</v>
      </c>
      <c r="V331" s="317">
        <f>IFERROR(V327/H327,"0")+IFERROR(V328/H328,"0")+IFERROR(V329/H329,"0")+IFERROR(V330/H330,"0")</f>
        <v>2.4000000000000004</v>
      </c>
      <c r="W331" s="317">
        <f>IFERROR(W327/H327,"0")+IFERROR(W328/H328,"0")+IFERROR(W329/H329,"0")+IFERROR(W330/H330,"0")</f>
        <v>3</v>
      </c>
      <c r="X331" s="317">
        <f>IFERROR(IF(X327="",0,X327),"0")+IFERROR(IF(X328="",0,X328),"0")+IFERROR(IF(X329="",0,X329),"0")+IFERROR(IF(X330="",0,X330),"0")</f>
        <v>2.811E-2</v>
      </c>
      <c r="Y331" s="318"/>
      <c r="Z331" s="318"/>
    </row>
    <row r="332" spans="1:53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9"/>
      <c r="N332" s="321" t="s">
        <v>65</v>
      </c>
      <c r="O332" s="322"/>
      <c r="P332" s="322"/>
      <c r="Q332" s="322"/>
      <c r="R332" s="322"/>
      <c r="S332" s="322"/>
      <c r="T332" s="323"/>
      <c r="U332" s="37" t="s">
        <v>64</v>
      </c>
      <c r="V332" s="317">
        <f>IFERROR(SUM(V327:V330),"0")</f>
        <v>9.6000000000000014</v>
      </c>
      <c r="W332" s="317">
        <f>IFERROR(SUM(W327:W330),"0")</f>
        <v>12</v>
      </c>
      <c r="X332" s="37"/>
      <c r="Y332" s="318"/>
      <c r="Z332" s="318"/>
    </row>
    <row r="333" spans="1:53" ht="14.25" customHeight="1" x14ac:dyDescent="0.25">
      <c r="A333" s="337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3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3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8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9"/>
      <c r="N336" s="321" t="s">
        <v>65</v>
      </c>
      <c r="O336" s="322"/>
      <c r="P336" s="322"/>
      <c r="Q336" s="322"/>
      <c r="R336" s="322"/>
      <c r="S336" s="322"/>
      <c r="T336" s="323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9"/>
      <c r="N337" s="321" t="s">
        <v>65</v>
      </c>
      <c r="O337" s="322"/>
      <c r="P337" s="322"/>
      <c r="Q337" s="322"/>
      <c r="R337" s="322"/>
      <c r="S337" s="322"/>
      <c r="T337" s="323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7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3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5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3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3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4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3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5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8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9"/>
      <c r="N343" s="321" t="s">
        <v>65</v>
      </c>
      <c r="O343" s="322"/>
      <c r="P343" s="322"/>
      <c r="Q343" s="322"/>
      <c r="R343" s="322"/>
      <c r="S343" s="322"/>
      <c r="T343" s="323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9"/>
      <c r="N344" s="321" t="s">
        <v>65</v>
      </c>
      <c r="O344" s="322"/>
      <c r="P344" s="322"/>
      <c r="Q344" s="322"/>
      <c r="R344" s="322"/>
      <c r="S344" s="322"/>
      <c r="T344" s="323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7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3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38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9"/>
      <c r="N347" s="321" t="s">
        <v>65</v>
      </c>
      <c r="O347" s="322"/>
      <c r="P347" s="322"/>
      <c r="Q347" s="322"/>
      <c r="R347" s="322"/>
      <c r="S347" s="322"/>
      <c r="T347" s="323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9"/>
      <c r="N348" s="321" t="s">
        <v>65</v>
      </c>
      <c r="O348" s="322"/>
      <c r="P348" s="322"/>
      <c r="Q348" s="322"/>
      <c r="R348" s="322"/>
      <c r="S348" s="322"/>
      <c r="T348" s="323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7" t="s">
        <v>500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48"/>
      <c r="Z349" s="48"/>
    </row>
    <row r="350" spans="1:53" ht="16.5" customHeight="1" x14ac:dyDescent="0.25">
      <c r="A350" s="335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customHeight="1" x14ac:dyDescent="0.25">
      <c r="A351" s="337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3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3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38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9"/>
      <c r="N354" s="321" t="s">
        <v>65</v>
      </c>
      <c r="O354" s="322"/>
      <c r="P354" s="322"/>
      <c r="Q354" s="322"/>
      <c r="R354" s="322"/>
      <c r="S354" s="322"/>
      <c r="T354" s="323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9"/>
      <c r="N355" s="321" t="s">
        <v>65</v>
      </c>
      <c r="O355" s="322"/>
      <c r="P355" s="322"/>
      <c r="Q355" s="322"/>
      <c r="R355" s="322"/>
      <c r="S355" s="322"/>
      <c r="T355" s="323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7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3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3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3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3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4"/>
      <c r="T360" s="34"/>
      <c r="U360" s="35" t="s">
        <v>64</v>
      </c>
      <c r="V360" s="315">
        <v>24</v>
      </c>
      <c r="W360" s="316">
        <f t="shared" si="15"/>
        <v>25.2</v>
      </c>
      <c r="X360" s="36">
        <f>IFERROR(IF(W360=0,"",ROUNDUP(W360/H360,0)*0.00753),"")</f>
        <v>0.11295000000000001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3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3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4"/>
      <c r="T362" s="34"/>
      <c r="U362" s="35" t="s">
        <v>64</v>
      </c>
      <c r="V362" s="315">
        <v>31.5</v>
      </c>
      <c r="W362" s="316">
        <f t="shared" si="15"/>
        <v>31.5</v>
      </c>
      <c r="X362" s="36">
        <f t="shared" si="16"/>
        <v>7.5300000000000006E-2</v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3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3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6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4"/>
      <c r="T364" s="34"/>
      <c r="U364" s="35" t="s">
        <v>64</v>
      </c>
      <c r="V364" s="315">
        <v>31.5</v>
      </c>
      <c r="W364" s="316">
        <f t="shared" si="15"/>
        <v>31.5</v>
      </c>
      <c r="X364" s="36">
        <f t="shared" si="16"/>
        <v>7.5300000000000006E-2</v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3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5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3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3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3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4"/>
      <c r="T368" s="34"/>
      <c r="U368" s="35" t="s">
        <v>64</v>
      </c>
      <c r="V368" s="315">
        <v>31.5</v>
      </c>
      <c r="W368" s="316">
        <f t="shared" si="15"/>
        <v>31.5</v>
      </c>
      <c r="X368" s="36">
        <f t="shared" si="16"/>
        <v>7.5300000000000006E-2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3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404" t="s">
        <v>532</v>
      </c>
      <c r="O369" s="329"/>
      <c r="P369" s="329"/>
      <c r="Q369" s="329"/>
      <c r="R369" s="33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38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9"/>
      <c r="N370" s="321" t="s">
        <v>65</v>
      </c>
      <c r="O370" s="322"/>
      <c r="P370" s="322"/>
      <c r="Q370" s="322"/>
      <c r="R370" s="322"/>
      <c r="S370" s="322"/>
      <c r="T370" s="323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59.285714285714285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0.3388500000000001</v>
      </c>
      <c r="Y370" s="318"/>
      <c r="Z370" s="318"/>
    </row>
    <row r="371" spans="1:53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9"/>
      <c r="N371" s="321" t="s">
        <v>65</v>
      </c>
      <c r="O371" s="322"/>
      <c r="P371" s="322"/>
      <c r="Q371" s="322"/>
      <c r="R371" s="322"/>
      <c r="S371" s="322"/>
      <c r="T371" s="323"/>
      <c r="U371" s="37" t="s">
        <v>64</v>
      </c>
      <c r="V371" s="317">
        <f>IFERROR(SUM(V357:V369),"0")</f>
        <v>118.5</v>
      </c>
      <c r="W371" s="317">
        <f>IFERROR(SUM(W357:W369),"0")</f>
        <v>119.7</v>
      </c>
      <c r="X371" s="37"/>
      <c r="Y371" s="318"/>
      <c r="Z371" s="318"/>
    </row>
    <row r="372" spans="1:53" ht="14.25" customHeight="1" x14ac:dyDescent="0.25">
      <c r="A372" s="337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3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3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3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3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3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55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38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9"/>
      <c r="N377" s="321" t="s">
        <v>65</v>
      </c>
      <c r="O377" s="322"/>
      <c r="P377" s="322"/>
      <c r="Q377" s="322"/>
      <c r="R377" s="322"/>
      <c r="S377" s="322"/>
      <c r="T377" s="323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9"/>
      <c r="N378" s="321" t="s">
        <v>65</v>
      </c>
      <c r="O378" s="322"/>
      <c r="P378" s="322"/>
      <c r="Q378" s="322"/>
      <c r="R378" s="322"/>
      <c r="S378" s="322"/>
      <c r="T378" s="323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7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3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38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9"/>
      <c r="N381" s="321" t="s">
        <v>65</v>
      </c>
      <c r="O381" s="322"/>
      <c r="P381" s="322"/>
      <c r="Q381" s="322"/>
      <c r="R381" s="322"/>
      <c r="S381" s="322"/>
      <c r="T381" s="323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9"/>
      <c r="N382" s="321" t="s">
        <v>65</v>
      </c>
      <c r="O382" s="322"/>
      <c r="P382" s="322"/>
      <c r="Q382" s="322"/>
      <c r="R382" s="322"/>
      <c r="S382" s="322"/>
      <c r="T382" s="323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7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3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564" t="s">
        <v>547</v>
      </c>
      <c r="O384" s="329"/>
      <c r="P384" s="329"/>
      <c r="Q384" s="329"/>
      <c r="R384" s="33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3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345" t="s">
        <v>550</v>
      </c>
      <c r="O385" s="329"/>
      <c r="P385" s="329"/>
      <c r="Q385" s="329"/>
      <c r="R385" s="33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3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23" t="s">
        <v>553</v>
      </c>
      <c r="O386" s="329"/>
      <c r="P386" s="329"/>
      <c r="Q386" s="329"/>
      <c r="R386" s="33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3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496" t="s">
        <v>556</v>
      </c>
      <c r="O387" s="329"/>
      <c r="P387" s="329"/>
      <c r="Q387" s="329"/>
      <c r="R387" s="33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8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9"/>
      <c r="N388" s="321" t="s">
        <v>65</v>
      </c>
      <c r="O388" s="322"/>
      <c r="P388" s="322"/>
      <c r="Q388" s="322"/>
      <c r="R388" s="322"/>
      <c r="S388" s="322"/>
      <c r="T388" s="323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9"/>
      <c r="N389" s="321" t="s">
        <v>65</v>
      </c>
      <c r="O389" s="322"/>
      <c r="P389" s="322"/>
      <c r="Q389" s="322"/>
      <c r="R389" s="322"/>
      <c r="S389" s="322"/>
      <c r="T389" s="323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7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3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641" t="s">
        <v>559</v>
      </c>
      <c r="O391" s="329"/>
      <c r="P391" s="329"/>
      <c r="Q391" s="329"/>
      <c r="R391" s="33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3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647" t="s">
        <v>562</v>
      </c>
      <c r="O392" s="329"/>
      <c r="P392" s="329"/>
      <c r="Q392" s="329"/>
      <c r="R392" s="33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38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9"/>
      <c r="N393" s="321" t="s">
        <v>65</v>
      </c>
      <c r="O393" s="322"/>
      <c r="P393" s="322"/>
      <c r="Q393" s="322"/>
      <c r="R393" s="322"/>
      <c r="S393" s="322"/>
      <c r="T393" s="323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9"/>
      <c r="N394" s="321" t="s">
        <v>65</v>
      </c>
      <c r="O394" s="322"/>
      <c r="P394" s="322"/>
      <c r="Q394" s="322"/>
      <c r="R394" s="322"/>
      <c r="S394" s="322"/>
      <c r="T394" s="323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5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customHeight="1" x14ac:dyDescent="0.25">
      <c r="A396" s="337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3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3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38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9"/>
      <c r="N399" s="321" t="s">
        <v>65</v>
      </c>
      <c r="O399" s="322"/>
      <c r="P399" s="322"/>
      <c r="Q399" s="322"/>
      <c r="R399" s="322"/>
      <c r="S399" s="322"/>
      <c r="T399" s="323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9"/>
      <c r="N400" s="321" t="s">
        <v>65</v>
      </c>
      <c r="O400" s="322"/>
      <c r="P400" s="322"/>
      <c r="Q400" s="322"/>
      <c r="R400" s="322"/>
      <c r="S400" s="322"/>
      <c r="T400" s="323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7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3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3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5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3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6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3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490" t="s">
        <v>576</v>
      </c>
      <c r="O405" s="329"/>
      <c r="P405" s="329"/>
      <c r="Q405" s="329"/>
      <c r="R405" s="33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3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4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3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3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38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9"/>
      <c r="N409" s="321" t="s">
        <v>65</v>
      </c>
      <c r="O409" s="322"/>
      <c r="P409" s="322"/>
      <c r="Q409" s="322"/>
      <c r="R409" s="322"/>
      <c r="S409" s="322"/>
      <c r="T409" s="323"/>
      <c r="U409" s="37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9"/>
      <c r="N410" s="321" t="s">
        <v>65</v>
      </c>
      <c r="O410" s="322"/>
      <c r="P410" s="322"/>
      <c r="Q410" s="322"/>
      <c r="R410" s="322"/>
      <c r="S410" s="322"/>
      <c r="T410" s="323"/>
      <c r="U410" s="37" t="s">
        <v>64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customHeight="1" x14ac:dyDescent="0.2">
      <c r="A411" s="367" t="s">
        <v>583</v>
      </c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8"/>
      <c r="N411" s="368"/>
      <c r="O411" s="368"/>
      <c r="P411" s="368"/>
      <c r="Q411" s="368"/>
      <c r="R411" s="368"/>
      <c r="S411" s="368"/>
      <c r="T411" s="368"/>
      <c r="U411" s="368"/>
      <c r="V411" s="368"/>
      <c r="W411" s="368"/>
      <c r="X411" s="368"/>
      <c r="Y411" s="48"/>
      <c r="Z411" s="48"/>
    </row>
    <row r="412" spans="1:53" ht="16.5" customHeight="1" x14ac:dyDescent="0.25">
      <c r="A412" s="335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customHeight="1" x14ac:dyDescent="0.25">
      <c r="A413" s="337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3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4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3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3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4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3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3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3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3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3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3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5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8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9"/>
      <c r="N423" s="321" t="s">
        <v>65</v>
      </c>
      <c r="O423" s="322"/>
      <c r="P423" s="322"/>
      <c r="Q423" s="322"/>
      <c r="R423" s="322"/>
      <c r="S423" s="322"/>
      <c r="T423" s="323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0</v>
      </c>
      <c r="W423" s="317">
        <f>IFERROR(W414/H414,"0")+IFERROR(W415/H415,"0")+IFERROR(W416/H416,"0")+IFERROR(W417/H417,"0")+IFERROR(W418/H418,"0")+IFERROR(W419/H419,"0")+IFERROR(W420/H420,"0")+IFERROR(W421/H421,"0")+IFERROR(W422/H422,"0")</f>
        <v>0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9"/>
      <c r="N424" s="321" t="s">
        <v>65</v>
      </c>
      <c r="O424" s="322"/>
      <c r="P424" s="322"/>
      <c r="Q424" s="322"/>
      <c r="R424" s="322"/>
      <c r="S424" s="322"/>
      <c r="T424" s="323"/>
      <c r="U424" s="37" t="s">
        <v>64</v>
      </c>
      <c r="V424" s="317">
        <f>IFERROR(SUM(V414:V422),"0")</f>
        <v>0</v>
      </c>
      <c r="W424" s="317">
        <f>IFERROR(SUM(W414:W422),"0")</f>
        <v>0</v>
      </c>
      <c r="X424" s="37"/>
      <c r="Y424" s="318"/>
      <c r="Z424" s="318"/>
    </row>
    <row r="425" spans="1:53" ht="14.25" customHeight="1" x14ac:dyDescent="0.25">
      <c r="A425" s="337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3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3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38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9"/>
      <c r="N428" s="321" t="s">
        <v>65</v>
      </c>
      <c r="O428" s="322"/>
      <c r="P428" s="322"/>
      <c r="Q428" s="322"/>
      <c r="R428" s="322"/>
      <c r="S428" s="322"/>
      <c r="T428" s="323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9"/>
      <c r="N429" s="321" t="s">
        <v>65</v>
      </c>
      <c r="O429" s="322"/>
      <c r="P429" s="322"/>
      <c r="Q429" s="322"/>
      <c r="R429" s="322"/>
      <c r="S429" s="322"/>
      <c r="T429" s="323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customHeight="1" x14ac:dyDescent="0.25">
      <c r="A430" s="337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3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3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4"/>
      <c r="T432" s="34"/>
      <c r="U432" s="35" t="s">
        <v>64</v>
      </c>
      <c r="V432" s="315">
        <v>0</v>
      </c>
      <c r="W432" s="316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3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3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571" t="s">
        <v>614</v>
      </c>
      <c r="O434" s="329"/>
      <c r="P434" s="329"/>
      <c r="Q434" s="329"/>
      <c r="R434" s="33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3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617</v>
      </c>
      <c r="O435" s="329"/>
      <c r="P435" s="329"/>
      <c r="Q435" s="329"/>
      <c r="R435" s="33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3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558" t="s">
        <v>620</v>
      </c>
      <c r="O436" s="329"/>
      <c r="P436" s="329"/>
      <c r="Q436" s="329"/>
      <c r="R436" s="330"/>
      <c r="S436" s="34"/>
      <c r="T436" s="34"/>
      <c r="U436" s="35" t="s">
        <v>64</v>
      </c>
      <c r="V436" s="315">
        <v>5.3999999999999986</v>
      </c>
      <c r="W436" s="316">
        <f t="shared" si="19"/>
        <v>7.2</v>
      </c>
      <c r="X436" s="36">
        <f>IFERROR(IF(W436=0,"",ROUNDUP(W436/H436,0)*0.00937),"")</f>
        <v>1.874E-2</v>
      </c>
      <c r="Y436" s="56"/>
      <c r="Z436" s="57"/>
      <c r="AD436" s="58"/>
      <c r="BA436" s="296" t="s">
        <v>1</v>
      </c>
    </row>
    <row r="437" spans="1:53" x14ac:dyDescent="0.2">
      <c r="A437" s="338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9"/>
      <c r="N437" s="321" t="s">
        <v>65</v>
      </c>
      <c r="O437" s="322"/>
      <c r="P437" s="322"/>
      <c r="Q437" s="322"/>
      <c r="R437" s="322"/>
      <c r="S437" s="322"/>
      <c r="T437" s="323"/>
      <c r="U437" s="37" t="s">
        <v>66</v>
      </c>
      <c r="V437" s="317">
        <f>IFERROR(V431/H431,"0")+IFERROR(V432/H432,"0")+IFERROR(V433/H433,"0")+IFERROR(V434/H434,"0")+IFERROR(V435/H435,"0")+IFERROR(V436/H436,"0")</f>
        <v>1.4999999999999996</v>
      </c>
      <c r="W437" s="317">
        <f>IFERROR(W431/H431,"0")+IFERROR(W432/H432,"0")+IFERROR(W433/H433,"0")+IFERROR(W434/H434,"0")+IFERROR(W435/H435,"0")+IFERROR(W436/H436,"0")</f>
        <v>2</v>
      </c>
      <c r="X437" s="317">
        <f>IFERROR(IF(X431="",0,X431),"0")+IFERROR(IF(X432="",0,X432),"0")+IFERROR(IF(X433="",0,X433),"0")+IFERROR(IF(X434="",0,X434),"0")+IFERROR(IF(X435="",0,X435),"0")+IFERROR(IF(X436="",0,X436),"0")</f>
        <v>1.874E-2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9"/>
      <c r="N438" s="321" t="s">
        <v>65</v>
      </c>
      <c r="O438" s="322"/>
      <c r="P438" s="322"/>
      <c r="Q438" s="322"/>
      <c r="R438" s="322"/>
      <c r="S438" s="322"/>
      <c r="T438" s="323"/>
      <c r="U438" s="37" t="s">
        <v>64</v>
      </c>
      <c r="V438" s="317">
        <f>IFERROR(SUM(V431:V436),"0")</f>
        <v>5.3999999999999986</v>
      </c>
      <c r="W438" s="317">
        <f>IFERROR(SUM(W431:W436),"0")</f>
        <v>7.2</v>
      </c>
      <c r="X438" s="37"/>
      <c r="Y438" s="318"/>
      <c r="Z438" s="318"/>
    </row>
    <row r="439" spans="1:53" ht="14.25" customHeight="1" x14ac:dyDescent="0.25">
      <c r="A439" s="337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3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3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3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38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9"/>
      <c r="N442" s="321" t="s">
        <v>65</v>
      </c>
      <c r="O442" s="322"/>
      <c r="P442" s="322"/>
      <c r="Q442" s="322"/>
      <c r="R442" s="322"/>
      <c r="S442" s="322"/>
      <c r="T442" s="323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9"/>
      <c r="N443" s="321" t="s">
        <v>65</v>
      </c>
      <c r="O443" s="322"/>
      <c r="P443" s="322"/>
      <c r="Q443" s="322"/>
      <c r="R443" s="322"/>
      <c r="S443" s="322"/>
      <c r="T443" s="323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7" t="s">
        <v>625</v>
      </c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8"/>
      <c r="N444" s="368"/>
      <c r="O444" s="368"/>
      <c r="P444" s="368"/>
      <c r="Q444" s="368"/>
      <c r="R444" s="368"/>
      <c r="S444" s="368"/>
      <c r="T444" s="368"/>
      <c r="U444" s="368"/>
      <c r="V444" s="368"/>
      <c r="W444" s="368"/>
      <c r="X444" s="368"/>
      <c r="Y444" s="48"/>
      <c r="Z444" s="48"/>
    </row>
    <row r="445" spans="1:53" ht="16.5" customHeight="1" x14ac:dyDescent="0.25">
      <c r="A445" s="335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customHeight="1" x14ac:dyDescent="0.25">
      <c r="A446" s="337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3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61" t="s">
        <v>629</v>
      </c>
      <c r="O447" s="329"/>
      <c r="P447" s="329"/>
      <c r="Q447" s="329"/>
      <c r="R447" s="33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3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487" t="s">
        <v>632</v>
      </c>
      <c r="O448" s="329"/>
      <c r="P448" s="329"/>
      <c r="Q448" s="329"/>
      <c r="R448" s="33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38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9"/>
      <c r="N449" s="321" t="s">
        <v>65</v>
      </c>
      <c r="O449" s="322"/>
      <c r="P449" s="322"/>
      <c r="Q449" s="322"/>
      <c r="R449" s="322"/>
      <c r="S449" s="322"/>
      <c r="T449" s="323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9"/>
      <c r="N450" s="321" t="s">
        <v>65</v>
      </c>
      <c r="O450" s="322"/>
      <c r="P450" s="322"/>
      <c r="Q450" s="322"/>
      <c r="R450" s="322"/>
      <c r="S450" s="322"/>
      <c r="T450" s="323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7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3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518" t="s">
        <v>635</v>
      </c>
      <c r="O452" s="329"/>
      <c r="P452" s="329"/>
      <c r="Q452" s="329"/>
      <c r="R452" s="33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3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593" t="s">
        <v>638</v>
      </c>
      <c r="O453" s="329"/>
      <c r="P453" s="329"/>
      <c r="Q453" s="329"/>
      <c r="R453" s="33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38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9"/>
      <c r="N454" s="321" t="s">
        <v>65</v>
      </c>
      <c r="O454" s="322"/>
      <c r="P454" s="322"/>
      <c r="Q454" s="322"/>
      <c r="R454" s="322"/>
      <c r="S454" s="322"/>
      <c r="T454" s="323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9"/>
      <c r="N455" s="321" t="s">
        <v>65</v>
      </c>
      <c r="O455" s="322"/>
      <c r="P455" s="322"/>
      <c r="Q455" s="322"/>
      <c r="R455" s="322"/>
      <c r="S455" s="322"/>
      <c r="T455" s="323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7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3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37" t="s">
        <v>641</v>
      </c>
      <c r="O457" s="329"/>
      <c r="P457" s="329"/>
      <c r="Q457" s="329"/>
      <c r="R457" s="33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3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497" t="s">
        <v>644</v>
      </c>
      <c r="O458" s="329"/>
      <c r="P458" s="329"/>
      <c r="Q458" s="329"/>
      <c r="R458" s="33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38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9"/>
      <c r="N459" s="321" t="s">
        <v>65</v>
      </c>
      <c r="O459" s="322"/>
      <c r="P459" s="322"/>
      <c r="Q459" s="322"/>
      <c r="R459" s="322"/>
      <c r="S459" s="322"/>
      <c r="T459" s="323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9"/>
      <c r="N460" s="321" t="s">
        <v>65</v>
      </c>
      <c r="O460" s="322"/>
      <c r="P460" s="322"/>
      <c r="Q460" s="322"/>
      <c r="R460" s="322"/>
      <c r="S460" s="322"/>
      <c r="T460" s="323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37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3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642" t="s">
        <v>647</v>
      </c>
      <c r="O462" s="329"/>
      <c r="P462" s="329"/>
      <c r="Q462" s="329"/>
      <c r="R462" s="33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3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620" t="s">
        <v>650</v>
      </c>
      <c r="O463" s="329"/>
      <c r="P463" s="329"/>
      <c r="Q463" s="329"/>
      <c r="R463" s="33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38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9"/>
      <c r="N464" s="321" t="s">
        <v>65</v>
      </c>
      <c r="O464" s="322"/>
      <c r="P464" s="322"/>
      <c r="Q464" s="322"/>
      <c r="R464" s="322"/>
      <c r="S464" s="322"/>
      <c r="T464" s="323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9"/>
      <c r="N465" s="321" t="s">
        <v>65</v>
      </c>
      <c r="O465" s="322"/>
      <c r="P465" s="322"/>
      <c r="Q465" s="322"/>
      <c r="R465" s="322"/>
      <c r="S465" s="322"/>
      <c r="T465" s="323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5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customHeight="1" x14ac:dyDescent="0.25">
      <c r="A467" s="337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3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5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4"/>
      <c r="T468" s="34"/>
      <c r="U468" s="35" t="s">
        <v>64</v>
      </c>
      <c r="V468" s="315">
        <v>8</v>
      </c>
      <c r="W468" s="316">
        <f>IFERROR(IF(V468="",0,CEILING((V468/$H468),1)*$H468),"")</f>
        <v>15.6</v>
      </c>
      <c r="X468" s="36">
        <f>IFERROR(IF(W468=0,"",ROUNDUP(W468/H468,0)*0.02175),"")</f>
        <v>4.3499999999999997E-2</v>
      </c>
      <c r="Y468" s="56"/>
      <c r="Z468" s="57"/>
      <c r="AD468" s="58"/>
      <c r="BA468" s="307" t="s">
        <v>1</v>
      </c>
    </row>
    <row r="469" spans="1:53" x14ac:dyDescent="0.2">
      <c r="A469" s="338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9"/>
      <c r="N469" s="321" t="s">
        <v>65</v>
      </c>
      <c r="O469" s="322"/>
      <c r="P469" s="322"/>
      <c r="Q469" s="322"/>
      <c r="R469" s="322"/>
      <c r="S469" s="322"/>
      <c r="T469" s="323"/>
      <c r="U469" s="37" t="s">
        <v>66</v>
      </c>
      <c r="V469" s="317">
        <f>IFERROR(V468/H468,"0")</f>
        <v>1.0256410256410258</v>
      </c>
      <c r="W469" s="317">
        <f>IFERROR(W468/H468,"0")</f>
        <v>2</v>
      </c>
      <c r="X469" s="317">
        <f>IFERROR(IF(X468="",0,X468),"0")</f>
        <v>4.3499999999999997E-2</v>
      </c>
      <c r="Y469" s="318"/>
      <c r="Z469" s="318"/>
    </row>
    <row r="470" spans="1:53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9"/>
      <c r="N470" s="321" t="s">
        <v>65</v>
      </c>
      <c r="O470" s="322"/>
      <c r="P470" s="322"/>
      <c r="Q470" s="322"/>
      <c r="R470" s="322"/>
      <c r="S470" s="322"/>
      <c r="T470" s="323"/>
      <c r="U470" s="37" t="s">
        <v>64</v>
      </c>
      <c r="V470" s="317">
        <f>IFERROR(SUM(V468:V468),"0")</f>
        <v>8</v>
      </c>
      <c r="W470" s="317">
        <f>IFERROR(SUM(W468:W468),"0")</f>
        <v>15.6</v>
      </c>
      <c r="X470" s="37"/>
      <c r="Y470" s="318"/>
      <c r="Z470" s="318"/>
    </row>
    <row r="471" spans="1:53" ht="15" customHeight="1" x14ac:dyDescent="0.2">
      <c r="A471" s="415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0"/>
      <c r="N471" s="352" t="s">
        <v>654</v>
      </c>
      <c r="O471" s="353"/>
      <c r="P471" s="353"/>
      <c r="Q471" s="353"/>
      <c r="R471" s="353"/>
      <c r="S471" s="353"/>
      <c r="T471" s="344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2651.5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2744.85</v>
      </c>
      <c r="X471" s="37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0"/>
      <c r="N472" s="352" t="s">
        <v>655</v>
      </c>
      <c r="O472" s="353"/>
      <c r="P472" s="353"/>
      <c r="Q472" s="353"/>
      <c r="R472" s="353"/>
      <c r="S472" s="353"/>
      <c r="T472" s="344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2830.5834953310523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2929.9439999999995</v>
      </c>
      <c r="X472" s="37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0"/>
      <c r="N473" s="352" t="s">
        <v>656</v>
      </c>
      <c r="O473" s="353"/>
      <c r="P473" s="353"/>
      <c r="Q473" s="353"/>
      <c r="R473" s="353"/>
      <c r="S473" s="353"/>
      <c r="T473" s="344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6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6</v>
      </c>
      <c r="X473" s="37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0"/>
      <c r="N474" s="352" t="s">
        <v>658</v>
      </c>
      <c r="O474" s="353"/>
      <c r="P474" s="353"/>
      <c r="Q474" s="353"/>
      <c r="R474" s="353"/>
      <c r="S474" s="353"/>
      <c r="T474" s="344"/>
      <c r="U474" s="37" t="s">
        <v>64</v>
      </c>
      <c r="V474" s="317">
        <f>GrossWeightTotal+PalletQtyTotal*25</f>
        <v>2980.5834953310523</v>
      </c>
      <c r="W474" s="317">
        <f>GrossWeightTotalR+PalletQtyTotalR*25</f>
        <v>3079.9439999999995</v>
      </c>
      <c r="X474" s="37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0"/>
      <c r="N475" s="352" t="s">
        <v>659</v>
      </c>
      <c r="O475" s="353"/>
      <c r="P475" s="353"/>
      <c r="Q475" s="353"/>
      <c r="R475" s="353"/>
      <c r="S475" s="353"/>
      <c r="T475" s="344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629.10962004902171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646</v>
      </c>
      <c r="X475" s="37"/>
      <c r="Y475" s="318"/>
      <c r="Z475" s="318"/>
    </row>
    <row r="476" spans="1:53" ht="14.25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0"/>
      <c r="N476" s="352" t="s">
        <v>660</v>
      </c>
      <c r="O476" s="353"/>
      <c r="P476" s="353"/>
      <c r="Q476" s="353"/>
      <c r="R476" s="353"/>
      <c r="S476" s="353"/>
      <c r="T476" s="344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6.2960999999999991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08" t="s">
        <v>583</v>
      </c>
      <c r="T478" s="333" t="s">
        <v>625</v>
      </c>
      <c r="U478" s="334"/>
      <c r="Z478" s="52"/>
      <c r="AC478" s="309"/>
    </row>
    <row r="479" spans="1:53" ht="14.25" customHeight="1" thickTop="1" x14ac:dyDescent="0.2">
      <c r="A479" s="385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9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2"/>
      <c r="AC479" s="309"/>
    </row>
    <row r="480" spans="1:53" ht="13.5" customHeight="1" thickBot="1" x14ac:dyDescent="0.25">
      <c r="A480" s="386"/>
      <c r="B480" s="342"/>
      <c r="C480" s="342"/>
      <c r="D480" s="342"/>
      <c r="E480" s="342"/>
      <c r="F480" s="342"/>
      <c r="G480" s="342"/>
      <c r="H480" s="342"/>
      <c r="I480" s="342"/>
      <c r="J480" s="342"/>
      <c r="K480" s="309"/>
      <c r="L480" s="342"/>
      <c r="M480" s="342"/>
      <c r="N480" s="342"/>
      <c r="O480" s="342"/>
      <c r="P480" s="342"/>
      <c r="Q480" s="342"/>
      <c r="R480" s="342"/>
      <c r="S480" s="342"/>
      <c r="T480" s="342"/>
      <c r="U480" s="342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189</v>
      </c>
      <c r="D481" s="46">
        <f>IFERROR(W55*1,"0")+IFERROR(W56*1,"0")+IFERROR(W57*1,"0")+IFERROR(W58*1,"0")</f>
        <v>360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597</v>
      </c>
      <c r="F481" s="46">
        <f>IFERROR(W130*1,"0")+IFERROR(W131*1,"0")+IFERROR(W132*1,"0")</f>
        <v>83.7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18.900000000000002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187.8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470.95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18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665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12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119.7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7.2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15.6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187:E187"/>
    <mergeCell ref="N302:R302"/>
    <mergeCell ref="N258:T258"/>
    <mergeCell ref="N245:T245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A356:X356"/>
    <mergeCell ref="A388:M389"/>
    <mergeCell ref="A154:M155"/>
    <mergeCell ref="D70:E70"/>
    <mergeCell ref="N391:R391"/>
    <mergeCell ref="D312:E312"/>
    <mergeCell ref="D71:E71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323:M324"/>
    <mergeCell ref="N364:R364"/>
    <mergeCell ref="A143:X143"/>
    <mergeCell ref="N220:R220"/>
    <mergeCell ref="D236:E236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N386:R386"/>
    <mergeCell ref="A423:M424"/>
    <mergeCell ref="N242:R242"/>
    <mergeCell ref="A118:M119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N172:T172"/>
    <mergeCell ref="N199:T199"/>
    <mergeCell ref="N95:R95"/>
    <mergeCell ref="N70:R70"/>
    <mergeCell ref="D138:E138"/>
    <mergeCell ref="D203:E203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N214:R214"/>
    <mergeCell ref="N341:R341"/>
    <mergeCell ref="N192:T192"/>
    <mergeCell ref="N421:R421"/>
    <mergeCell ref="N408:R408"/>
    <mergeCell ref="D374:E374"/>
    <mergeCell ref="N159:R159"/>
    <mergeCell ref="N330:R330"/>
    <mergeCell ref="N268:R268"/>
    <mergeCell ref="D140:E140"/>
    <mergeCell ref="A160:M161"/>
    <mergeCell ref="N123:R123"/>
    <mergeCell ref="A383:X383"/>
    <mergeCell ref="N274:T274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N291:R291"/>
    <mergeCell ref="N429:T429"/>
    <mergeCell ref="N132:R132"/>
    <mergeCell ref="N303:R303"/>
    <mergeCell ref="N223:T223"/>
    <mergeCell ref="N230:R230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A12:L12"/>
    <mergeCell ref="O8:P8"/>
    <mergeCell ref="D35:E35"/>
    <mergeCell ref="D10:E10"/>
    <mergeCell ref="F10:G10"/>
    <mergeCell ref="A9:C9"/>
    <mergeCell ref="N200:T200"/>
    <mergeCell ref="D58:E58"/>
    <mergeCell ref="O12:P12"/>
    <mergeCell ref="N52:T52"/>
    <mergeCell ref="A120:X120"/>
    <mergeCell ref="N43:R43"/>
    <mergeCell ref="D86:E86"/>
    <mergeCell ref="D39:E39"/>
    <mergeCell ref="N97:R97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N369:R369"/>
    <mergeCell ref="D241:E241"/>
    <mergeCell ref="N418:R418"/>
    <mergeCell ref="D404:E404"/>
    <mergeCell ref="N306:R306"/>
    <mergeCell ref="D373:E373"/>
    <mergeCell ref="A309:M310"/>
    <mergeCell ref="A229:X229"/>
    <mergeCell ref="N105:T105"/>
    <mergeCell ref="D295:E295"/>
    <mergeCell ref="D178:E178"/>
    <mergeCell ref="A251:M252"/>
    <mergeCell ref="N426:R426"/>
    <mergeCell ref="D117:E117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2023-12-12T10:21:52Z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