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3,12,23 на 15,12,23 ЗПФ\"/>
    </mc:Choice>
  </mc:AlternateContent>
  <xr:revisionPtr revIDLastSave="0" documentId="13_ncr:1_{C4BC398F-F11E-4FA2-942B-9C3617D6F4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1" i="1" l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5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8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N187" i="1"/>
  <c r="V184" i="1"/>
  <c r="W183" i="1"/>
  <c r="V183" i="1"/>
  <c r="X182" i="1"/>
  <c r="W182" i="1"/>
  <c r="X181" i="1"/>
  <c r="X183" i="1" s="1"/>
  <c r="W181" i="1"/>
  <c r="W184" i="1" s="1"/>
  <c r="V178" i="1"/>
  <c r="V177" i="1"/>
  <c r="X176" i="1"/>
  <c r="X177" i="1" s="1"/>
  <c r="W176" i="1"/>
  <c r="W177" i="1" s="1"/>
  <c r="N176" i="1"/>
  <c r="V172" i="1"/>
  <c r="V171" i="1"/>
  <c r="X170" i="1"/>
  <c r="X171" i="1" s="1"/>
  <c r="W170" i="1"/>
  <c r="W171" i="1" s="1"/>
  <c r="V167" i="1"/>
  <c r="V166" i="1"/>
  <c r="X165" i="1"/>
  <c r="X166" i="1" s="1"/>
  <c r="W165" i="1"/>
  <c r="W167" i="1" s="1"/>
  <c r="N165" i="1"/>
  <c r="V162" i="1"/>
  <c r="V161" i="1"/>
  <c r="X160" i="1"/>
  <c r="W160" i="1"/>
  <c r="N160" i="1"/>
  <c r="X159" i="1"/>
  <c r="X161" i="1" s="1"/>
  <c r="W159" i="1"/>
  <c r="N159" i="1"/>
  <c r="V155" i="1"/>
  <c r="V154" i="1"/>
  <c r="X153" i="1"/>
  <c r="W153" i="1"/>
  <c r="N153" i="1"/>
  <c r="X152" i="1"/>
  <c r="W152" i="1"/>
  <c r="N152" i="1"/>
  <c r="V150" i="1"/>
  <c r="V149" i="1"/>
  <c r="X148" i="1"/>
  <c r="W148" i="1"/>
  <c r="N148" i="1"/>
  <c r="X147" i="1"/>
  <c r="W147" i="1"/>
  <c r="N147" i="1"/>
  <c r="X146" i="1"/>
  <c r="W146" i="1"/>
  <c r="X145" i="1"/>
  <c r="W145" i="1"/>
  <c r="N145" i="1"/>
  <c r="V142" i="1"/>
  <c r="V141" i="1"/>
  <c r="X140" i="1"/>
  <c r="X141" i="1" s="1"/>
  <c r="W140" i="1"/>
  <c r="W142" i="1" s="1"/>
  <c r="N140" i="1"/>
  <c r="V136" i="1"/>
  <c r="V135" i="1"/>
  <c r="X134" i="1"/>
  <c r="W134" i="1"/>
  <c r="N134" i="1"/>
  <c r="X133" i="1"/>
  <c r="W133" i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X97" i="1"/>
  <c r="W97" i="1"/>
  <c r="X96" i="1"/>
  <c r="W96" i="1"/>
  <c r="X95" i="1"/>
  <c r="W95" i="1"/>
  <c r="X94" i="1"/>
  <c r="W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A9" i="1"/>
  <c r="J9" i="1" s="1"/>
  <c r="D7" i="1"/>
  <c r="O6" i="1"/>
  <c r="N2" i="1"/>
  <c r="X32" i="1" l="1"/>
  <c r="X40" i="1"/>
  <c r="W40" i="1"/>
  <c r="W67" i="1"/>
  <c r="W73" i="1"/>
  <c r="W84" i="1"/>
  <c r="W90" i="1"/>
  <c r="X105" i="1"/>
  <c r="W110" i="1"/>
  <c r="W135" i="1"/>
  <c r="X149" i="1"/>
  <c r="W155" i="1"/>
  <c r="W162" i="1"/>
  <c r="X202" i="1"/>
  <c r="W214" i="1"/>
  <c r="W229" i="1"/>
  <c r="W74" i="1"/>
  <c r="W83" i="1"/>
  <c r="W99" i="1"/>
  <c r="W119" i="1"/>
  <c r="W154" i="1"/>
  <c r="W161" i="1"/>
  <c r="W226" i="1"/>
  <c r="W253" i="1"/>
  <c r="V255" i="1"/>
  <c r="V251" i="1"/>
  <c r="W33" i="1"/>
  <c r="W41" i="1"/>
  <c r="W46" i="1"/>
  <c r="X73" i="1"/>
  <c r="X83" i="1"/>
  <c r="X256" i="1" s="1"/>
  <c r="X90" i="1"/>
  <c r="X99" i="1"/>
  <c r="W106" i="1"/>
  <c r="W105" i="1"/>
  <c r="X118" i="1"/>
  <c r="W118" i="1"/>
  <c r="W123" i="1"/>
  <c r="W129" i="1"/>
  <c r="X135" i="1"/>
  <c r="W141" i="1"/>
  <c r="W149" i="1"/>
  <c r="X154" i="1"/>
  <c r="W166" i="1"/>
  <c r="W191" i="1"/>
  <c r="W196" i="1"/>
  <c r="W202" i="1"/>
  <c r="W219" i="1"/>
  <c r="V254" i="1"/>
  <c r="A10" i="1"/>
  <c r="W32" i="1"/>
  <c r="W57" i="1"/>
  <c r="W100" i="1"/>
  <c r="W237" i="1"/>
  <c r="F9" i="1"/>
  <c r="F10" i="1"/>
  <c r="W63" i="1"/>
  <c r="W91" i="1"/>
  <c r="W136" i="1"/>
  <c r="W150" i="1"/>
  <c r="W250" i="1"/>
  <c r="W252" i="1"/>
  <c r="W254" i="1" s="1"/>
  <c r="H9" i="1"/>
  <c r="W24" i="1"/>
  <c r="W47" i="1"/>
  <c r="W130" i="1"/>
  <c r="W172" i="1"/>
  <c r="W178" i="1"/>
  <c r="W203" i="1"/>
  <c r="W209" i="1"/>
  <c r="W23" i="1"/>
  <c r="W255" i="1" l="1"/>
  <c r="W251" i="1"/>
  <c r="C264" i="1"/>
  <c r="B264" i="1"/>
  <c r="A264" i="1"/>
</calcChain>
</file>

<file path=xl/sharedStrings.xml><?xml version="1.0" encoding="utf-8"?>
<sst xmlns="http://schemas.openxmlformats.org/spreadsheetml/2006/main" count="917" uniqueCount="361">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</sst>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1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0" fillId="0" borderId="41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4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0" t="s">
        <v>0</v>
      </c>
      <c r="E1" s="231"/>
      <c r="F1" s="231"/>
      <c r="G1" s="13" t="s">
        <v>1</v>
      </c>
      <c r="H1" s="230" t="s">
        <v>2</v>
      </c>
      <c r="I1" s="231"/>
      <c r="J1" s="231"/>
      <c r="K1" s="231"/>
      <c r="L1" s="231"/>
      <c r="M1" s="231"/>
      <c r="N1" s="231"/>
      <c r="O1" s="231"/>
      <c r="P1" s="239" t="s">
        <v>3</v>
      </c>
      <c r="Q1" s="231"/>
      <c r="R1" s="23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6"/>
      <c r="O3" s="166"/>
      <c r="P3" s="166"/>
      <c r="Q3" s="166"/>
      <c r="R3" s="166"/>
      <c r="S3" s="166"/>
      <c r="T3" s="166"/>
      <c r="U3" s="166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81" t="s">
        <v>8</v>
      </c>
      <c r="B5" s="191"/>
      <c r="C5" s="192"/>
      <c r="D5" s="304"/>
      <c r="E5" s="305"/>
      <c r="F5" s="234" t="s">
        <v>9</v>
      </c>
      <c r="G5" s="192"/>
      <c r="H5" s="304"/>
      <c r="I5" s="330"/>
      <c r="J5" s="330"/>
      <c r="K5" s="330"/>
      <c r="L5" s="305"/>
      <c r="N5" s="25" t="s">
        <v>10</v>
      </c>
      <c r="O5" s="232">
        <v>45275</v>
      </c>
      <c r="P5" s="205"/>
      <c r="R5" s="237" t="s">
        <v>11</v>
      </c>
      <c r="S5" s="198"/>
      <c r="T5" s="261" t="s">
        <v>12</v>
      </c>
      <c r="U5" s="205"/>
      <c r="Z5" s="52"/>
      <c r="AA5" s="52"/>
      <c r="AB5" s="52"/>
    </row>
    <row r="6" spans="1:29" s="155" customFormat="1" ht="24" customHeight="1" x14ac:dyDescent="0.2">
      <c r="A6" s="281" t="s">
        <v>13</v>
      </c>
      <c r="B6" s="191"/>
      <c r="C6" s="192"/>
      <c r="D6" s="203" t="s">
        <v>14</v>
      </c>
      <c r="E6" s="204"/>
      <c r="F6" s="204"/>
      <c r="G6" s="204"/>
      <c r="H6" s="204"/>
      <c r="I6" s="204"/>
      <c r="J6" s="204"/>
      <c r="K6" s="204"/>
      <c r="L6" s="205"/>
      <c r="N6" s="25" t="s">
        <v>15</v>
      </c>
      <c r="O6" s="298" t="str">
        <f>IF(O5=0," ",CHOOSE(WEEKDAY(O5,2),"Понедельник","Вторник","Среда","Четверг","Пятница","Суббота","Воскресенье"))</f>
        <v>Пятница</v>
      </c>
      <c r="P6" s="174"/>
      <c r="R6" s="326" t="s">
        <v>16</v>
      </c>
      <c r="S6" s="198"/>
      <c r="T6" s="264" t="s">
        <v>17</v>
      </c>
      <c r="U6" s="265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02"/>
      <c r="N7" s="25"/>
      <c r="O7" s="43"/>
      <c r="P7" s="43"/>
      <c r="R7" s="166"/>
      <c r="S7" s="198"/>
      <c r="T7" s="266"/>
      <c r="U7" s="267"/>
      <c r="Z7" s="52"/>
      <c r="AA7" s="52"/>
      <c r="AB7" s="52"/>
    </row>
    <row r="8" spans="1:29" s="155" customFormat="1" ht="25.5" customHeight="1" x14ac:dyDescent="0.2">
      <c r="A8" s="169" t="s">
        <v>18</v>
      </c>
      <c r="B8" s="170"/>
      <c r="C8" s="171"/>
      <c r="D8" s="307" t="s">
        <v>19</v>
      </c>
      <c r="E8" s="308"/>
      <c r="F8" s="308"/>
      <c r="G8" s="308"/>
      <c r="H8" s="308"/>
      <c r="I8" s="308"/>
      <c r="J8" s="308"/>
      <c r="K8" s="308"/>
      <c r="L8" s="309"/>
      <c r="N8" s="25" t="s">
        <v>20</v>
      </c>
      <c r="O8" s="212">
        <v>0.33333333333333331</v>
      </c>
      <c r="P8" s="205"/>
      <c r="R8" s="166"/>
      <c r="S8" s="198"/>
      <c r="T8" s="266"/>
      <c r="U8" s="267"/>
      <c r="Z8" s="52"/>
      <c r="AA8" s="52"/>
      <c r="AB8" s="52"/>
    </row>
    <row r="9" spans="1:29" s="155" customFormat="1" ht="39.950000000000003" customHeight="1" x14ac:dyDescent="0.2">
      <c r="A9" s="1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20"/>
      <c r="E9" s="221"/>
      <c r="F9" s="1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236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N9" s="27" t="s">
        <v>21</v>
      </c>
      <c r="O9" s="232"/>
      <c r="P9" s="205"/>
      <c r="R9" s="166"/>
      <c r="S9" s="198"/>
      <c r="T9" s="268"/>
      <c r="U9" s="269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20"/>
      <c r="E10" s="221"/>
      <c r="F10" s="1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14" t="str">
        <f>IFERROR(VLOOKUP($D$10,Proxy,2,FALSE),"")</f>
        <v/>
      </c>
      <c r="I10" s="166"/>
      <c r="J10" s="166"/>
      <c r="K10" s="166"/>
      <c r="L10" s="166"/>
      <c r="N10" s="27" t="s">
        <v>22</v>
      </c>
      <c r="O10" s="212"/>
      <c r="P10" s="205"/>
      <c r="S10" s="25" t="s">
        <v>23</v>
      </c>
      <c r="T10" s="334" t="s">
        <v>24</v>
      </c>
      <c r="U10" s="265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12"/>
      <c r="P11" s="205"/>
      <c r="S11" s="25" t="s">
        <v>27</v>
      </c>
      <c r="T11" s="206" t="s">
        <v>28</v>
      </c>
      <c r="U11" s="207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4" t="s">
        <v>29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2"/>
      <c r="N12" s="25" t="s">
        <v>30</v>
      </c>
      <c r="O12" s="201"/>
      <c r="P12" s="202"/>
      <c r="Q12" s="24"/>
      <c r="S12" s="25"/>
      <c r="T12" s="231"/>
      <c r="U12" s="166"/>
      <c r="Z12" s="52"/>
      <c r="AA12" s="52"/>
      <c r="AB12" s="52"/>
    </row>
    <row r="13" spans="1:29" s="155" customFormat="1" ht="23.25" customHeight="1" x14ac:dyDescent="0.2">
      <c r="A13" s="194" t="s">
        <v>31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2"/>
      <c r="M13" s="27"/>
      <c r="N13" s="27" t="s">
        <v>32</v>
      </c>
      <c r="O13" s="206"/>
      <c r="P13" s="207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4" t="s">
        <v>33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2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35" t="s">
        <v>34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2"/>
      <c r="N15" s="278" t="s">
        <v>35</v>
      </c>
      <c r="O15" s="231"/>
      <c r="P15" s="231"/>
      <c r="Q15" s="231"/>
      <c r="R15" s="23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2" t="s">
        <v>36</v>
      </c>
      <c r="B17" s="182" t="s">
        <v>37</v>
      </c>
      <c r="C17" s="284" t="s">
        <v>38</v>
      </c>
      <c r="D17" s="182" t="s">
        <v>39</v>
      </c>
      <c r="E17" s="183"/>
      <c r="F17" s="182" t="s">
        <v>40</v>
      </c>
      <c r="G17" s="182" t="s">
        <v>41</v>
      </c>
      <c r="H17" s="182" t="s">
        <v>42</v>
      </c>
      <c r="I17" s="182" t="s">
        <v>43</v>
      </c>
      <c r="J17" s="182" t="s">
        <v>44</v>
      </c>
      <c r="K17" s="182" t="s">
        <v>45</v>
      </c>
      <c r="L17" s="182" t="s">
        <v>46</v>
      </c>
      <c r="M17" s="182" t="s">
        <v>47</v>
      </c>
      <c r="N17" s="182" t="s">
        <v>48</v>
      </c>
      <c r="O17" s="296"/>
      <c r="P17" s="296"/>
      <c r="Q17" s="296"/>
      <c r="R17" s="183"/>
      <c r="S17" s="238" t="s">
        <v>49</v>
      </c>
      <c r="T17" s="192"/>
      <c r="U17" s="182" t="s">
        <v>50</v>
      </c>
      <c r="V17" s="182" t="s">
        <v>51</v>
      </c>
      <c r="W17" s="324" t="s">
        <v>52</v>
      </c>
      <c r="X17" s="182" t="s">
        <v>53</v>
      </c>
      <c r="Y17" s="163" t="s">
        <v>54</v>
      </c>
      <c r="Z17" s="163" t="s">
        <v>55</v>
      </c>
      <c r="AA17" s="163" t="s">
        <v>56</v>
      </c>
      <c r="AB17" s="314"/>
      <c r="AC17" s="315"/>
      <c r="AD17" s="290"/>
      <c r="BA17" s="312" t="s">
        <v>57</v>
      </c>
    </row>
    <row r="18" spans="1:53" ht="14.25" customHeight="1" x14ac:dyDescent="0.2">
      <c r="A18" s="186"/>
      <c r="B18" s="186"/>
      <c r="C18" s="186"/>
      <c r="D18" s="184"/>
      <c r="E18" s="185"/>
      <c r="F18" s="186"/>
      <c r="G18" s="186"/>
      <c r="H18" s="186"/>
      <c r="I18" s="186"/>
      <c r="J18" s="186"/>
      <c r="K18" s="186"/>
      <c r="L18" s="186"/>
      <c r="M18" s="186"/>
      <c r="N18" s="184"/>
      <c r="O18" s="297"/>
      <c r="P18" s="297"/>
      <c r="Q18" s="297"/>
      <c r="R18" s="185"/>
      <c r="S18" s="154" t="s">
        <v>58</v>
      </c>
      <c r="T18" s="154" t="s">
        <v>59</v>
      </c>
      <c r="U18" s="186"/>
      <c r="V18" s="186"/>
      <c r="W18" s="325"/>
      <c r="X18" s="186"/>
      <c r="Y18" s="164"/>
      <c r="Z18" s="164"/>
      <c r="AA18" s="316"/>
      <c r="AB18" s="317"/>
      <c r="AC18" s="318"/>
      <c r="AD18" s="291"/>
      <c r="BA18" s="166"/>
    </row>
    <row r="19" spans="1:53" ht="27.75" hidden="1" customHeight="1" x14ac:dyDescent="0.2">
      <c r="A19" s="167" t="s">
        <v>60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49"/>
      <c r="Z19" s="49"/>
    </row>
    <row r="20" spans="1:53" ht="16.5" hidden="1" customHeight="1" x14ac:dyDescent="0.25">
      <c r="A20" s="172" t="s">
        <v>60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3"/>
      <c r="Z20" s="153"/>
    </row>
    <row r="21" spans="1:53" ht="14.25" hidden="1" customHeight="1" x14ac:dyDescent="0.25">
      <c r="A21" s="165" t="s">
        <v>61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2"/>
      <c r="Z21" s="152"/>
    </row>
    <row r="22" spans="1:53" ht="27" hidden="1" customHeight="1" x14ac:dyDescent="0.25">
      <c r="A22" s="55" t="s">
        <v>62</v>
      </c>
      <c r="B22" s="55" t="s">
        <v>63</v>
      </c>
      <c r="C22" s="32">
        <v>4301070826</v>
      </c>
      <c r="D22" s="173">
        <v>4607111035752</v>
      </c>
      <c r="E22" s="174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7"/>
      <c r="P22" s="177"/>
      <c r="Q22" s="177"/>
      <c r="R22" s="174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8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9"/>
      <c r="N23" s="187" t="s">
        <v>67</v>
      </c>
      <c r="O23" s="170"/>
      <c r="P23" s="170"/>
      <c r="Q23" s="170"/>
      <c r="R23" s="170"/>
      <c r="S23" s="170"/>
      <c r="T23" s="171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9"/>
      <c r="N24" s="187" t="s">
        <v>67</v>
      </c>
      <c r="O24" s="170"/>
      <c r="P24" s="170"/>
      <c r="Q24" s="170"/>
      <c r="R24" s="170"/>
      <c r="S24" s="170"/>
      <c r="T24" s="171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67" t="s">
        <v>69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49"/>
      <c r="Z25" s="49"/>
    </row>
    <row r="26" spans="1:53" ht="16.5" hidden="1" customHeight="1" x14ac:dyDescent="0.25">
      <c r="A26" s="172" t="s">
        <v>70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3"/>
      <c r="Z26" s="153"/>
    </row>
    <row r="27" spans="1:53" ht="14.25" hidden="1" customHeight="1" x14ac:dyDescent="0.25">
      <c r="A27" s="165" t="s">
        <v>71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2"/>
      <c r="Z27" s="152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3">
        <v>4607111036520</v>
      </c>
      <c r="E28" s="174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7"/>
      <c r="P28" s="177"/>
      <c r="Q28" s="177"/>
      <c r="R28" s="174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3">
        <v>4607111036605</v>
      </c>
      <c r="E29" s="174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5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7"/>
      <c r="P29" s="177"/>
      <c r="Q29" s="177"/>
      <c r="R29" s="174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3">
        <v>4607111036537</v>
      </c>
      <c r="E30" s="174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2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7"/>
      <c r="P30" s="177"/>
      <c r="Q30" s="177"/>
      <c r="R30" s="174"/>
      <c r="S30" s="35"/>
      <c r="T30" s="35"/>
      <c r="U30" s="36" t="s">
        <v>66</v>
      </c>
      <c r="V30" s="157">
        <v>160</v>
      </c>
      <c r="W30" s="158">
        <f>IFERROR(IF(V30="","",V30),"")</f>
        <v>160</v>
      </c>
      <c r="X30" s="37">
        <f>IFERROR(IF(V30="","",V30*0.00936),"")</f>
        <v>1.4976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3">
        <v>4607111036599</v>
      </c>
      <c r="E31" s="174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5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7"/>
      <c r="P31" s="177"/>
      <c r="Q31" s="177"/>
      <c r="R31" s="174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8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9"/>
      <c r="N32" s="187" t="s">
        <v>67</v>
      </c>
      <c r="O32" s="170"/>
      <c r="P32" s="170"/>
      <c r="Q32" s="170"/>
      <c r="R32" s="170"/>
      <c r="S32" s="170"/>
      <c r="T32" s="171"/>
      <c r="U32" s="38" t="s">
        <v>66</v>
      </c>
      <c r="V32" s="159">
        <f>IFERROR(SUM(V28:V31),"0")</f>
        <v>160</v>
      </c>
      <c r="W32" s="159">
        <f>IFERROR(SUM(W28:W31),"0")</f>
        <v>160</v>
      </c>
      <c r="X32" s="159">
        <f>IFERROR(IF(X28="",0,X28),"0")+IFERROR(IF(X29="",0,X29),"0")+IFERROR(IF(X30="",0,X30),"0")+IFERROR(IF(X31="",0,X31),"0")</f>
        <v>1.4976</v>
      </c>
      <c r="Y32" s="160"/>
      <c r="Z32" s="160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9"/>
      <c r="N33" s="187" t="s">
        <v>67</v>
      </c>
      <c r="O33" s="170"/>
      <c r="P33" s="170"/>
      <c r="Q33" s="170"/>
      <c r="R33" s="170"/>
      <c r="S33" s="170"/>
      <c r="T33" s="171"/>
      <c r="U33" s="38" t="s">
        <v>68</v>
      </c>
      <c r="V33" s="159">
        <f>IFERROR(SUMPRODUCT(V28:V31*H28:H31),"0")</f>
        <v>240</v>
      </c>
      <c r="W33" s="159">
        <f>IFERROR(SUMPRODUCT(W28:W31*H28:H31),"0")</f>
        <v>240</v>
      </c>
      <c r="X33" s="38"/>
      <c r="Y33" s="160"/>
      <c r="Z33" s="160"/>
    </row>
    <row r="34" spans="1:53" ht="16.5" hidden="1" customHeight="1" x14ac:dyDescent="0.25">
      <c r="A34" s="172" t="s">
        <v>82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3"/>
      <c r="Z34" s="153"/>
    </row>
    <row r="35" spans="1:53" ht="14.25" hidden="1" customHeight="1" x14ac:dyDescent="0.25">
      <c r="A35" s="165" t="s">
        <v>61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2"/>
      <c r="Z35" s="152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3">
        <v>4607111036285</v>
      </c>
      <c r="E36" s="174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2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7"/>
      <c r="P36" s="177"/>
      <c r="Q36" s="177"/>
      <c r="R36" s="174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3">
        <v>4607111036308</v>
      </c>
      <c r="E37" s="174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27" t="s">
        <v>87</v>
      </c>
      <c r="O37" s="177"/>
      <c r="P37" s="177"/>
      <c r="Q37" s="177"/>
      <c r="R37" s="174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3">
        <v>4607111036315</v>
      </c>
      <c r="E38" s="174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7"/>
      <c r="P38" s="177"/>
      <c r="Q38" s="177"/>
      <c r="R38" s="174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3">
        <v>4607111036292</v>
      </c>
      <c r="E39" s="174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7"/>
      <c r="P39" s="177"/>
      <c r="Q39" s="177"/>
      <c r="R39" s="174"/>
      <c r="S39" s="35"/>
      <c r="T39" s="35"/>
      <c r="U39" s="36" t="s">
        <v>66</v>
      </c>
      <c r="V39" s="157">
        <v>45</v>
      </c>
      <c r="W39" s="158">
        <f>IFERROR(IF(V39="","",V39),"")</f>
        <v>45</v>
      </c>
      <c r="X39" s="37">
        <f>IFERROR(IF(V39="","",V39*0.0155),"")</f>
        <v>0.69750000000000001</v>
      </c>
      <c r="Y39" s="57"/>
      <c r="Z39" s="58"/>
      <c r="AD39" s="62"/>
      <c r="BA39" s="71" t="s">
        <v>1</v>
      </c>
    </row>
    <row r="40" spans="1:53" x14ac:dyDescent="0.2">
      <c r="A40" s="178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9"/>
      <c r="N40" s="187" t="s">
        <v>67</v>
      </c>
      <c r="O40" s="170"/>
      <c r="P40" s="170"/>
      <c r="Q40" s="170"/>
      <c r="R40" s="170"/>
      <c r="S40" s="170"/>
      <c r="T40" s="171"/>
      <c r="U40" s="38" t="s">
        <v>66</v>
      </c>
      <c r="V40" s="159">
        <f>IFERROR(SUM(V36:V39),"0")</f>
        <v>45</v>
      </c>
      <c r="W40" s="159">
        <f>IFERROR(SUM(W36:W39),"0")</f>
        <v>45</v>
      </c>
      <c r="X40" s="159">
        <f>IFERROR(IF(X36="",0,X36),"0")+IFERROR(IF(X37="",0,X37),"0")+IFERROR(IF(X38="",0,X38),"0")+IFERROR(IF(X39="",0,X39),"0")</f>
        <v>0.69750000000000001</v>
      </c>
      <c r="Y40" s="160"/>
      <c r="Z40" s="160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9"/>
      <c r="N41" s="187" t="s">
        <v>67</v>
      </c>
      <c r="O41" s="170"/>
      <c r="P41" s="170"/>
      <c r="Q41" s="170"/>
      <c r="R41" s="170"/>
      <c r="S41" s="170"/>
      <c r="T41" s="171"/>
      <c r="U41" s="38" t="s">
        <v>68</v>
      </c>
      <c r="V41" s="159">
        <f>IFERROR(SUMPRODUCT(V36:V39*H36:H39),"0")</f>
        <v>270</v>
      </c>
      <c r="W41" s="159">
        <f>IFERROR(SUMPRODUCT(W36:W39*H36:H39),"0")</f>
        <v>270</v>
      </c>
      <c r="X41" s="38"/>
      <c r="Y41" s="160"/>
      <c r="Z41" s="160"/>
    </row>
    <row r="42" spans="1:53" ht="16.5" hidden="1" customHeight="1" x14ac:dyDescent="0.25">
      <c r="A42" s="172" t="s">
        <v>92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3"/>
      <c r="Z42" s="153"/>
    </row>
    <row r="43" spans="1:53" ht="14.25" hidden="1" customHeight="1" x14ac:dyDescent="0.25">
      <c r="A43" s="165" t="s">
        <v>93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3">
        <v>4607111037053</v>
      </c>
      <c r="E44" s="174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4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7"/>
      <c r="P44" s="177"/>
      <c r="Q44" s="177"/>
      <c r="R44" s="174"/>
      <c r="S44" s="35"/>
      <c r="T44" s="35"/>
      <c r="U44" s="36" t="s">
        <v>66</v>
      </c>
      <c r="V44" s="157">
        <v>5</v>
      </c>
      <c r="W44" s="158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3">
        <v>4607111037060</v>
      </c>
      <c r="E45" s="174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7"/>
      <c r="P45" s="177"/>
      <c r="Q45" s="177"/>
      <c r="R45" s="174"/>
      <c r="S45" s="35"/>
      <c r="T45" s="35"/>
      <c r="U45" s="36" t="s">
        <v>66</v>
      </c>
      <c r="V45" s="157">
        <v>80</v>
      </c>
      <c r="W45" s="158">
        <f>IFERROR(IF(V45="","",V45),"")</f>
        <v>80</v>
      </c>
      <c r="X45" s="37">
        <f>IFERROR(IF(V45="","",V45*0.0095),"")</f>
        <v>0.76</v>
      </c>
      <c r="Y45" s="57"/>
      <c r="Z45" s="58"/>
      <c r="AD45" s="62"/>
      <c r="BA45" s="73" t="s">
        <v>75</v>
      </c>
    </row>
    <row r="46" spans="1:53" x14ac:dyDescent="0.2">
      <c r="A46" s="178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9"/>
      <c r="N46" s="187" t="s">
        <v>67</v>
      </c>
      <c r="O46" s="170"/>
      <c r="P46" s="170"/>
      <c r="Q46" s="170"/>
      <c r="R46" s="170"/>
      <c r="S46" s="170"/>
      <c r="T46" s="171"/>
      <c r="U46" s="38" t="s">
        <v>66</v>
      </c>
      <c r="V46" s="159">
        <f>IFERROR(SUM(V44:V45),"0")</f>
        <v>85</v>
      </c>
      <c r="W46" s="159">
        <f>IFERROR(SUM(W44:W45),"0")</f>
        <v>85</v>
      </c>
      <c r="X46" s="159">
        <f>IFERROR(IF(X44="",0,X44),"0")+IFERROR(IF(X45="",0,X45),"0")</f>
        <v>0.8075</v>
      </c>
      <c r="Y46" s="160"/>
      <c r="Z46" s="160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9"/>
      <c r="N47" s="187" t="s">
        <v>67</v>
      </c>
      <c r="O47" s="170"/>
      <c r="P47" s="170"/>
      <c r="Q47" s="170"/>
      <c r="R47" s="170"/>
      <c r="S47" s="170"/>
      <c r="T47" s="171"/>
      <c r="U47" s="38" t="s">
        <v>68</v>
      </c>
      <c r="V47" s="159">
        <f>IFERROR(SUMPRODUCT(V44:V45*H44:H45),"0")</f>
        <v>102</v>
      </c>
      <c r="W47" s="159">
        <f>IFERROR(SUMPRODUCT(W44:W45*H44:H45),"0")</f>
        <v>102</v>
      </c>
      <c r="X47" s="38"/>
      <c r="Y47" s="160"/>
      <c r="Z47" s="160"/>
    </row>
    <row r="48" spans="1:53" ht="16.5" hidden="1" customHeight="1" x14ac:dyDescent="0.25">
      <c r="A48" s="172" t="s">
        <v>99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3"/>
      <c r="Z48" s="153"/>
    </row>
    <row r="49" spans="1:53" ht="14.25" hidden="1" customHeight="1" x14ac:dyDescent="0.25">
      <c r="A49" s="165" t="s">
        <v>61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4301070935</v>
      </c>
      <c r="D50" s="173">
        <v>4607111037190</v>
      </c>
      <c r="E50" s="174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30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7"/>
      <c r="P50" s="177"/>
      <c r="Q50" s="177"/>
      <c r="R50" s="174"/>
      <c r="S50" s="35"/>
      <c r="T50" s="35"/>
      <c r="U50" s="36" t="s">
        <v>66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3">
        <v>4607111037183</v>
      </c>
      <c r="E51" s="174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09" t="s">
        <v>104</v>
      </c>
      <c r="O51" s="177"/>
      <c r="P51" s="177"/>
      <c r="Q51" s="177"/>
      <c r="R51" s="174"/>
      <c r="S51" s="35"/>
      <c r="T51" s="35"/>
      <c r="U51" s="36" t="s">
        <v>66</v>
      </c>
      <c r="V51" s="157">
        <v>125</v>
      </c>
      <c r="W51" s="158">
        <f t="shared" si="0"/>
        <v>125</v>
      </c>
      <c r="X51" s="37">
        <f t="shared" si="1"/>
        <v>1.9375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73">
        <v>4607111037091</v>
      </c>
      <c r="E52" s="174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06" t="s">
        <v>107</v>
      </c>
      <c r="O52" s="177"/>
      <c r="P52" s="177"/>
      <c r="Q52" s="177"/>
      <c r="R52" s="174"/>
      <c r="S52" s="35"/>
      <c r="T52" s="35"/>
      <c r="U52" s="36" t="s">
        <v>66</v>
      </c>
      <c r="V52" s="157">
        <v>20</v>
      </c>
      <c r="W52" s="158">
        <f t="shared" si="0"/>
        <v>20</v>
      </c>
      <c r="X52" s="37">
        <f t="shared" si="1"/>
        <v>0.31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108</v>
      </c>
      <c r="B53" s="55" t="s">
        <v>109</v>
      </c>
      <c r="C53" s="32">
        <v>4301070971</v>
      </c>
      <c r="D53" s="173">
        <v>4607111036902</v>
      </c>
      <c r="E53" s="174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17" t="s">
        <v>110</v>
      </c>
      <c r="O53" s="177"/>
      <c r="P53" s="177"/>
      <c r="Q53" s="177"/>
      <c r="R53" s="174"/>
      <c r="S53" s="35"/>
      <c r="T53" s="35"/>
      <c r="U53" s="36" t="s">
        <v>66</v>
      </c>
      <c r="V53" s="157">
        <v>30</v>
      </c>
      <c r="W53" s="158">
        <f t="shared" si="0"/>
        <v>30</v>
      </c>
      <c r="X53" s="37">
        <f t="shared" si="1"/>
        <v>0.46499999999999997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111</v>
      </c>
      <c r="B54" s="55" t="s">
        <v>112</v>
      </c>
      <c r="C54" s="32">
        <v>4301070969</v>
      </c>
      <c r="D54" s="173">
        <v>4607111036858</v>
      </c>
      <c r="E54" s="174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2" t="s">
        <v>113</v>
      </c>
      <c r="O54" s="177"/>
      <c r="P54" s="177"/>
      <c r="Q54" s="177"/>
      <c r="R54" s="174"/>
      <c r="S54" s="35"/>
      <c r="T54" s="35"/>
      <c r="U54" s="36" t="s">
        <v>66</v>
      </c>
      <c r="V54" s="157">
        <v>10</v>
      </c>
      <c r="W54" s="158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73">
        <v>4607111036889</v>
      </c>
      <c r="E55" s="174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93" t="s">
        <v>116</v>
      </c>
      <c r="O55" s="177"/>
      <c r="P55" s="177"/>
      <c r="Q55" s="177"/>
      <c r="R55" s="174"/>
      <c r="S55" s="35"/>
      <c r="T55" s="35"/>
      <c r="U55" s="36" t="s">
        <v>66</v>
      </c>
      <c r="V55" s="157">
        <v>164</v>
      </c>
      <c r="W55" s="158">
        <f t="shared" si="0"/>
        <v>164</v>
      </c>
      <c r="X55" s="37">
        <f t="shared" si="1"/>
        <v>2.5419999999999998</v>
      </c>
      <c r="Y55" s="57"/>
      <c r="Z55" s="58"/>
      <c r="AD55" s="62"/>
      <c r="BA55" s="79" t="s">
        <v>1</v>
      </c>
    </row>
    <row r="56" spans="1:53" x14ac:dyDescent="0.2">
      <c r="A56" s="178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79"/>
      <c r="N56" s="187" t="s">
        <v>67</v>
      </c>
      <c r="O56" s="170"/>
      <c r="P56" s="170"/>
      <c r="Q56" s="170"/>
      <c r="R56" s="170"/>
      <c r="S56" s="170"/>
      <c r="T56" s="171"/>
      <c r="U56" s="38" t="s">
        <v>66</v>
      </c>
      <c r="V56" s="159">
        <f>IFERROR(SUM(V50:V55),"0")</f>
        <v>354</v>
      </c>
      <c r="W56" s="159">
        <f>IFERROR(SUM(W50:W55),"0")</f>
        <v>354</v>
      </c>
      <c r="X56" s="159">
        <f>IFERROR(IF(X50="",0,X50),"0")+IFERROR(IF(X51="",0,X51),"0")+IFERROR(IF(X52="",0,X52),"0")+IFERROR(IF(X53="",0,X53),"0")+IFERROR(IF(X54="",0,X54),"0")+IFERROR(IF(X55="",0,X55),"0")</f>
        <v>5.4870000000000001</v>
      </c>
      <c r="Y56" s="160"/>
      <c r="Z56" s="160"/>
    </row>
    <row r="57" spans="1:53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9"/>
      <c r="N57" s="187" t="s">
        <v>67</v>
      </c>
      <c r="O57" s="170"/>
      <c r="P57" s="170"/>
      <c r="Q57" s="170"/>
      <c r="R57" s="170"/>
      <c r="S57" s="170"/>
      <c r="T57" s="171"/>
      <c r="U57" s="38" t="s">
        <v>68</v>
      </c>
      <c r="V57" s="159">
        <f>IFERROR(SUMPRODUCT(V50:V55*H50:H55),"0")</f>
        <v>2537.6</v>
      </c>
      <c r="W57" s="159">
        <f>IFERROR(SUMPRODUCT(W50:W55*H50:H55),"0")</f>
        <v>2537.6</v>
      </c>
      <c r="X57" s="38"/>
      <c r="Y57" s="160"/>
      <c r="Z57" s="160"/>
    </row>
    <row r="58" spans="1:53" ht="16.5" hidden="1" customHeight="1" x14ac:dyDescent="0.25">
      <c r="A58" s="172" t="s">
        <v>117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53"/>
      <c r="Z58" s="153"/>
    </row>
    <row r="59" spans="1:53" ht="14.25" hidden="1" customHeight="1" x14ac:dyDescent="0.25">
      <c r="A59" s="165" t="s">
        <v>61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73">
        <v>4607111037411</v>
      </c>
      <c r="E60" s="174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87" t="s">
        <v>121</v>
      </c>
      <c r="O60" s="177"/>
      <c r="P60" s="177"/>
      <c r="Q60" s="177"/>
      <c r="R60" s="174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73">
        <v>4607111036728</v>
      </c>
      <c r="E61" s="174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19" t="s">
        <v>124</v>
      </c>
      <c r="O61" s="177"/>
      <c r="P61" s="177"/>
      <c r="Q61" s="177"/>
      <c r="R61" s="174"/>
      <c r="S61" s="35"/>
      <c r="T61" s="35"/>
      <c r="U61" s="36" t="s">
        <v>66</v>
      </c>
      <c r="V61" s="157">
        <v>88</v>
      </c>
      <c r="W61" s="158">
        <f>IFERROR(IF(V61="","",V61),"")</f>
        <v>88</v>
      </c>
      <c r="X61" s="37">
        <f>IFERROR(IF(V61="","",V61*0.00866),"")</f>
        <v>0.76207999999999998</v>
      </c>
      <c r="Y61" s="57"/>
      <c r="Z61" s="58"/>
      <c r="AD61" s="62"/>
      <c r="BA61" s="81" t="s">
        <v>1</v>
      </c>
    </row>
    <row r="62" spans="1:53" x14ac:dyDescent="0.2">
      <c r="A62" s="178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79"/>
      <c r="N62" s="187" t="s">
        <v>67</v>
      </c>
      <c r="O62" s="170"/>
      <c r="P62" s="170"/>
      <c r="Q62" s="170"/>
      <c r="R62" s="170"/>
      <c r="S62" s="170"/>
      <c r="T62" s="171"/>
      <c r="U62" s="38" t="s">
        <v>66</v>
      </c>
      <c r="V62" s="159">
        <f>IFERROR(SUM(V60:V61),"0")</f>
        <v>88</v>
      </c>
      <c r="W62" s="159">
        <f>IFERROR(SUM(W60:W61),"0")</f>
        <v>88</v>
      </c>
      <c r="X62" s="159">
        <f>IFERROR(IF(X60="",0,X60),"0")+IFERROR(IF(X61="",0,X61),"0")</f>
        <v>0.76207999999999998</v>
      </c>
      <c r="Y62" s="160"/>
      <c r="Z62" s="160"/>
    </row>
    <row r="63" spans="1:53" x14ac:dyDescent="0.2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9"/>
      <c r="N63" s="187" t="s">
        <v>67</v>
      </c>
      <c r="O63" s="170"/>
      <c r="P63" s="170"/>
      <c r="Q63" s="170"/>
      <c r="R63" s="170"/>
      <c r="S63" s="170"/>
      <c r="T63" s="171"/>
      <c r="U63" s="38" t="s">
        <v>68</v>
      </c>
      <c r="V63" s="159">
        <f>IFERROR(SUMPRODUCT(V60:V61*H60:H61),"0")</f>
        <v>440</v>
      </c>
      <c r="W63" s="159">
        <f>IFERROR(SUMPRODUCT(W60:W61*H60:H61),"0")</f>
        <v>440</v>
      </c>
      <c r="X63" s="38"/>
      <c r="Y63" s="160"/>
      <c r="Z63" s="160"/>
    </row>
    <row r="64" spans="1:53" ht="16.5" hidden="1" customHeight="1" x14ac:dyDescent="0.25">
      <c r="A64" s="172" t="s">
        <v>125</v>
      </c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53"/>
      <c r="Z64" s="153"/>
    </row>
    <row r="65" spans="1:53" ht="14.25" hidden="1" customHeight="1" x14ac:dyDescent="0.25">
      <c r="A65" s="165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73">
        <v>4607111033659</v>
      </c>
      <c r="E66" s="174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1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7"/>
      <c r="P66" s="177"/>
      <c r="Q66" s="177"/>
      <c r="R66" s="174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78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79"/>
      <c r="N67" s="187" t="s">
        <v>67</v>
      </c>
      <c r="O67" s="170"/>
      <c r="P67" s="170"/>
      <c r="Q67" s="170"/>
      <c r="R67" s="170"/>
      <c r="S67" s="170"/>
      <c r="T67" s="171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9"/>
      <c r="N68" s="187" t="s">
        <v>67</v>
      </c>
      <c r="O68" s="170"/>
      <c r="P68" s="170"/>
      <c r="Q68" s="170"/>
      <c r="R68" s="170"/>
      <c r="S68" s="170"/>
      <c r="T68" s="171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2" t="s">
        <v>129</v>
      </c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53"/>
      <c r="Z69" s="153"/>
    </row>
    <row r="70" spans="1:53" ht="14.25" hidden="1" customHeight="1" x14ac:dyDescent="0.25">
      <c r="A70" s="165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27" hidden="1" customHeight="1" x14ac:dyDescent="0.25">
      <c r="A71" s="55" t="s">
        <v>131</v>
      </c>
      <c r="B71" s="55" t="s">
        <v>132</v>
      </c>
      <c r="C71" s="32">
        <v>4301131012</v>
      </c>
      <c r="D71" s="173">
        <v>4607111034137</v>
      </c>
      <c r="E71" s="174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7"/>
      <c r="P71" s="177"/>
      <c r="Q71" s="177"/>
      <c r="R71" s="174"/>
      <c r="S71" s="35"/>
      <c r="T71" s="35"/>
      <c r="U71" s="36" t="s">
        <v>66</v>
      </c>
      <c r="V71" s="157">
        <v>0</v>
      </c>
      <c r="W71" s="158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133</v>
      </c>
      <c r="B72" s="55" t="s">
        <v>134</v>
      </c>
      <c r="C72" s="32">
        <v>4301131011</v>
      </c>
      <c r="D72" s="173">
        <v>4607111034120</v>
      </c>
      <c r="E72" s="174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2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7"/>
      <c r="P72" s="177"/>
      <c r="Q72" s="177"/>
      <c r="R72" s="174"/>
      <c r="S72" s="35"/>
      <c r="T72" s="35"/>
      <c r="U72" s="36" t="s">
        <v>66</v>
      </c>
      <c r="V72" s="157">
        <v>0</v>
      </c>
      <c r="W72" s="158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78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79"/>
      <c r="N73" s="187" t="s">
        <v>67</v>
      </c>
      <c r="O73" s="170"/>
      <c r="P73" s="170"/>
      <c r="Q73" s="170"/>
      <c r="R73" s="170"/>
      <c r="S73" s="170"/>
      <c r="T73" s="171"/>
      <c r="U73" s="38" t="s">
        <v>66</v>
      </c>
      <c r="V73" s="159">
        <f>IFERROR(SUM(V71:V72),"0")</f>
        <v>0</v>
      </c>
      <c r="W73" s="159">
        <f>IFERROR(SUM(W71:W72),"0")</f>
        <v>0</v>
      </c>
      <c r="X73" s="159">
        <f>IFERROR(IF(X71="",0,X71),"0")+IFERROR(IF(X72="",0,X72),"0")</f>
        <v>0</v>
      </c>
      <c r="Y73" s="160"/>
      <c r="Z73" s="160"/>
    </row>
    <row r="74" spans="1:53" hidden="1" x14ac:dyDescent="0.2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9"/>
      <c r="N74" s="187" t="s">
        <v>67</v>
      </c>
      <c r="O74" s="170"/>
      <c r="P74" s="170"/>
      <c r="Q74" s="170"/>
      <c r="R74" s="170"/>
      <c r="S74" s="170"/>
      <c r="T74" s="171"/>
      <c r="U74" s="38" t="s">
        <v>68</v>
      </c>
      <c r="V74" s="159">
        <f>IFERROR(SUMPRODUCT(V71:V72*H71:H72),"0")</f>
        <v>0</v>
      </c>
      <c r="W74" s="159">
        <f>IFERROR(SUMPRODUCT(W71:W72*H71:H72),"0")</f>
        <v>0</v>
      </c>
      <c r="X74" s="38"/>
      <c r="Y74" s="160"/>
      <c r="Z74" s="160"/>
    </row>
    <row r="75" spans="1:53" ht="16.5" hidden="1" customHeight="1" x14ac:dyDescent="0.25">
      <c r="A75" s="172" t="s">
        <v>135</v>
      </c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53"/>
      <c r="Z75" s="153"/>
    </row>
    <row r="76" spans="1:53" ht="14.25" hidden="1" customHeight="1" x14ac:dyDescent="0.25">
      <c r="A76" s="165" t="s">
        <v>126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73">
        <v>4607111036407</v>
      </c>
      <c r="E77" s="174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7"/>
      <c r="P77" s="177"/>
      <c r="Q77" s="177"/>
      <c r="R77" s="174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138</v>
      </c>
      <c r="B78" s="55" t="s">
        <v>139</v>
      </c>
      <c r="C78" s="32">
        <v>4301135122</v>
      </c>
      <c r="D78" s="173">
        <v>4607111033628</v>
      </c>
      <c r="E78" s="174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8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7"/>
      <c r="P78" s="177"/>
      <c r="Q78" s="177"/>
      <c r="R78" s="174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73">
        <v>4607111033451</v>
      </c>
      <c r="E79" s="174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7"/>
      <c r="P79" s="177"/>
      <c r="Q79" s="177"/>
      <c r="R79" s="174"/>
      <c r="S79" s="35"/>
      <c r="T79" s="35"/>
      <c r="U79" s="36" t="s">
        <v>66</v>
      </c>
      <c r="V79" s="157">
        <v>158</v>
      </c>
      <c r="W79" s="158">
        <f t="shared" si="2"/>
        <v>158</v>
      </c>
      <c r="X79" s="37">
        <f t="shared" si="3"/>
        <v>2.82504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73">
        <v>4607111035141</v>
      </c>
      <c r="E80" s="174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7"/>
      <c r="P80" s="177"/>
      <c r="Q80" s="177"/>
      <c r="R80" s="174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73">
        <v>4607111035028</v>
      </c>
      <c r="E81" s="174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7"/>
      <c r="P81" s="177"/>
      <c r="Q81" s="177"/>
      <c r="R81" s="174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73">
        <v>4607111033444</v>
      </c>
      <c r="E82" s="174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19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7"/>
      <c r="P82" s="177"/>
      <c r="Q82" s="177"/>
      <c r="R82" s="174"/>
      <c r="S82" s="35"/>
      <c r="T82" s="35"/>
      <c r="U82" s="36" t="s">
        <v>66</v>
      </c>
      <c r="V82" s="157">
        <v>81</v>
      </c>
      <c r="W82" s="158">
        <f t="shared" si="2"/>
        <v>81</v>
      </c>
      <c r="X82" s="37">
        <f t="shared" si="3"/>
        <v>1.44828</v>
      </c>
      <c r="Y82" s="57"/>
      <c r="Z82" s="58"/>
      <c r="AD82" s="62"/>
      <c r="BA82" s="90" t="s">
        <v>75</v>
      </c>
    </row>
    <row r="83" spans="1:53" x14ac:dyDescent="0.2">
      <c r="A83" s="178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79"/>
      <c r="N83" s="187" t="s">
        <v>67</v>
      </c>
      <c r="O83" s="170"/>
      <c r="P83" s="170"/>
      <c r="Q83" s="170"/>
      <c r="R83" s="170"/>
      <c r="S83" s="170"/>
      <c r="T83" s="171"/>
      <c r="U83" s="38" t="s">
        <v>66</v>
      </c>
      <c r="V83" s="159">
        <f>IFERROR(SUM(V77:V82),"0")</f>
        <v>239</v>
      </c>
      <c r="W83" s="159">
        <f>IFERROR(SUM(W77:W82),"0")</f>
        <v>239</v>
      </c>
      <c r="X83" s="159">
        <f>IFERROR(IF(X77="",0,X77),"0")+IFERROR(IF(X78="",0,X78),"0")+IFERROR(IF(X79="",0,X79),"0")+IFERROR(IF(X80="",0,X80),"0")+IFERROR(IF(X81="",0,X81),"0")+IFERROR(IF(X82="",0,X82),"0")</f>
        <v>4.27332</v>
      </c>
      <c r="Y83" s="160"/>
      <c r="Z83" s="160"/>
    </row>
    <row r="84" spans="1:53" x14ac:dyDescent="0.2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9"/>
      <c r="N84" s="187" t="s">
        <v>67</v>
      </c>
      <c r="O84" s="170"/>
      <c r="P84" s="170"/>
      <c r="Q84" s="170"/>
      <c r="R84" s="170"/>
      <c r="S84" s="170"/>
      <c r="T84" s="171"/>
      <c r="U84" s="38" t="s">
        <v>68</v>
      </c>
      <c r="V84" s="159">
        <f>IFERROR(SUMPRODUCT(V77:V82*H77:H82),"0")</f>
        <v>860.40000000000009</v>
      </c>
      <c r="W84" s="159">
        <f>IFERROR(SUMPRODUCT(W77:W82*H77:H82),"0")</f>
        <v>860.40000000000009</v>
      </c>
      <c r="X84" s="38"/>
      <c r="Y84" s="160"/>
      <c r="Z84" s="160"/>
    </row>
    <row r="85" spans="1:53" ht="16.5" hidden="1" customHeight="1" x14ac:dyDescent="0.25">
      <c r="A85" s="172" t="s">
        <v>148</v>
      </c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53"/>
      <c r="Z85" s="153"/>
    </row>
    <row r="86" spans="1:53" ht="14.25" hidden="1" customHeight="1" x14ac:dyDescent="0.25">
      <c r="A86" s="165" t="s">
        <v>148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73">
        <v>4607025784012</v>
      </c>
      <c r="E87" s="174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5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7"/>
      <c r="P87" s="177"/>
      <c r="Q87" s="177"/>
      <c r="R87" s="174"/>
      <c r="S87" s="35"/>
      <c r="T87" s="35"/>
      <c r="U87" s="36" t="s">
        <v>66</v>
      </c>
      <c r="V87" s="157">
        <v>10</v>
      </c>
      <c r="W87" s="158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73">
        <v>4607025784319</v>
      </c>
      <c r="E88" s="174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19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7"/>
      <c r="P88" s="177"/>
      <c r="Q88" s="177"/>
      <c r="R88" s="174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73">
        <v>4607111035370</v>
      </c>
      <c r="E89" s="174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7"/>
      <c r="P89" s="177"/>
      <c r="Q89" s="177"/>
      <c r="R89" s="174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8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79"/>
      <c r="N90" s="187" t="s">
        <v>67</v>
      </c>
      <c r="O90" s="170"/>
      <c r="P90" s="170"/>
      <c r="Q90" s="170"/>
      <c r="R90" s="170"/>
      <c r="S90" s="170"/>
      <c r="T90" s="171"/>
      <c r="U90" s="38" t="s">
        <v>66</v>
      </c>
      <c r="V90" s="159">
        <f>IFERROR(SUM(V87:V89),"0")</f>
        <v>10</v>
      </c>
      <c r="W90" s="159">
        <f>IFERROR(SUM(W87:W89),"0")</f>
        <v>10</v>
      </c>
      <c r="X90" s="159">
        <f>IFERROR(IF(X87="",0,X87),"0")+IFERROR(IF(X88="",0,X88),"0")+IFERROR(IF(X89="",0,X89),"0")</f>
        <v>9.3600000000000003E-2</v>
      </c>
      <c r="Y90" s="160"/>
      <c r="Z90" s="160"/>
    </row>
    <row r="91" spans="1:53" x14ac:dyDescent="0.2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9"/>
      <c r="N91" s="187" t="s">
        <v>67</v>
      </c>
      <c r="O91" s="170"/>
      <c r="P91" s="170"/>
      <c r="Q91" s="170"/>
      <c r="R91" s="170"/>
      <c r="S91" s="170"/>
      <c r="T91" s="171"/>
      <c r="U91" s="38" t="s">
        <v>68</v>
      </c>
      <c r="V91" s="159">
        <f>IFERROR(SUMPRODUCT(V87:V89*H87:H89),"0")</f>
        <v>21.6</v>
      </c>
      <c r="W91" s="159">
        <f>IFERROR(SUMPRODUCT(W87:W89*H87:H89),"0")</f>
        <v>21.6</v>
      </c>
      <c r="X91" s="38"/>
      <c r="Y91" s="160"/>
      <c r="Z91" s="160"/>
    </row>
    <row r="92" spans="1:53" ht="16.5" hidden="1" customHeight="1" x14ac:dyDescent="0.25">
      <c r="A92" s="172" t="s">
        <v>155</v>
      </c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53"/>
      <c r="Z92" s="153"/>
    </row>
    <row r="93" spans="1:53" ht="14.25" hidden="1" customHeight="1" x14ac:dyDescent="0.25">
      <c r="A93" s="165" t="s">
        <v>61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73">
        <v>4607111033970</v>
      </c>
      <c r="E94" s="174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13" t="s">
        <v>158</v>
      </c>
      <c r="O94" s="177"/>
      <c r="P94" s="177"/>
      <c r="Q94" s="177"/>
      <c r="R94" s="174"/>
      <c r="S94" s="35"/>
      <c r="T94" s="35"/>
      <c r="U94" s="36" t="s">
        <v>66</v>
      </c>
      <c r="V94" s="157">
        <v>35</v>
      </c>
      <c r="W94" s="158">
        <f>IFERROR(IF(V94="","",V94),"")</f>
        <v>35</v>
      </c>
      <c r="X94" s="37">
        <f>IFERROR(IF(V94="","",V94*0.0155),"")</f>
        <v>0.54249999999999998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73">
        <v>4607111034144</v>
      </c>
      <c r="E95" s="174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9" t="s">
        <v>161</v>
      </c>
      <c r="O95" s="177"/>
      <c r="P95" s="177"/>
      <c r="Q95" s="177"/>
      <c r="R95" s="174"/>
      <c r="S95" s="35"/>
      <c r="T95" s="35"/>
      <c r="U95" s="36" t="s">
        <v>66</v>
      </c>
      <c r="V95" s="157">
        <v>50</v>
      </c>
      <c r="W95" s="158">
        <f>IFERROR(IF(V95="","",V95),"")</f>
        <v>50</v>
      </c>
      <c r="X95" s="37">
        <f>IFERROR(IF(V95="","",V95*0.0155),"")</f>
        <v>0.77500000000000002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73">
        <v>4607111033987</v>
      </c>
      <c r="E96" s="174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0" t="s">
        <v>164</v>
      </c>
      <c r="O96" s="177"/>
      <c r="P96" s="177"/>
      <c r="Q96" s="177"/>
      <c r="R96" s="174"/>
      <c r="S96" s="35"/>
      <c r="T96" s="35"/>
      <c r="U96" s="36" t="s">
        <v>66</v>
      </c>
      <c r="V96" s="157">
        <v>30</v>
      </c>
      <c r="W96" s="158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73">
        <v>4607111034151</v>
      </c>
      <c r="E97" s="174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51" t="s">
        <v>167</v>
      </c>
      <c r="O97" s="177"/>
      <c r="P97" s="177"/>
      <c r="Q97" s="177"/>
      <c r="R97" s="174"/>
      <c r="S97" s="35"/>
      <c r="T97" s="35"/>
      <c r="U97" s="36" t="s">
        <v>66</v>
      </c>
      <c r="V97" s="157">
        <v>300</v>
      </c>
      <c r="W97" s="158">
        <f>IFERROR(IF(V97="","",V97),"")</f>
        <v>300</v>
      </c>
      <c r="X97" s="37">
        <f>IFERROR(IF(V97="","",V97*0.0155),"")</f>
        <v>4.6500000000000004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168</v>
      </c>
      <c r="B98" s="55" t="s">
        <v>169</v>
      </c>
      <c r="C98" s="32">
        <v>4301070958</v>
      </c>
      <c r="D98" s="173">
        <v>4607111038098</v>
      </c>
      <c r="E98" s="174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1" t="s">
        <v>170</v>
      </c>
      <c r="O98" s="177"/>
      <c r="P98" s="177"/>
      <c r="Q98" s="177"/>
      <c r="R98" s="174"/>
      <c r="S98" s="35"/>
      <c r="T98" s="35"/>
      <c r="U98" s="36" t="s">
        <v>66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8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9"/>
      <c r="N99" s="187" t="s">
        <v>67</v>
      </c>
      <c r="O99" s="170"/>
      <c r="P99" s="170"/>
      <c r="Q99" s="170"/>
      <c r="R99" s="170"/>
      <c r="S99" s="170"/>
      <c r="T99" s="171"/>
      <c r="U99" s="38" t="s">
        <v>66</v>
      </c>
      <c r="V99" s="159">
        <f>IFERROR(SUM(V94:V98),"0")</f>
        <v>415</v>
      </c>
      <c r="W99" s="159">
        <f>IFERROR(SUM(W94:W98),"0")</f>
        <v>415</v>
      </c>
      <c r="X99" s="159">
        <f>IFERROR(IF(X94="",0,X94),"0")+IFERROR(IF(X95="",0,X95),"0")+IFERROR(IF(X96="",0,X96),"0")+IFERROR(IF(X97="",0,X97),"0")+IFERROR(IF(X98="",0,X98),"0")</f>
        <v>6.4325000000000001</v>
      </c>
      <c r="Y99" s="160"/>
      <c r="Z99" s="160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9"/>
      <c r="N100" s="187" t="s">
        <v>67</v>
      </c>
      <c r="O100" s="170"/>
      <c r="P100" s="170"/>
      <c r="Q100" s="170"/>
      <c r="R100" s="170"/>
      <c r="S100" s="170"/>
      <c r="T100" s="171"/>
      <c r="U100" s="38" t="s">
        <v>68</v>
      </c>
      <c r="V100" s="159">
        <f>IFERROR(SUMPRODUCT(V94:V98*H94:H98),"0")</f>
        <v>2967.2</v>
      </c>
      <c r="W100" s="159">
        <f>IFERROR(SUMPRODUCT(W94:W98*H94:H98),"0")</f>
        <v>2967.2</v>
      </c>
      <c r="X100" s="38"/>
      <c r="Y100" s="160"/>
      <c r="Z100" s="160"/>
    </row>
    <row r="101" spans="1:53" ht="16.5" hidden="1" customHeight="1" x14ac:dyDescent="0.25">
      <c r="A101" s="172" t="s">
        <v>171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3"/>
      <c r="Z101" s="153"/>
    </row>
    <row r="102" spans="1:53" ht="14.25" hidden="1" customHeight="1" x14ac:dyDescent="0.25">
      <c r="A102" s="165" t="s">
        <v>126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73">
        <v>4607111034014</v>
      </c>
      <c r="E103" s="174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2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7"/>
      <c r="P103" s="177"/>
      <c r="Q103" s="177"/>
      <c r="R103" s="174"/>
      <c r="S103" s="35"/>
      <c r="T103" s="35"/>
      <c r="U103" s="36" t="s">
        <v>66</v>
      </c>
      <c r="V103" s="157">
        <v>153</v>
      </c>
      <c r="W103" s="158">
        <f>IFERROR(IF(V103="","",V103),"")</f>
        <v>153</v>
      </c>
      <c r="X103" s="37">
        <f>IFERROR(IF(V103="","",V103*0.01788),"")</f>
        <v>2.7356400000000001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73">
        <v>4607111033994</v>
      </c>
      <c r="E104" s="174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7"/>
      <c r="P104" s="177"/>
      <c r="Q104" s="177"/>
      <c r="R104" s="174"/>
      <c r="S104" s="35"/>
      <c r="T104" s="35"/>
      <c r="U104" s="36" t="s">
        <v>66</v>
      </c>
      <c r="V104" s="157">
        <v>175</v>
      </c>
      <c r="W104" s="158">
        <f>IFERROR(IF(V104="","",V104),"")</f>
        <v>175</v>
      </c>
      <c r="X104" s="37">
        <f>IFERROR(IF(V104="","",V104*0.01788),"")</f>
        <v>3.129</v>
      </c>
      <c r="Y104" s="57"/>
      <c r="Z104" s="58"/>
      <c r="AD104" s="62"/>
      <c r="BA104" s="100" t="s">
        <v>75</v>
      </c>
    </row>
    <row r="105" spans="1:53" x14ac:dyDescent="0.2">
      <c r="A105" s="178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9"/>
      <c r="N105" s="187" t="s">
        <v>67</v>
      </c>
      <c r="O105" s="170"/>
      <c r="P105" s="170"/>
      <c r="Q105" s="170"/>
      <c r="R105" s="170"/>
      <c r="S105" s="170"/>
      <c r="T105" s="171"/>
      <c r="U105" s="38" t="s">
        <v>66</v>
      </c>
      <c r="V105" s="159">
        <f>IFERROR(SUM(V103:V104),"0")</f>
        <v>328</v>
      </c>
      <c r="W105" s="159">
        <f>IFERROR(SUM(W103:W104),"0")</f>
        <v>328</v>
      </c>
      <c r="X105" s="159">
        <f>IFERROR(IF(X103="",0,X103),"0")+IFERROR(IF(X104="",0,X104),"0")</f>
        <v>5.8646399999999996</v>
      </c>
      <c r="Y105" s="160"/>
      <c r="Z105" s="160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9"/>
      <c r="N106" s="187" t="s">
        <v>67</v>
      </c>
      <c r="O106" s="170"/>
      <c r="P106" s="170"/>
      <c r="Q106" s="170"/>
      <c r="R106" s="170"/>
      <c r="S106" s="170"/>
      <c r="T106" s="171"/>
      <c r="U106" s="38" t="s">
        <v>68</v>
      </c>
      <c r="V106" s="159">
        <f>IFERROR(SUMPRODUCT(V103:V104*H103:H104),"0")</f>
        <v>984</v>
      </c>
      <c r="W106" s="159">
        <f>IFERROR(SUMPRODUCT(W103:W104*H103:H104),"0")</f>
        <v>984</v>
      </c>
      <c r="X106" s="38"/>
      <c r="Y106" s="160"/>
      <c r="Z106" s="160"/>
    </row>
    <row r="107" spans="1:53" ht="16.5" hidden="1" customHeight="1" x14ac:dyDescent="0.25">
      <c r="A107" s="172" t="s">
        <v>176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3"/>
      <c r="Z107" s="153"/>
    </row>
    <row r="108" spans="1:53" ht="14.25" hidden="1" customHeight="1" x14ac:dyDescent="0.25">
      <c r="A108" s="165" t="s">
        <v>126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2"/>
      <c r="Z108" s="152"/>
    </row>
    <row r="109" spans="1:53" ht="16.5" customHeight="1" x14ac:dyDescent="0.25">
      <c r="A109" s="55" t="s">
        <v>177</v>
      </c>
      <c r="B109" s="55" t="s">
        <v>178</v>
      </c>
      <c r="C109" s="32">
        <v>4301135112</v>
      </c>
      <c r="D109" s="173">
        <v>4607111034199</v>
      </c>
      <c r="E109" s="174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7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7"/>
      <c r="P109" s="177"/>
      <c r="Q109" s="177"/>
      <c r="R109" s="174"/>
      <c r="S109" s="35"/>
      <c r="T109" s="35"/>
      <c r="U109" s="36" t="s">
        <v>66</v>
      </c>
      <c r="V109" s="157">
        <v>115</v>
      </c>
      <c r="W109" s="158">
        <f>IFERROR(IF(V109="","",V109),"")</f>
        <v>115</v>
      </c>
      <c r="X109" s="37">
        <f>IFERROR(IF(V109="","",V109*0.01788),"")</f>
        <v>2.0562</v>
      </c>
      <c r="Y109" s="57"/>
      <c r="Z109" s="58"/>
      <c r="AD109" s="62"/>
      <c r="BA109" s="101" t="s">
        <v>75</v>
      </c>
    </row>
    <row r="110" spans="1:53" x14ac:dyDescent="0.2">
      <c r="A110" s="178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9"/>
      <c r="N110" s="187" t="s">
        <v>67</v>
      </c>
      <c r="O110" s="170"/>
      <c r="P110" s="170"/>
      <c r="Q110" s="170"/>
      <c r="R110" s="170"/>
      <c r="S110" s="170"/>
      <c r="T110" s="171"/>
      <c r="U110" s="38" t="s">
        <v>66</v>
      </c>
      <c r="V110" s="159">
        <f>IFERROR(SUM(V109:V109),"0")</f>
        <v>115</v>
      </c>
      <c r="W110" s="159">
        <f>IFERROR(SUM(W109:W109),"0")</f>
        <v>115</v>
      </c>
      <c r="X110" s="159">
        <f>IFERROR(IF(X109="",0,X109),"0")</f>
        <v>2.0562</v>
      </c>
      <c r="Y110" s="160"/>
      <c r="Z110" s="160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9"/>
      <c r="N111" s="187" t="s">
        <v>67</v>
      </c>
      <c r="O111" s="170"/>
      <c r="P111" s="170"/>
      <c r="Q111" s="170"/>
      <c r="R111" s="170"/>
      <c r="S111" s="170"/>
      <c r="T111" s="171"/>
      <c r="U111" s="38" t="s">
        <v>68</v>
      </c>
      <c r="V111" s="159">
        <f>IFERROR(SUMPRODUCT(V109:V109*H109:H109),"0")</f>
        <v>345</v>
      </c>
      <c r="W111" s="159">
        <f>IFERROR(SUMPRODUCT(W109:W109*H109:H109),"0")</f>
        <v>345</v>
      </c>
      <c r="X111" s="38"/>
      <c r="Y111" s="160"/>
      <c r="Z111" s="160"/>
    </row>
    <row r="112" spans="1:53" ht="16.5" hidden="1" customHeight="1" x14ac:dyDescent="0.25">
      <c r="A112" s="172" t="s">
        <v>179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3"/>
      <c r="Z112" s="153"/>
    </row>
    <row r="113" spans="1:53" ht="14.25" hidden="1" customHeight="1" x14ac:dyDescent="0.25">
      <c r="A113" s="165" t="s">
        <v>126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2"/>
      <c r="Z113" s="152"/>
    </row>
    <row r="114" spans="1:53" ht="27" hidden="1" customHeight="1" x14ac:dyDescent="0.25">
      <c r="A114" s="55" t="s">
        <v>180</v>
      </c>
      <c r="B114" s="55" t="s">
        <v>181</v>
      </c>
      <c r="C114" s="32">
        <v>4301130006</v>
      </c>
      <c r="D114" s="173">
        <v>4607111034670</v>
      </c>
      <c r="E114" s="174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2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7"/>
      <c r="P114" s="177"/>
      <c r="Q114" s="177"/>
      <c r="R114" s="174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4301130003</v>
      </c>
      <c r="D115" s="173">
        <v>4607111034687</v>
      </c>
      <c r="E115" s="174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44" t="s">
        <v>185</v>
      </c>
      <c r="O115" s="177"/>
      <c r="P115" s="177"/>
      <c r="Q115" s="177"/>
      <c r="R115" s="174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4301135115</v>
      </c>
      <c r="D116" s="173">
        <v>4607111034380</v>
      </c>
      <c r="E116" s="174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32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7"/>
      <c r="P116" s="177"/>
      <c r="Q116" s="177"/>
      <c r="R116" s="174"/>
      <c r="S116" s="35"/>
      <c r="T116" s="35"/>
      <c r="U116" s="36" t="s">
        <v>66</v>
      </c>
      <c r="V116" s="157">
        <v>15</v>
      </c>
      <c r="W116" s="158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188</v>
      </c>
      <c r="B117" s="55" t="s">
        <v>189</v>
      </c>
      <c r="C117" s="32">
        <v>4301135114</v>
      </c>
      <c r="D117" s="173">
        <v>4607111034397</v>
      </c>
      <c r="E117" s="174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1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7"/>
      <c r="P117" s="177"/>
      <c r="Q117" s="177"/>
      <c r="R117" s="174"/>
      <c r="S117" s="35"/>
      <c r="T117" s="35"/>
      <c r="U117" s="36" t="s">
        <v>66</v>
      </c>
      <c r="V117" s="157">
        <v>82</v>
      </c>
      <c r="W117" s="158">
        <f>IFERROR(IF(V117="","",V117),"")</f>
        <v>82</v>
      </c>
      <c r="X117" s="37">
        <f>IFERROR(IF(V117="","",V117*0.01788),"")</f>
        <v>1.4661599999999999</v>
      </c>
      <c r="Y117" s="57"/>
      <c r="Z117" s="58"/>
      <c r="AD117" s="62"/>
      <c r="BA117" s="105" t="s">
        <v>75</v>
      </c>
    </row>
    <row r="118" spans="1:53" x14ac:dyDescent="0.2">
      <c r="A118" s="178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9"/>
      <c r="N118" s="187" t="s">
        <v>67</v>
      </c>
      <c r="O118" s="170"/>
      <c r="P118" s="170"/>
      <c r="Q118" s="170"/>
      <c r="R118" s="170"/>
      <c r="S118" s="170"/>
      <c r="T118" s="171"/>
      <c r="U118" s="38" t="s">
        <v>66</v>
      </c>
      <c r="V118" s="159">
        <f>IFERROR(SUM(V114:V117),"0")</f>
        <v>97</v>
      </c>
      <c r="W118" s="159">
        <f>IFERROR(SUM(W114:W117),"0")</f>
        <v>97</v>
      </c>
      <c r="X118" s="159">
        <f>IFERROR(IF(X114="",0,X114),"0")+IFERROR(IF(X115="",0,X115),"0")+IFERROR(IF(X116="",0,X116),"0")+IFERROR(IF(X117="",0,X117),"0")</f>
        <v>1.7343599999999999</v>
      </c>
      <c r="Y118" s="160"/>
      <c r="Z118" s="160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9"/>
      <c r="N119" s="187" t="s">
        <v>67</v>
      </c>
      <c r="O119" s="170"/>
      <c r="P119" s="170"/>
      <c r="Q119" s="170"/>
      <c r="R119" s="170"/>
      <c r="S119" s="170"/>
      <c r="T119" s="171"/>
      <c r="U119" s="38" t="s">
        <v>68</v>
      </c>
      <c r="V119" s="159">
        <f>IFERROR(SUMPRODUCT(V114:V117*H114:H117),"0")</f>
        <v>291</v>
      </c>
      <c r="W119" s="159">
        <f>IFERROR(SUMPRODUCT(W114:W117*H114:H117),"0")</f>
        <v>291</v>
      </c>
      <c r="X119" s="38"/>
      <c r="Y119" s="160"/>
      <c r="Z119" s="160"/>
    </row>
    <row r="120" spans="1:53" ht="16.5" hidden="1" customHeight="1" x14ac:dyDescent="0.25">
      <c r="A120" s="172" t="s">
        <v>190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3"/>
      <c r="Z120" s="153"/>
    </row>
    <row r="121" spans="1:53" ht="14.25" hidden="1" customHeight="1" x14ac:dyDescent="0.25">
      <c r="A121" s="165" t="s">
        <v>126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2"/>
      <c r="Z121" s="152"/>
    </row>
    <row r="122" spans="1:53" ht="27" hidden="1" customHeight="1" x14ac:dyDescent="0.25">
      <c r="A122" s="55" t="s">
        <v>191</v>
      </c>
      <c r="B122" s="55" t="s">
        <v>192</v>
      </c>
      <c r="C122" s="32">
        <v>4301135134</v>
      </c>
      <c r="D122" s="173">
        <v>4607111035806</v>
      </c>
      <c r="E122" s="174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1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7"/>
      <c r="P122" s="177"/>
      <c r="Q122" s="177"/>
      <c r="R122" s="174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78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9"/>
      <c r="N123" s="187" t="s">
        <v>67</v>
      </c>
      <c r="O123" s="170"/>
      <c r="P123" s="170"/>
      <c r="Q123" s="170"/>
      <c r="R123" s="170"/>
      <c r="S123" s="170"/>
      <c r="T123" s="171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9"/>
      <c r="N124" s="187" t="s">
        <v>67</v>
      </c>
      <c r="O124" s="170"/>
      <c r="P124" s="170"/>
      <c r="Q124" s="170"/>
      <c r="R124" s="170"/>
      <c r="S124" s="170"/>
      <c r="T124" s="171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2" t="s">
        <v>193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3"/>
      <c r="Z125" s="153"/>
    </row>
    <row r="126" spans="1:53" ht="14.25" hidden="1" customHeight="1" x14ac:dyDescent="0.25">
      <c r="A126" s="165" t="s">
        <v>194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2"/>
      <c r="Z126" s="152"/>
    </row>
    <row r="127" spans="1:53" ht="27" hidden="1" customHeight="1" x14ac:dyDescent="0.25">
      <c r="A127" s="55" t="s">
        <v>195</v>
      </c>
      <c r="B127" s="55" t="s">
        <v>196</v>
      </c>
      <c r="C127" s="32">
        <v>4301070768</v>
      </c>
      <c r="D127" s="173">
        <v>4607111035639</v>
      </c>
      <c r="E127" s="174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7"/>
      <c r="P127" s="177"/>
      <c r="Q127" s="177"/>
      <c r="R127" s="174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198</v>
      </c>
      <c r="B128" s="55" t="s">
        <v>199</v>
      </c>
      <c r="C128" s="32">
        <v>4301070797</v>
      </c>
      <c r="D128" s="173">
        <v>4607111035646</v>
      </c>
      <c r="E128" s="174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30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7"/>
      <c r="P128" s="177"/>
      <c r="Q128" s="177"/>
      <c r="R128" s="174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78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9"/>
      <c r="N129" s="187" t="s">
        <v>67</v>
      </c>
      <c r="O129" s="170"/>
      <c r="P129" s="170"/>
      <c r="Q129" s="170"/>
      <c r="R129" s="170"/>
      <c r="S129" s="170"/>
      <c r="T129" s="171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9"/>
      <c r="N130" s="187" t="s">
        <v>67</v>
      </c>
      <c r="O130" s="170"/>
      <c r="P130" s="170"/>
      <c r="Q130" s="170"/>
      <c r="R130" s="170"/>
      <c r="S130" s="170"/>
      <c r="T130" s="171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2" t="s">
        <v>201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3"/>
      <c r="Z131" s="153"/>
    </row>
    <row r="132" spans="1:53" ht="14.25" hidden="1" customHeight="1" x14ac:dyDescent="0.25">
      <c r="A132" s="165" t="s">
        <v>126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2"/>
      <c r="Z132" s="152"/>
    </row>
    <row r="133" spans="1:53" ht="27" hidden="1" customHeight="1" x14ac:dyDescent="0.25">
      <c r="A133" s="55" t="s">
        <v>202</v>
      </c>
      <c r="B133" s="55" t="s">
        <v>203</v>
      </c>
      <c r="C133" s="32">
        <v>4301135133</v>
      </c>
      <c r="D133" s="173">
        <v>4607111036568</v>
      </c>
      <c r="E133" s="174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1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7"/>
      <c r="P133" s="177"/>
      <c r="Q133" s="177"/>
      <c r="R133" s="174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t="27" hidden="1" customHeight="1" x14ac:dyDescent="0.25">
      <c r="A134" s="55" t="s">
        <v>204</v>
      </c>
      <c r="B134" s="55" t="s">
        <v>205</v>
      </c>
      <c r="C134" s="32">
        <v>4301135026</v>
      </c>
      <c r="D134" s="173">
        <v>4607111036124</v>
      </c>
      <c r="E134" s="174"/>
      <c r="F134" s="156">
        <v>0.4</v>
      </c>
      <c r="G134" s="33">
        <v>12</v>
      </c>
      <c r="H134" s="156">
        <v>4.8</v>
      </c>
      <c r="I134" s="156">
        <v>5.1260000000000003</v>
      </c>
      <c r="J134" s="33">
        <v>84</v>
      </c>
      <c r="K134" s="33" t="s">
        <v>64</v>
      </c>
      <c r="L134" s="34" t="s">
        <v>65</v>
      </c>
      <c r="M134" s="33">
        <v>180</v>
      </c>
      <c r="N134" s="29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7"/>
      <c r="P134" s="177"/>
      <c r="Q134" s="177"/>
      <c r="R134" s="174"/>
      <c r="S134" s="35"/>
      <c r="T134" s="35"/>
      <c r="U134" s="36" t="s">
        <v>66</v>
      </c>
      <c r="V134" s="157">
        <v>0</v>
      </c>
      <c r="W134" s="158">
        <f>IFERROR(IF(V134="","",V134),"")</f>
        <v>0</v>
      </c>
      <c r="X134" s="37">
        <f>IFERROR(IF(V134="","",V134*0.0155),"")</f>
        <v>0</v>
      </c>
      <c r="Y134" s="57"/>
      <c r="Z134" s="58"/>
      <c r="AD134" s="62"/>
      <c r="BA134" s="110" t="s">
        <v>75</v>
      </c>
    </row>
    <row r="135" spans="1:53" hidden="1" x14ac:dyDescent="0.2">
      <c r="A135" s="178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9"/>
      <c r="N135" s="187" t="s">
        <v>67</v>
      </c>
      <c r="O135" s="170"/>
      <c r="P135" s="170"/>
      <c r="Q135" s="170"/>
      <c r="R135" s="170"/>
      <c r="S135" s="170"/>
      <c r="T135" s="171"/>
      <c r="U135" s="38" t="s">
        <v>66</v>
      </c>
      <c r="V135" s="159">
        <f>IFERROR(SUM(V133:V134),"0")</f>
        <v>0</v>
      </c>
      <c r="W135" s="159">
        <f>IFERROR(SUM(W133:W134),"0")</f>
        <v>0</v>
      </c>
      <c r="X135" s="159">
        <f>IFERROR(IF(X133="",0,X133),"0")+IFERROR(IF(X134="",0,X134),"0")</f>
        <v>0</v>
      </c>
      <c r="Y135" s="160"/>
      <c r="Z135" s="160"/>
    </row>
    <row r="136" spans="1:53" hidden="1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9"/>
      <c r="N136" s="187" t="s">
        <v>67</v>
      </c>
      <c r="O136" s="170"/>
      <c r="P136" s="170"/>
      <c r="Q136" s="170"/>
      <c r="R136" s="170"/>
      <c r="S136" s="170"/>
      <c r="T136" s="171"/>
      <c r="U136" s="38" t="s">
        <v>68</v>
      </c>
      <c r="V136" s="159">
        <f>IFERROR(SUMPRODUCT(V133:V134*H133:H134),"0")</f>
        <v>0</v>
      </c>
      <c r="W136" s="159">
        <f>IFERROR(SUMPRODUCT(W133:W134*H133:H134),"0")</f>
        <v>0</v>
      </c>
      <c r="X136" s="38"/>
      <c r="Y136" s="160"/>
      <c r="Z136" s="160"/>
    </row>
    <row r="137" spans="1:53" ht="27.75" hidden="1" customHeight="1" x14ac:dyDescent="0.2">
      <c r="A137" s="167" t="s">
        <v>206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49"/>
      <c r="Z137" s="49"/>
    </row>
    <row r="138" spans="1:53" ht="16.5" hidden="1" customHeight="1" x14ac:dyDescent="0.25">
      <c r="A138" s="172" t="s">
        <v>207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3"/>
      <c r="Z138" s="153"/>
    </row>
    <row r="139" spans="1:53" ht="14.25" hidden="1" customHeight="1" x14ac:dyDescent="0.25">
      <c r="A139" s="165" t="s">
        <v>194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2"/>
      <c r="Z139" s="152"/>
    </row>
    <row r="140" spans="1:53" ht="16.5" hidden="1" customHeight="1" x14ac:dyDescent="0.25">
      <c r="A140" s="55" t="s">
        <v>208</v>
      </c>
      <c r="B140" s="55" t="s">
        <v>209</v>
      </c>
      <c r="C140" s="32">
        <v>4301071010</v>
      </c>
      <c r="D140" s="173">
        <v>4607111037701</v>
      </c>
      <c r="E140" s="174"/>
      <c r="F140" s="156">
        <v>5</v>
      </c>
      <c r="G140" s="33">
        <v>1</v>
      </c>
      <c r="H140" s="156">
        <v>5</v>
      </c>
      <c r="I140" s="156">
        <v>5.2</v>
      </c>
      <c r="J140" s="33">
        <v>144</v>
      </c>
      <c r="K140" s="33" t="s">
        <v>64</v>
      </c>
      <c r="L140" s="34" t="s">
        <v>65</v>
      </c>
      <c r="M140" s="33">
        <v>180</v>
      </c>
      <c r="N140" s="2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7"/>
      <c r="P140" s="177"/>
      <c r="Q140" s="177"/>
      <c r="R140" s="174"/>
      <c r="S140" s="35"/>
      <c r="T140" s="35"/>
      <c r="U140" s="36" t="s">
        <v>66</v>
      </c>
      <c r="V140" s="157">
        <v>0</v>
      </c>
      <c r="W140" s="158">
        <f>IFERROR(IF(V140="","",V140),"")</f>
        <v>0</v>
      </c>
      <c r="X140" s="37">
        <f>IFERROR(IF(V140="","",V140*0.00866),"")</f>
        <v>0</v>
      </c>
      <c r="Y140" s="57"/>
      <c r="Z140" s="58"/>
      <c r="AD140" s="62"/>
      <c r="BA140" s="111" t="s">
        <v>75</v>
      </c>
    </row>
    <row r="141" spans="1:53" hidden="1" x14ac:dyDescent="0.2">
      <c r="A141" s="178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9"/>
      <c r="N141" s="187" t="s">
        <v>67</v>
      </c>
      <c r="O141" s="170"/>
      <c r="P141" s="170"/>
      <c r="Q141" s="170"/>
      <c r="R141" s="170"/>
      <c r="S141" s="170"/>
      <c r="T141" s="171"/>
      <c r="U141" s="38" t="s">
        <v>66</v>
      </c>
      <c r="V141" s="159">
        <f>IFERROR(SUM(V140:V140),"0")</f>
        <v>0</v>
      </c>
      <c r="W141" s="159">
        <f>IFERROR(SUM(W140:W140),"0")</f>
        <v>0</v>
      </c>
      <c r="X141" s="159">
        <f>IFERROR(IF(X140="",0,X140),"0")</f>
        <v>0</v>
      </c>
      <c r="Y141" s="160"/>
      <c r="Z141" s="160"/>
    </row>
    <row r="142" spans="1:53" hidden="1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9"/>
      <c r="N142" s="187" t="s">
        <v>67</v>
      </c>
      <c r="O142" s="170"/>
      <c r="P142" s="170"/>
      <c r="Q142" s="170"/>
      <c r="R142" s="170"/>
      <c r="S142" s="170"/>
      <c r="T142" s="171"/>
      <c r="U142" s="38" t="s">
        <v>68</v>
      </c>
      <c r="V142" s="159">
        <f>IFERROR(SUMPRODUCT(V140:V140*H140:H140),"0")</f>
        <v>0</v>
      </c>
      <c r="W142" s="159">
        <f>IFERROR(SUMPRODUCT(W140:W140*H140:H140),"0")</f>
        <v>0</v>
      </c>
      <c r="X142" s="38"/>
      <c r="Y142" s="160"/>
      <c r="Z142" s="160"/>
    </row>
    <row r="143" spans="1:53" ht="16.5" hidden="1" customHeight="1" x14ac:dyDescent="0.25">
      <c r="A143" s="172" t="s">
        <v>210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3"/>
      <c r="Z143" s="153"/>
    </row>
    <row r="144" spans="1:53" ht="14.25" hidden="1" customHeight="1" x14ac:dyDescent="0.25">
      <c r="A144" s="165" t="s">
        <v>61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2"/>
      <c r="Z144" s="152"/>
    </row>
    <row r="145" spans="1:53" ht="16.5" hidden="1" customHeight="1" x14ac:dyDescent="0.25">
      <c r="A145" s="55" t="s">
        <v>211</v>
      </c>
      <c r="B145" s="55" t="s">
        <v>212</v>
      </c>
      <c r="C145" s="32">
        <v>4301070871</v>
      </c>
      <c r="D145" s="173">
        <v>4607111036384</v>
      </c>
      <c r="E145" s="174"/>
      <c r="F145" s="156">
        <v>1</v>
      </c>
      <c r="G145" s="33">
        <v>5</v>
      </c>
      <c r="H145" s="156">
        <v>5</v>
      </c>
      <c r="I145" s="156">
        <v>5.2530000000000001</v>
      </c>
      <c r="J145" s="33">
        <v>144</v>
      </c>
      <c r="K145" s="33" t="s">
        <v>64</v>
      </c>
      <c r="L145" s="34" t="s">
        <v>65</v>
      </c>
      <c r="M145" s="33">
        <v>90</v>
      </c>
      <c r="N145" s="28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7"/>
      <c r="P145" s="177"/>
      <c r="Q145" s="177"/>
      <c r="R145" s="174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213</v>
      </c>
      <c r="B146" s="55" t="s">
        <v>214</v>
      </c>
      <c r="C146" s="32">
        <v>4301070956</v>
      </c>
      <c r="D146" s="173">
        <v>4640242180250</v>
      </c>
      <c r="E146" s="174"/>
      <c r="F146" s="156">
        <v>5</v>
      </c>
      <c r="G146" s="33">
        <v>1</v>
      </c>
      <c r="H146" s="156">
        <v>5</v>
      </c>
      <c r="I146" s="156">
        <v>5.2131999999999996</v>
      </c>
      <c r="J146" s="33">
        <v>144</v>
      </c>
      <c r="K146" s="33" t="s">
        <v>64</v>
      </c>
      <c r="L146" s="34" t="s">
        <v>65</v>
      </c>
      <c r="M146" s="33">
        <v>180</v>
      </c>
      <c r="N146" s="200" t="s">
        <v>215</v>
      </c>
      <c r="O146" s="177"/>
      <c r="P146" s="177"/>
      <c r="Q146" s="177"/>
      <c r="R146" s="174"/>
      <c r="S146" s="35"/>
      <c r="T146" s="35"/>
      <c r="U146" s="36" t="s">
        <v>66</v>
      </c>
      <c r="V146" s="157">
        <v>12</v>
      </c>
      <c r="W146" s="158">
        <f>IFERROR(IF(V146="","",V146),"")</f>
        <v>12</v>
      </c>
      <c r="X146" s="37">
        <f>IFERROR(IF(V146="","",V146*0.00866),"")</f>
        <v>0.10391999999999998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216</v>
      </c>
      <c r="B147" s="55" t="s">
        <v>217</v>
      </c>
      <c r="C147" s="32">
        <v>4301070827</v>
      </c>
      <c r="D147" s="173">
        <v>4607111036216</v>
      </c>
      <c r="E147" s="174"/>
      <c r="F147" s="156">
        <v>1</v>
      </c>
      <c r="G147" s="33">
        <v>5</v>
      </c>
      <c r="H147" s="156">
        <v>5</v>
      </c>
      <c r="I147" s="156">
        <v>5.266</v>
      </c>
      <c r="J147" s="33">
        <v>144</v>
      </c>
      <c r="K147" s="33" t="s">
        <v>64</v>
      </c>
      <c r="L147" s="34" t="s">
        <v>65</v>
      </c>
      <c r="M147" s="33">
        <v>90</v>
      </c>
      <c r="N147" s="32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7"/>
      <c r="P147" s="177"/>
      <c r="Q147" s="177"/>
      <c r="R147" s="174"/>
      <c r="S147" s="35"/>
      <c r="T147" s="35"/>
      <c r="U147" s="36" t="s">
        <v>66</v>
      </c>
      <c r="V147" s="157">
        <v>40</v>
      </c>
      <c r="W147" s="158">
        <f>IFERROR(IF(V147="","",V147),"")</f>
        <v>40</v>
      </c>
      <c r="X147" s="37">
        <f>IFERROR(IF(V147="","",V147*0.00866),"")</f>
        <v>0.34639999999999999</v>
      </c>
      <c r="Y147" s="57"/>
      <c r="Z147" s="58"/>
      <c r="AD147" s="62"/>
      <c r="BA147" s="114" t="s">
        <v>1</v>
      </c>
    </row>
    <row r="148" spans="1:53" ht="27" hidden="1" customHeight="1" x14ac:dyDescent="0.25">
      <c r="A148" s="55" t="s">
        <v>218</v>
      </c>
      <c r="B148" s="55" t="s">
        <v>219</v>
      </c>
      <c r="C148" s="32">
        <v>4301070911</v>
      </c>
      <c r="D148" s="173">
        <v>4607111036278</v>
      </c>
      <c r="E148" s="174"/>
      <c r="F148" s="156">
        <v>1</v>
      </c>
      <c r="G148" s="33">
        <v>5</v>
      </c>
      <c r="H148" s="156">
        <v>5</v>
      </c>
      <c r="I148" s="156">
        <v>5.2830000000000004</v>
      </c>
      <c r="J148" s="33">
        <v>84</v>
      </c>
      <c r="K148" s="33" t="s">
        <v>64</v>
      </c>
      <c r="L148" s="34" t="s">
        <v>65</v>
      </c>
      <c r="M148" s="33">
        <v>120</v>
      </c>
      <c r="N148" s="24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7"/>
      <c r="P148" s="177"/>
      <c r="Q148" s="177"/>
      <c r="R148" s="174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IFERROR(IF(V148="","",V148*0.0155),"")</f>
        <v>0</v>
      </c>
      <c r="Y148" s="57"/>
      <c r="Z148" s="58"/>
      <c r="AD148" s="62"/>
      <c r="BA148" s="115" t="s">
        <v>1</v>
      </c>
    </row>
    <row r="149" spans="1:53" x14ac:dyDescent="0.2">
      <c r="A149" s="178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9"/>
      <c r="N149" s="187" t="s">
        <v>67</v>
      </c>
      <c r="O149" s="170"/>
      <c r="P149" s="170"/>
      <c r="Q149" s="170"/>
      <c r="R149" s="170"/>
      <c r="S149" s="170"/>
      <c r="T149" s="171"/>
      <c r="U149" s="38" t="s">
        <v>66</v>
      </c>
      <c r="V149" s="159">
        <f>IFERROR(SUM(V145:V148),"0")</f>
        <v>52</v>
      </c>
      <c r="W149" s="159">
        <f>IFERROR(SUM(W145:W148),"0")</f>
        <v>52</v>
      </c>
      <c r="X149" s="159">
        <f>IFERROR(IF(X145="",0,X145),"0")+IFERROR(IF(X146="",0,X146),"0")+IFERROR(IF(X147="",0,X147),"0")+IFERROR(IF(X148="",0,X148),"0")</f>
        <v>0.45031999999999994</v>
      </c>
      <c r="Y149" s="160"/>
      <c r="Z149" s="160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9"/>
      <c r="N150" s="187" t="s">
        <v>67</v>
      </c>
      <c r="O150" s="170"/>
      <c r="P150" s="170"/>
      <c r="Q150" s="170"/>
      <c r="R150" s="170"/>
      <c r="S150" s="170"/>
      <c r="T150" s="171"/>
      <c r="U150" s="38" t="s">
        <v>68</v>
      </c>
      <c r="V150" s="159">
        <f>IFERROR(SUMPRODUCT(V145:V148*H145:H148),"0")</f>
        <v>260</v>
      </c>
      <c r="W150" s="159">
        <f>IFERROR(SUMPRODUCT(W145:W148*H145:H148),"0")</f>
        <v>260</v>
      </c>
      <c r="X150" s="38"/>
      <c r="Y150" s="160"/>
      <c r="Z150" s="160"/>
    </row>
    <row r="151" spans="1:53" ht="14.25" hidden="1" customHeight="1" x14ac:dyDescent="0.25">
      <c r="A151" s="165" t="s">
        <v>220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2"/>
      <c r="Z151" s="152"/>
    </row>
    <row r="152" spans="1:53" ht="27" hidden="1" customHeight="1" x14ac:dyDescent="0.25">
      <c r="A152" s="55" t="s">
        <v>221</v>
      </c>
      <c r="B152" s="55" t="s">
        <v>222</v>
      </c>
      <c r="C152" s="32">
        <v>4301080153</v>
      </c>
      <c r="D152" s="173">
        <v>4607111036827</v>
      </c>
      <c r="E152" s="174"/>
      <c r="F152" s="156">
        <v>1</v>
      </c>
      <c r="G152" s="33">
        <v>5</v>
      </c>
      <c r="H152" s="156">
        <v>5</v>
      </c>
      <c r="I152" s="156">
        <v>5.2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7"/>
      <c r="P152" s="177"/>
      <c r="Q152" s="177"/>
      <c r="R152" s="174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t="27" hidden="1" customHeight="1" x14ac:dyDescent="0.25">
      <c r="A153" s="55" t="s">
        <v>223</v>
      </c>
      <c r="B153" s="55" t="s">
        <v>224</v>
      </c>
      <c r="C153" s="32">
        <v>4301080154</v>
      </c>
      <c r="D153" s="173">
        <v>4607111036834</v>
      </c>
      <c r="E153" s="174"/>
      <c r="F153" s="156">
        <v>1</v>
      </c>
      <c r="G153" s="33">
        <v>5</v>
      </c>
      <c r="H153" s="156">
        <v>5</v>
      </c>
      <c r="I153" s="156">
        <v>5.2530000000000001</v>
      </c>
      <c r="J153" s="33">
        <v>144</v>
      </c>
      <c r="K153" s="33" t="s">
        <v>64</v>
      </c>
      <c r="L153" s="34" t="s">
        <v>65</v>
      </c>
      <c r="M153" s="33">
        <v>90</v>
      </c>
      <c r="N153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7"/>
      <c r="P153" s="177"/>
      <c r="Q153" s="177"/>
      <c r="R153" s="174"/>
      <c r="S153" s="35"/>
      <c r="T153" s="35"/>
      <c r="U153" s="36" t="s">
        <v>66</v>
      </c>
      <c r="V153" s="157">
        <v>0</v>
      </c>
      <c r="W153" s="158">
        <f>IFERROR(IF(V153="","",V153),"")</f>
        <v>0</v>
      </c>
      <c r="X153" s="37">
        <f>IFERROR(IF(V153="","",V153*0.00866),"")</f>
        <v>0</v>
      </c>
      <c r="Y153" s="57"/>
      <c r="Z153" s="58"/>
      <c r="AD153" s="62"/>
      <c r="BA153" s="117" t="s">
        <v>1</v>
      </c>
    </row>
    <row r="154" spans="1:53" hidden="1" x14ac:dyDescent="0.2">
      <c r="A154" s="178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9"/>
      <c r="N154" s="187" t="s">
        <v>67</v>
      </c>
      <c r="O154" s="170"/>
      <c r="P154" s="170"/>
      <c r="Q154" s="170"/>
      <c r="R154" s="170"/>
      <c r="S154" s="170"/>
      <c r="T154" s="171"/>
      <c r="U154" s="38" t="s">
        <v>66</v>
      </c>
      <c r="V154" s="159">
        <f>IFERROR(SUM(V152:V153),"0")</f>
        <v>0</v>
      </c>
      <c r="W154" s="159">
        <f>IFERROR(SUM(W152:W153),"0")</f>
        <v>0</v>
      </c>
      <c r="X154" s="159">
        <f>IFERROR(IF(X152="",0,X152),"0")+IFERROR(IF(X153="",0,X153),"0")</f>
        <v>0</v>
      </c>
      <c r="Y154" s="160"/>
      <c r="Z154" s="160"/>
    </row>
    <row r="155" spans="1:53" hidden="1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9"/>
      <c r="N155" s="187" t="s">
        <v>67</v>
      </c>
      <c r="O155" s="170"/>
      <c r="P155" s="170"/>
      <c r="Q155" s="170"/>
      <c r="R155" s="170"/>
      <c r="S155" s="170"/>
      <c r="T155" s="171"/>
      <c r="U155" s="38" t="s">
        <v>68</v>
      </c>
      <c r="V155" s="159">
        <f>IFERROR(SUMPRODUCT(V152:V153*H152:H153),"0")</f>
        <v>0</v>
      </c>
      <c r="W155" s="159">
        <f>IFERROR(SUMPRODUCT(W152:W153*H152:H153),"0")</f>
        <v>0</v>
      </c>
      <c r="X155" s="38"/>
      <c r="Y155" s="160"/>
      <c r="Z155" s="160"/>
    </row>
    <row r="156" spans="1:53" ht="27.75" hidden="1" customHeight="1" x14ac:dyDescent="0.2">
      <c r="A156" s="167" t="s">
        <v>225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49"/>
      <c r="Z156" s="49"/>
    </row>
    <row r="157" spans="1:53" ht="16.5" hidden="1" customHeight="1" x14ac:dyDescent="0.25">
      <c r="A157" s="172" t="s">
        <v>226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3"/>
      <c r="Z157" s="153"/>
    </row>
    <row r="158" spans="1:53" ht="14.25" hidden="1" customHeight="1" x14ac:dyDescent="0.25">
      <c r="A158" s="165" t="s">
        <v>71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2"/>
      <c r="Z158" s="152"/>
    </row>
    <row r="159" spans="1:53" ht="16.5" customHeight="1" x14ac:dyDescent="0.25">
      <c r="A159" s="55" t="s">
        <v>227</v>
      </c>
      <c r="B159" s="55" t="s">
        <v>228</v>
      </c>
      <c r="C159" s="32">
        <v>4301132048</v>
      </c>
      <c r="D159" s="173">
        <v>4607111035721</v>
      </c>
      <c r="E159" s="174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5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7"/>
      <c r="P159" s="177"/>
      <c r="Q159" s="177"/>
      <c r="R159" s="174"/>
      <c r="S159" s="35"/>
      <c r="T159" s="35"/>
      <c r="U159" s="36" t="s">
        <v>66</v>
      </c>
      <c r="V159" s="157">
        <v>125</v>
      </c>
      <c r="W159" s="158">
        <f>IFERROR(IF(V159="","",V159),"")</f>
        <v>125</v>
      </c>
      <c r="X159" s="37">
        <f>IFERROR(IF(V159="","",V159*0.01788),"")</f>
        <v>2.2349999999999999</v>
      </c>
      <c r="Y159" s="57"/>
      <c r="Z159" s="58"/>
      <c r="AD159" s="62"/>
      <c r="BA159" s="118" t="s">
        <v>75</v>
      </c>
    </row>
    <row r="160" spans="1:53" ht="27" customHeight="1" x14ac:dyDescent="0.25">
      <c r="A160" s="55" t="s">
        <v>229</v>
      </c>
      <c r="B160" s="55" t="s">
        <v>230</v>
      </c>
      <c r="C160" s="32">
        <v>4301132046</v>
      </c>
      <c r="D160" s="173">
        <v>4607111035691</v>
      </c>
      <c r="E160" s="174"/>
      <c r="F160" s="156">
        <v>0.25</v>
      </c>
      <c r="G160" s="33">
        <v>12</v>
      </c>
      <c r="H160" s="156">
        <v>3</v>
      </c>
      <c r="I160" s="156">
        <v>3.3879999999999999</v>
      </c>
      <c r="J160" s="33">
        <v>70</v>
      </c>
      <c r="K160" s="33" t="s">
        <v>74</v>
      </c>
      <c r="L160" s="34" t="s">
        <v>65</v>
      </c>
      <c r="M160" s="33">
        <v>180</v>
      </c>
      <c r="N160" s="22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7"/>
      <c r="P160" s="177"/>
      <c r="Q160" s="177"/>
      <c r="R160" s="174"/>
      <c r="S160" s="35"/>
      <c r="T160" s="35"/>
      <c r="U160" s="36" t="s">
        <v>66</v>
      </c>
      <c r="V160" s="157">
        <v>150</v>
      </c>
      <c r="W160" s="158">
        <f>IFERROR(IF(V160="","",V160),"")</f>
        <v>150</v>
      </c>
      <c r="X160" s="37">
        <f>IFERROR(IF(V160="","",V160*0.01788),"")</f>
        <v>2.6819999999999999</v>
      </c>
      <c r="Y160" s="57"/>
      <c r="Z160" s="58"/>
      <c r="AD160" s="62"/>
      <c r="BA160" s="119" t="s">
        <v>75</v>
      </c>
    </row>
    <row r="161" spans="1:53" x14ac:dyDescent="0.2">
      <c r="A161" s="178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9"/>
      <c r="N161" s="187" t="s">
        <v>67</v>
      </c>
      <c r="O161" s="170"/>
      <c r="P161" s="170"/>
      <c r="Q161" s="170"/>
      <c r="R161" s="170"/>
      <c r="S161" s="170"/>
      <c r="T161" s="171"/>
      <c r="U161" s="38" t="s">
        <v>66</v>
      </c>
      <c r="V161" s="159">
        <f>IFERROR(SUM(V159:V160),"0")</f>
        <v>275</v>
      </c>
      <c r="W161" s="159">
        <f>IFERROR(SUM(W159:W160),"0")</f>
        <v>275</v>
      </c>
      <c r="X161" s="159">
        <f>IFERROR(IF(X159="",0,X159),"0")+IFERROR(IF(X160="",0,X160),"0")</f>
        <v>4.9169999999999998</v>
      </c>
      <c r="Y161" s="160"/>
      <c r="Z161" s="160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9"/>
      <c r="N162" s="187" t="s">
        <v>67</v>
      </c>
      <c r="O162" s="170"/>
      <c r="P162" s="170"/>
      <c r="Q162" s="170"/>
      <c r="R162" s="170"/>
      <c r="S162" s="170"/>
      <c r="T162" s="171"/>
      <c r="U162" s="38" t="s">
        <v>68</v>
      </c>
      <c r="V162" s="159">
        <f>IFERROR(SUMPRODUCT(V159:V160*H159:H160),"0")</f>
        <v>825</v>
      </c>
      <c r="W162" s="159">
        <f>IFERROR(SUMPRODUCT(W159:W160*H159:H160),"0")</f>
        <v>825</v>
      </c>
      <c r="X162" s="38"/>
      <c r="Y162" s="160"/>
      <c r="Z162" s="160"/>
    </row>
    <row r="163" spans="1:53" ht="16.5" hidden="1" customHeight="1" x14ac:dyDescent="0.25">
      <c r="A163" s="172" t="s">
        <v>231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3"/>
      <c r="Z163" s="153"/>
    </row>
    <row r="164" spans="1:53" ht="14.25" hidden="1" customHeight="1" x14ac:dyDescent="0.25">
      <c r="A164" s="165" t="s">
        <v>231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2"/>
      <c r="Z164" s="152"/>
    </row>
    <row r="165" spans="1:53" ht="27" hidden="1" customHeight="1" x14ac:dyDescent="0.25">
      <c r="A165" s="55" t="s">
        <v>232</v>
      </c>
      <c r="B165" s="55" t="s">
        <v>233</v>
      </c>
      <c r="C165" s="32">
        <v>4301133002</v>
      </c>
      <c r="D165" s="173">
        <v>4607111035783</v>
      </c>
      <c r="E165" s="174"/>
      <c r="F165" s="156">
        <v>0.2</v>
      </c>
      <c r="G165" s="33">
        <v>8</v>
      </c>
      <c r="H165" s="156">
        <v>1.6</v>
      </c>
      <c r="I165" s="156">
        <v>2.12</v>
      </c>
      <c r="J165" s="33">
        <v>72</v>
      </c>
      <c r="K165" s="33" t="s">
        <v>200</v>
      </c>
      <c r="L165" s="34" t="s">
        <v>65</v>
      </c>
      <c r="M165" s="33">
        <v>180</v>
      </c>
      <c r="N165" s="27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7"/>
      <c r="P165" s="177"/>
      <c r="Q165" s="177"/>
      <c r="R165" s="174"/>
      <c r="S165" s="35"/>
      <c r="T165" s="35"/>
      <c r="U165" s="36" t="s">
        <v>66</v>
      </c>
      <c r="V165" s="157">
        <v>0</v>
      </c>
      <c r="W165" s="158">
        <f>IFERROR(IF(V165="","",V165),"")</f>
        <v>0</v>
      </c>
      <c r="X165" s="37">
        <f>IFERROR(IF(V165="","",V165*0.01157),"")</f>
        <v>0</v>
      </c>
      <c r="Y165" s="57"/>
      <c r="Z165" s="58"/>
      <c r="AD165" s="62"/>
      <c r="BA165" s="120" t="s">
        <v>75</v>
      </c>
    </row>
    <row r="166" spans="1:53" hidden="1" x14ac:dyDescent="0.2">
      <c r="A166" s="178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9"/>
      <c r="N166" s="187" t="s">
        <v>67</v>
      </c>
      <c r="O166" s="170"/>
      <c r="P166" s="170"/>
      <c r="Q166" s="170"/>
      <c r="R166" s="170"/>
      <c r="S166" s="170"/>
      <c r="T166" s="171"/>
      <c r="U166" s="38" t="s">
        <v>66</v>
      </c>
      <c r="V166" s="159">
        <f>IFERROR(SUM(V165:V165),"0")</f>
        <v>0</v>
      </c>
      <c r="W166" s="159">
        <f>IFERROR(SUM(W165:W165),"0")</f>
        <v>0</v>
      </c>
      <c r="X166" s="159">
        <f>IFERROR(IF(X165="",0,X165),"0")</f>
        <v>0</v>
      </c>
      <c r="Y166" s="160"/>
      <c r="Z166" s="160"/>
    </row>
    <row r="167" spans="1:53" hidden="1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9"/>
      <c r="N167" s="187" t="s">
        <v>67</v>
      </c>
      <c r="O167" s="170"/>
      <c r="P167" s="170"/>
      <c r="Q167" s="170"/>
      <c r="R167" s="170"/>
      <c r="S167" s="170"/>
      <c r="T167" s="171"/>
      <c r="U167" s="38" t="s">
        <v>68</v>
      </c>
      <c r="V167" s="159">
        <f>IFERROR(SUMPRODUCT(V165:V165*H165:H165),"0")</f>
        <v>0</v>
      </c>
      <c r="W167" s="159">
        <f>IFERROR(SUMPRODUCT(W165:W165*H165:H165),"0")</f>
        <v>0</v>
      </c>
      <c r="X167" s="38"/>
      <c r="Y167" s="160"/>
      <c r="Z167" s="160"/>
    </row>
    <row r="168" spans="1:53" ht="16.5" hidden="1" customHeight="1" x14ac:dyDescent="0.25">
      <c r="A168" s="172" t="s">
        <v>225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3"/>
      <c r="Z168" s="153"/>
    </row>
    <row r="169" spans="1:53" ht="14.25" hidden="1" customHeight="1" x14ac:dyDescent="0.25">
      <c r="A169" s="165" t="s">
        <v>234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2"/>
      <c r="Z169" s="152"/>
    </row>
    <row r="170" spans="1:53" ht="27" hidden="1" customHeight="1" x14ac:dyDescent="0.25">
      <c r="A170" s="55" t="s">
        <v>235</v>
      </c>
      <c r="B170" s="55" t="s">
        <v>236</v>
      </c>
      <c r="C170" s="32">
        <v>4301051319</v>
      </c>
      <c r="D170" s="173">
        <v>4680115881204</v>
      </c>
      <c r="E170" s="174"/>
      <c r="F170" s="156">
        <v>0.33</v>
      </c>
      <c r="G170" s="33">
        <v>6</v>
      </c>
      <c r="H170" s="156">
        <v>1.98</v>
      </c>
      <c r="I170" s="156">
        <v>2.246</v>
      </c>
      <c r="J170" s="33">
        <v>156</v>
      </c>
      <c r="K170" s="33" t="s">
        <v>64</v>
      </c>
      <c r="L170" s="34" t="s">
        <v>237</v>
      </c>
      <c r="M170" s="33">
        <v>365</v>
      </c>
      <c r="N170" s="336" t="s">
        <v>238</v>
      </c>
      <c r="O170" s="177"/>
      <c r="P170" s="177"/>
      <c r="Q170" s="177"/>
      <c r="R170" s="174"/>
      <c r="S170" s="35"/>
      <c r="T170" s="35"/>
      <c r="U170" s="36" t="s">
        <v>66</v>
      </c>
      <c r="V170" s="157">
        <v>0</v>
      </c>
      <c r="W170" s="158">
        <f>IFERROR(IF(V170="","",V170),"")</f>
        <v>0</v>
      </c>
      <c r="X170" s="37">
        <f>IFERROR(IF(V170="","",V170*0.00753),"")</f>
        <v>0</v>
      </c>
      <c r="Y170" s="57"/>
      <c r="Z170" s="58"/>
      <c r="AD170" s="62"/>
      <c r="BA170" s="121" t="s">
        <v>239</v>
      </c>
    </row>
    <row r="171" spans="1:53" hidden="1" x14ac:dyDescent="0.2">
      <c r="A171" s="178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9"/>
      <c r="N171" s="187" t="s">
        <v>67</v>
      </c>
      <c r="O171" s="170"/>
      <c r="P171" s="170"/>
      <c r="Q171" s="170"/>
      <c r="R171" s="170"/>
      <c r="S171" s="170"/>
      <c r="T171" s="171"/>
      <c r="U171" s="38" t="s">
        <v>66</v>
      </c>
      <c r="V171" s="159">
        <f>IFERROR(SUM(V170:V170),"0")</f>
        <v>0</v>
      </c>
      <c r="W171" s="159">
        <f>IFERROR(SUM(W170:W170),"0")</f>
        <v>0</v>
      </c>
      <c r="X171" s="159">
        <f>IFERROR(IF(X170="",0,X170),"0")</f>
        <v>0</v>
      </c>
      <c r="Y171" s="160"/>
      <c r="Z171" s="160"/>
    </row>
    <row r="172" spans="1:53" hidden="1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9"/>
      <c r="N172" s="187" t="s">
        <v>67</v>
      </c>
      <c r="O172" s="170"/>
      <c r="P172" s="170"/>
      <c r="Q172" s="170"/>
      <c r="R172" s="170"/>
      <c r="S172" s="170"/>
      <c r="T172" s="171"/>
      <c r="U172" s="38" t="s">
        <v>68</v>
      </c>
      <c r="V172" s="159">
        <f>IFERROR(SUMPRODUCT(V170:V170*H170:H170),"0")</f>
        <v>0</v>
      </c>
      <c r="W172" s="159">
        <f>IFERROR(SUMPRODUCT(W170:W170*H170:H170),"0")</f>
        <v>0</v>
      </c>
      <c r="X172" s="38"/>
      <c r="Y172" s="160"/>
      <c r="Z172" s="160"/>
    </row>
    <row r="173" spans="1:53" ht="27.75" hidden="1" customHeight="1" x14ac:dyDescent="0.2">
      <c r="A173" s="167" t="s">
        <v>240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49"/>
      <c r="Z173" s="49"/>
    </row>
    <row r="174" spans="1:53" ht="16.5" hidden="1" customHeight="1" x14ac:dyDescent="0.25">
      <c r="A174" s="172" t="s">
        <v>241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3"/>
      <c r="Z174" s="153"/>
    </row>
    <row r="175" spans="1:53" ht="14.25" hidden="1" customHeight="1" x14ac:dyDescent="0.25">
      <c r="A175" s="165" t="s">
        <v>61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2"/>
      <c r="Z175" s="152"/>
    </row>
    <row r="176" spans="1:53" ht="27" customHeight="1" x14ac:dyDescent="0.25">
      <c r="A176" s="55" t="s">
        <v>242</v>
      </c>
      <c r="B176" s="55" t="s">
        <v>243</v>
      </c>
      <c r="C176" s="32">
        <v>4301070948</v>
      </c>
      <c r="D176" s="173">
        <v>4607111037022</v>
      </c>
      <c r="E176" s="174"/>
      <c r="F176" s="156">
        <v>0.7</v>
      </c>
      <c r="G176" s="33">
        <v>8</v>
      </c>
      <c r="H176" s="156">
        <v>5.6</v>
      </c>
      <c r="I176" s="156">
        <v>5.87</v>
      </c>
      <c r="J176" s="33">
        <v>84</v>
      </c>
      <c r="K176" s="33" t="s">
        <v>64</v>
      </c>
      <c r="L176" s="34" t="s">
        <v>65</v>
      </c>
      <c r="M176" s="33">
        <v>180</v>
      </c>
      <c r="N176" s="32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7"/>
      <c r="P176" s="177"/>
      <c r="Q176" s="177"/>
      <c r="R176" s="174"/>
      <c r="S176" s="35"/>
      <c r="T176" s="35"/>
      <c r="U176" s="36" t="s">
        <v>66</v>
      </c>
      <c r="V176" s="157">
        <v>85</v>
      </c>
      <c r="W176" s="158">
        <f>IFERROR(IF(V176="","",V176),"")</f>
        <v>85</v>
      </c>
      <c r="X176" s="37">
        <f>IFERROR(IF(V176="","",V176*0.0155),"")</f>
        <v>1.3174999999999999</v>
      </c>
      <c r="Y176" s="57"/>
      <c r="Z176" s="58"/>
      <c r="AD176" s="62"/>
      <c r="BA176" s="122" t="s">
        <v>1</v>
      </c>
    </row>
    <row r="177" spans="1:53" x14ac:dyDescent="0.2">
      <c r="A177" s="178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9"/>
      <c r="N177" s="187" t="s">
        <v>67</v>
      </c>
      <c r="O177" s="170"/>
      <c r="P177" s="170"/>
      <c r="Q177" s="170"/>
      <c r="R177" s="170"/>
      <c r="S177" s="170"/>
      <c r="T177" s="171"/>
      <c r="U177" s="38" t="s">
        <v>66</v>
      </c>
      <c r="V177" s="159">
        <f>IFERROR(SUM(V176:V176),"0")</f>
        <v>85</v>
      </c>
      <c r="W177" s="159">
        <f>IFERROR(SUM(W176:W176),"0")</f>
        <v>85</v>
      </c>
      <c r="X177" s="159">
        <f>IFERROR(IF(X176="",0,X176),"0")</f>
        <v>1.3174999999999999</v>
      </c>
      <c r="Y177" s="160"/>
      <c r="Z177" s="160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9"/>
      <c r="N178" s="187" t="s">
        <v>67</v>
      </c>
      <c r="O178" s="170"/>
      <c r="P178" s="170"/>
      <c r="Q178" s="170"/>
      <c r="R178" s="170"/>
      <c r="S178" s="170"/>
      <c r="T178" s="171"/>
      <c r="U178" s="38" t="s">
        <v>68</v>
      </c>
      <c r="V178" s="159">
        <f>IFERROR(SUMPRODUCT(V176:V176*H176:H176),"0")</f>
        <v>475.99999999999994</v>
      </c>
      <c r="W178" s="159">
        <f>IFERROR(SUMPRODUCT(W176:W176*H176:H176),"0")</f>
        <v>475.99999999999994</v>
      </c>
      <c r="X178" s="38"/>
      <c r="Y178" s="160"/>
      <c r="Z178" s="160"/>
    </row>
    <row r="179" spans="1:53" ht="16.5" hidden="1" customHeight="1" x14ac:dyDescent="0.25">
      <c r="A179" s="172" t="s">
        <v>244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3"/>
      <c r="Z179" s="153"/>
    </row>
    <row r="180" spans="1:53" ht="14.25" hidden="1" customHeight="1" x14ac:dyDescent="0.25">
      <c r="A180" s="165" t="s">
        <v>61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2"/>
      <c r="Z180" s="152"/>
    </row>
    <row r="181" spans="1:53" ht="27" hidden="1" customHeight="1" x14ac:dyDescent="0.25">
      <c r="A181" s="55" t="s">
        <v>245</v>
      </c>
      <c r="B181" s="55" t="s">
        <v>246</v>
      </c>
      <c r="C181" s="32">
        <v>4301070990</v>
      </c>
      <c r="D181" s="173">
        <v>4607111038494</v>
      </c>
      <c r="E181" s="174"/>
      <c r="F181" s="156">
        <v>0.7</v>
      </c>
      <c r="G181" s="33">
        <v>8</v>
      </c>
      <c r="H181" s="156">
        <v>5.6</v>
      </c>
      <c r="I181" s="156">
        <v>5.87</v>
      </c>
      <c r="J181" s="33">
        <v>84</v>
      </c>
      <c r="K181" s="33" t="s">
        <v>64</v>
      </c>
      <c r="L181" s="34" t="s">
        <v>65</v>
      </c>
      <c r="M181" s="33">
        <v>180</v>
      </c>
      <c r="N181" s="335" t="s">
        <v>247</v>
      </c>
      <c r="O181" s="177"/>
      <c r="P181" s="177"/>
      <c r="Q181" s="177"/>
      <c r="R181" s="174"/>
      <c r="S181" s="35"/>
      <c r="T181" s="35"/>
      <c r="U181" s="36" t="s">
        <v>66</v>
      </c>
      <c r="V181" s="157">
        <v>0</v>
      </c>
      <c r="W181" s="158">
        <f>IFERROR(IF(V181="","",V181),"")</f>
        <v>0</v>
      </c>
      <c r="X181" s="37">
        <f>IFERROR(IF(V181="","",V181*0.0155),"")</f>
        <v>0</v>
      </c>
      <c r="Y181" s="57"/>
      <c r="Z181" s="58" t="s">
        <v>248</v>
      </c>
      <c r="AD181" s="62"/>
      <c r="BA181" s="123" t="s">
        <v>1</v>
      </c>
    </row>
    <row r="182" spans="1:53" ht="27" customHeight="1" x14ac:dyDescent="0.25">
      <c r="A182" s="55" t="s">
        <v>249</v>
      </c>
      <c r="B182" s="55" t="s">
        <v>250</v>
      </c>
      <c r="C182" s="32">
        <v>4301070966</v>
      </c>
      <c r="D182" s="173">
        <v>4607111038135</v>
      </c>
      <c r="E182" s="174"/>
      <c r="F182" s="156">
        <v>0.7</v>
      </c>
      <c r="G182" s="33">
        <v>8</v>
      </c>
      <c r="H182" s="156">
        <v>5.6</v>
      </c>
      <c r="I182" s="156">
        <v>5.87</v>
      </c>
      <c r="J182" s="33">
        <v>84</v>
      </c>
      <c r="K182" s="33" t="s">
        <v>64</v>
      </c>
      <c r="L182" s="34" t="s">
        <v>65</v>
      </c>
      <c r="M182" s="33">
        <v>180</v>
      </c>
      <c r="N182" s="180" t="s">
        <v>251</v>
      </c>
      <c r="O182" s="177"/>
      <c r="P182" s="177"/>
      <c r="Q182" s="177"/>
      <c r="R182" s="174"/>
      <c r="S182" s="35"/>
      <c r="T182" s="35"/>
      <c r="U182" s="36" t="s">
        <v>66</v>
      </c>
      <c r="V182" s="157">
        <v>4</v>
      </c>
      <c r="W182" s="158">
        <f>IFERROR(IF(V182="","",V182),"")</f>
        <v>4</v>
      </c>
      <c r="X182" s="37">
        <f>IFERROR(IF(V182="","",V182*0.0155),"")</f>
        <v>6.2E-2</v>
      </c>
      <c r="Y182" s="57"/>
      <c r="Z182" s="58"/>
      <c r="AD182" s="62"/>
      <c r="BA182" s="124" t="s">
        <v>1</v>
      </c>
    </row>
    <row r="183" spans="1:53" x14ac:dyDescent="0.2">
      <c r="A183" s="178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9"/>
      <c r="N183" s="187" t="s">
        <v>67</v>
      </c>
      <c r="O183" s="170"/>
      <c r="P183" s="170"/>
      <c r="Q183" s="170"/>
      <c r="R183" s="170"/>
      <c r="S183" s="170"/>
      <c r="T183" s="171"/>
      <c r="U183" s="38" t="s">
        <v>66</v>
      </c>
      <c r="V183" s="159">
        <f>IFERROR(SUM(V181:V182),"0")</f>
        <v>4</v>
      </c>
      <c r="W183" s="159">
        <f>IFERROR(SUM(W181:W182),"0")</f>
        <v>4</v>
      </c>
      <c r="X183" s="159">
        <f>IFERROR(IF(X181="",0,X181),"0")+IFERROR(IF(X182="",0,X182),"0")</f>
        <v>6.2E-2</v>
      </c>
      <c r="Y183" s="160"/>
      <c r="Z183" s="160"/>
    </row>
    <row r="184" spans="1:53" x14ac:dyDescent="0.2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79"/>
      <c r="N184" s="187" t="s">
        <v>67</v>
      </c>
      <c r="O184" s="170"/>
      <c r="P184" s="170"/>
      <c r="Q184" s="170"/>
      <c r="R184" s="170"/>
      <c r="S184" s="170"/>
      <c r="T184" s="171"/>
      <c r="U184" s="38" t="s">
        <v>68</v>
      </c>
      <c r="V184" s="159">
        <f>IFERROR(SUMPRODUCT(V181:V182*H181:H182),"0")</f>
        <v>22.4</v>
      </c>
      <c r="W184" s="159">
        <f>IFERROR(SUMPRODUCT(W181:W182*H181:H182),"0")</f>
        <v>22.4</v>
      </c>
      <c r="X184" s="38"/>
      <c r="Y184" s="160"/>
      <c r="Z184" s="160"/>
    </row>
    <row r="185" spans="1:53" ht="16.5" hidden="1" customHeight="1" x14ac:dyDescent="0.25">
      <c r="A185" s="172" t="s">
        <v>252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3"/>
      <c r="Z185" s="153"/>
    </row>
    <row r="186" spans="1:53" ht="14.25" hidden="1" customHeight="1" x14ac:dyDescent="0.25">
      <c r="A186" s="165" t="s">
        <v>61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52"/>
      <c r="Z186" s="152"/>
    </row>
    <row r="187" spans="1:53" ht="27" hidden="1" customHeight="1" x14ac:dyDescent="0.25">
      <c r="A187" s="55" t="s">
        <v>253</v>
      </c>
      <c r="B187" s="55" t="s">
        <v>254</v>
      </c>
      <c r="C187" s="32">
        <v>4301070915</v>
      </c>
      <c r="D187" s="173">
        <v>4607111035882</v>
      </c>
      <c r="E187" s="174"/>
      <c r="F187" s="156">
        <v>0.43</v>
      </c>
      <c r="G187" s="33">
        <v>16</v>
      </c>
      <c r="H187" s="156">
        <v>6.88</v>
      </c>
      <c r="I187" s="156">
        <v>7.19</v>
      </c>
      <c r="J187" s="33">
        <v>84</v>
      </c>
      <c r="K187" s="33" t="s">
        <v>64</v>
      </c>
      <c r="L187" s="34" t="s">
        <v>65</v>
      </c>
      <c r="M187" s="33">
        <v>180</v>
      </c>
      <c r="N187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7"/>
      <c r="P187" s="177"/>
      <c r="Q187" s="177"/>
      <c r="R187" s="174"/>
      <c r="S187" s="35"/>
      <c r="T187" s="35"/>
      <c r="U187" s="36" t="s">
        <v>66</v>
      </c>
      <c r="V187" s="157">
        <v>0</v>
      </c>
      <c r="W187" s="158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255</v>
      </c>
      <c r="B188" s="55" t="s">
        <v>256</v>
      </c>
      <c r="C188" s="32">
        <v>4301070921</v>
      </c>
      <c r="D188" s="173">
        <v>4607111035905</v>
      </c>
      <c r="E188" s="174"/>
      <c r="F188" s="156">
        <v>0.9</v>
      </c>
      <c r="G188" s="33">
        <v>8</v>
      </c>
      <c r="H188" s="156">
        <v>7.2</v>
      </c>
      <c r="I188" s="156">
        <v>7.47</v>
      </c>
      <c r="J188" s="33">
        <v>84</v>
      </c>
      <c r="K188" s="33" t="s">
        <v>64</v>
      </c>
      <c r="L188" s="34" t="s">
        <v>65</v>
      </c>
      <c r="M188" s="33">
        <v>180</v>
      </c>
      <c r="N188" s="2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7"/>
      <c r="P188" s="177"/>
      <c r="Q188" s="177"/>
      <c r="R188" s="174"/>
      <c r="S188" s="35"/>
      <c r="T188" s="35"/>
      <c r="U188" s="36" t="s">
        <v>66</v>
      </c>
      <c r="V188" s="157">
        <v>0</v>
      </c>
      <c r="W188" s="158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257</v>
      </c>
      <c r="B189" s="55" t="s">
        <v>258</v>
      </c>
      <c r="C189" s="32">
        <v>4301070917</v>
      </c>
      <c r="D189" s="173">
        <v>4607111035912</v>
      </c>
      <c r="E189" s="174"/>
      <c r="F189" s="156">
        <v>0.43</v>
      </c>
      <c r="G189" s="33">
        <v>16</v>
      </c>
      <c r="H189" s="156">
        <v>6.88</v>
      </c>
      <c r="I189" s="156">
        <v>7.19</v>
      </c>
      <c r="J189" s="33">
        <v>84</v>
      </c>
      <c r="K189" s="33" t="s">
        <v>64</v>
      </c>
      <c r="L189" s="34" t="s">
        <v>65</v>
      </c>
      <c r="M189" s="33">
        <v>180</v>
      </c>
      <c r="N189" s="1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7"/>
      <c r="P189" s="177"/>
      <c r="Q189" s="177"/>
      <c r="R189" s="174"/>
      <c r="S189" s="35"/>
      <c r="T189" s="35"/>
      <c r="U189" s="36" t="s">
        <v>66</v>
      </c>
      <c r="V189" s="157">
        <v>0</v>
      </c>
      <c r="W189" s="158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259</v>
      </c>
      <c r="B190" s="55" t="s">
        <v>260</v>
      </c>
      <c r="C190" s="32">
        <v>4301070920</v>
      </c>
      <c r="D190" s="173">
        <v>4607111035929</v>
      </c>
      <c r="E190" s="174"/>
      <c r="F190" s="156">
        <v>0.9</v>
      </c>
      <c r="G190" s="33">
        <v>8</v>
      </c>
      <c r="H190" s="156">
        <v>7.2</v>
      </c>
      <c r="I190" s="156">
        <v>7.47</v>
      </c>
      <c r="J190" s="33">
        <v>84</v>
      </c>
      <c r="K190" s="33" t="s">
        <v>64</v>
      </c>
      <c r="L190" s="34" t="s">
        <v>65</v>
      </c>
      <c r="M190" s="33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7"/>
      <c r="P190" s="177"/>
      <c r="Q190" s="177"/>
      <c r="R190" s="174"/>
      <c r="S190" s="35"/>
      <c r="T190" s="35"/>
      <c r="U190" s="36" t="s">
        <v>66</v>
      </c>
      <c r="V190" s="157">
        <v>80</v>
      </c>
      <c r="W190" s="158">
        <f>IFERROR(IF(V190="","",V190),"")</f>
        <v>80</v>
      </c>
      <c r="X190" s="37">
        <f>IFERROR(IF(V190="","",V190*0.0155),"")</f>
        <v>1.24</v>
      </c>
      <c r="Y190" s="57"/>
      <c r="Z190" s="58"/>
      <c r="AD190" s="62"/>
      <c r="BA190" s="128" t="s">
        <v>1</v>
      </c>
    </row>
    <row r="191" spans="1:53" x14ac:dyDescent="0.2">
      <c r="A191" s="178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9"/>
      <c r="N191" s="187" t="s">
        <v>67</v>
      </c>
      <c r="O191" s="170"/>
      <c r="P191" s="170"/>
      <c r="Q191" s="170"/>
      <c r="R191" s="170"/>
      <c r="S191" s="170"/>
      <c r="T191" s="171"/>
      <c r="U191" s="38" t="s">
        <v>66</v>
      </c>
      <c r="V191" s="159">
        <f>IFERROR(SUM(V187:V190),"0")</f>
        <v>80</v>
      </c>
      <c r="W191" s="159">
        <f>IFERROR(SUM(W187:W190),"0")</f>
        <v>80</v>
      </c>
      <c r="X191" s="159">
        <f>IFERROR(IF(X187="",0,X187),"0")+IFERROR(IF(X188="",0,X188),"0")+IFERROR(IF(X189="",0,X189),"0")+IFERROR(IF(X190="",0,X190),"0")</f>
        <v>1.24</v>
      </c>
      <c r="Y191" s="160"/>
      <c r="Z191" s="160"/>
    </row>
    <row r="192" spans="1:53" x14ac:dyDescent="0.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79"/>
      <c r="N192" s="187" t="s">
        <v>67</v>
      </c>
      <c r="O192" s="170"/>
      <c r="P192" s="170"/>
      <c r="Q192" s="170"/>
      <c r="R192" s="170"/>
      <c r="S192" s="170"/>
      <c r="T192" s="171"/>
      <c r="U192" s="38" t="s">
        <v>68</v>
      </c>
      <c r="V192" s="159">
        <f>IFERROR(SUMPRODUCT(V187:V190*H187:H190),"0")</f>
        <v>576</v>
      </c>
      <c r="W192" s="159">
        <f>IFERROR(SUMPRODUCT(W187:W190*H187:H190),"0")</f>
        <v>576</v>
      </c>
      <c r="X192" s="38"/>
      <c r="Y192" s="160"/>
      <c r="Z192" s="160"/>
    </row>
    <row r="193" spans="1:53" ht="16.5" hidden="1" customHeight="1" x14ac:dyDescent="0.25">
      <c r="A193" s="172" t="s">
        <v>261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3"/>
      <c r="Z193" s="153"/>
    </row>
    <row r="194" spans="1:53" ht="14.25" hidden="1" customHeight="1" x14ac:dyDescent="0.25">
      <c r="A194" s="165" t="s">
        <v>234</v>
      </c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52"/>
      <c r="Z194" s="152"/>
    </row>
    <row r="195" spans="1:53" ht="27" hidden="1" customHeight="1" x14ac:dyDescent="0.25">
      <c r="A195" s="55" t="s">
        <v>262</v>
      </c>
      <c r="B195" s="55" t="s">
        <v>263</v>
      </c>
      <c r="C195" s="32">
        <v>4301051320</v>
      </c>
      <c r="D195" s="173">
        <v>4680115881334</v>
      </c>
      <c r="E195" s="174"/>
      <c r="F195" s="156">
        <v>0.33</v>
      </c>
      <c r="G195" s="33">
        <v>6</v>
      </c>
      <c r="H195" s="156">
        <v>1.98</v>
      </c>
      <c r="I195" s="156">
        <v>2.27</v>
      </c>
      <c r="J195" s="33">
        <v>156</v>
      </c>
      <c r="K195" s="33" t="s">
        <v>64</v>
      </c>
      <c r="L195" s="34" t="s">
        <v>237</v>
      </c>
      <c r="M195" s="33">
        <v>365</v>
      </c>
      <c r="N195" s="303" t="s">
        <v>264</v>
      </c>
      <c r="O195" s="177"/>
      <c r="P195" s="177"/>
      <c r="Q195" s="177"/>
      <c r="R195" s="174"/>
      <c r="S195" s="35"/>
      <c r="T195" s="35"/>
      <c r="U195" s="36" t="s">
        <v>66</v>
      </c>
      <c r="V195" s="157">
        <v>0</v>
      </c>
      <c r="W195" s="158">
        <f>IFERROR(IF(V195="","",V195),"")</f>
        <v>0</v>
      </c>
      <c r="X195" s="37">
        <f>IFERROR(IF(V195="","",V195*0.00753),"")</f>
        <v>0</v>
      </c>
      <c r="Y195" s="57"/>
      <c r="Z195" s="58"/>
      <c r="AD195" s="62"/>
      <c r="BA195" s="129" t="s">
        <v>239</v>
      </c>
    </row>
    <row r="196" spans="1:53" hidden="1" x14ac:dyDescent="0.2">
      <c r="A196" s="178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9"/>
      <c r="N196" s="187" t="s">
        <v>67</v>
      </c>
      <c r="O196" s="170"/>
      <c r="P196" s="170"/>
      <c r="Q196" s="170"/>
      <c r="R196" s="170"/>
      <c r="S196" s="170"/>
      <c r="T196" s="171"/>
      <c r="U196" s="38" t="s">
        <v>66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hidden="1" x14ac:dyDescent="0.2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79"/>
      <c r="N197" s="187" t="s">
        <v>67</v>
      </c>
      <c r="O197" s="170"/>
      <c r="P197" s="170"/>
      <c r="Q197" s="170"/>
      <c r="R197" s="170"/>
      <c r="S197" s="170"/>
      <c r="T197" s="171"/>
      <c r="U197" s="38" t="s">
        <v>68</v>
      </c>
      <c r="V197" s="159">
        <f>IFERROR(SUMPRODUCT(V195:V195*H195:H195),"0")</f>
        <v>0</v>
      </c>
      <c r="W197" s="159">
        <f>IFERROR(SUMPRODUCT(W195:W195*H195:H195),"0")</f>
        <v>0</v>
      </c>
      <c r="X197" s="38"/>
      <c r="Y197" s="160"/>
      <c r="Z197" s="160"/>
    </row>
    <row r="198" spans="1:53" ht="16.5" hidden="1" customHeight="1" x14ac:dyDescent="0.25">
      <c r="A198" s="172" t="s">
        <v>265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3"/>
      <c r="Z198" s="153"/>
    </row>
    <row r="199" spans="1:53" ht="14.25" hidden="1" customHeight="1" x14ac:dyDescent="0.25">
      <c r="A199" s="165" t="s">
        <v>61</v>
      </c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52"/>
      <c r="Z199" s="152"/>
    </row>
    <row r="200" spans="1:53" ht="16.5" hidden="1" customHeight="1" x14ac:dyDescent="0.25">
      <c r="A200" s="55" t="s">
        <v>266</v>
      </c>
      <c r="B200" s="55" t="s">
        <v>267</v>
      </c>
      <c r="C200" s="32">
        <v>4301070874</v>
      </c>
      <c r="D200" s="173">
        <v>4607111035332</v>
      </c>
      <c r="E200" s="174"/>
      <c r="F200" s="156">
        <v>0.43</v>
      </c>
      <c r="G200" s="33">
        <v>16</v>
      </c>
      <c r="H200" s="156">
        <v>6.88</v>
      </c>
      <c r="I200" s="156">
        <v>7.2060000000000004</v>
      </c>
      <c r="J200" s="33">
        <v>84</v>
      </c>
      <c r="K200" s="33" t="s">
        <v>64</v>
      </c>
      <c r="L200" s="34" t="s">
        <v>65</v>
      </c>
      <c r="M200" s="33">
        <v>180</v>
      </c>
      <c r="N200" s="25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7"/>
      <c r="P200" s="177"/>
      <c r="Q200" s="177"/>
      <c r="R200" s="174"/>
      <c r="S200" s="35"/>
      <c r="T200" s="35"/>
      <c r="U200" s="36" t="s">
        <v>66</v>
      </c>
      <c r="V200" s="157">
        <v>0</v>
      </c>
      <c r="W200" s="158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16.5" customHeight="1" x14ac:dyDescent="0.25">
      <c r="A201" s="55" t="s">
        <v>268</v>
      </c>
      <c r="B201" s="55" t="s">
        <v>269</v>
      </c>
      <c r="C201" s="32">
        <v>4301070873</v>
      </c>
      <c r="D201" s="173">
        <v>4607111035080</v>
      </c>
      <c r="E201" s="174"/>
      <c r="F201" s="156">
        <v>0.9</v>
      </c>
      <c r="G201" s="33">
        <v>8</v>
      </c>
      <c r="H201" s="156">
        <v>7.2</v>
      </c>
      <c r="I201" s="156">
        <v>7.47</v>
      </c>
      <c r="J201" s="33">
        <v>84</v>
      </c>
      <c r="K201" s="33" t="s">
        <v>64</v>
      </c>
      <c r="L201" s="34" t="s">
        <v>65</v>
      </c>
      <c r="M201" s="33">
        <v>180</v>
      </c>
      <c r="N201" s="2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7"/>
      <c r="P201" s="177"/>
      <c r="Q201" s="177"/>
      <c r="R201" s="174"/>
      <c r="S201" s="35"/>
      <c r="T201" s="35"/>
      <c r="U201" s="36" t="s">
        <v>66</v>
      </c>
      <c r="V201" s="157">
        <v>175</v>
      </c>
      <c r="W201" s="158">
        <f>IFERROR(IF(V201="","",V201),"")</f>
        <v>175</v>
      </c>
      <c r="X201" s="37">
        <f>IFERROR(IF(V201="","",V201*0.0155),"")</f>
        <v>2.7124999999999999</v>
      </c>
      <c r="Y201" s="57"/>
      <c r="Z201" s="58"/>
      <c r="AD201" s="62"/>
      <c r="BA201" s="131" t="s">
        <v>1</v>
      </c>
    </row>
    <row r="202" spans="1:53" x14ac:dyDescent="0.2">
      <c r="A202" s="178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9"/>
      <c r="N202" s="187" t="s">
        <v>67</v>
      </c>
      <c r="O202" s="170"/>
      <c r="P202" s="170"/>
      <c r="Q202" s="170"/>
      <c r="R202" s="170"/>
      <c r="S202" s="170"/>
      <c r="T202" s="171"/>
      <c r="U202" s="38" t="s">
        <v>66</v>
      </c>
      <c r="V202" s="159">
        <f>IFERROR(SUM(V200:V201),"0")</f>
        <v>175</v>
      </c>
      <c r="W202" s="159">
        <f>IFERROR(SUM(W200:W201),"0")</f>
        <v>175</v>
      </c>
      <c r="X202" s="159">
        <f>IFERROR(IF(X200="",0,X200),"0")+IFERROR(IF(X201="",0,X201),"0")</f>
        <v>2.7124999999999999</v>
      </c>
      <c r="Y202" s="160"/>
      <c r="Z202" s="160"/>
    </row>
    <row r="203" spans="1:53" x14ac:dyDescent="0.2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79"/>
      <c r="N203" s="187" t="s">
        <v>67</v>
      </c>
      <c r="O203" s="170"/>
      <c r="P203" s="170"/>
      <c r="Q203" s="170"/>
      <c r="R203" s="170"/>
      <c r="S203" s="170"/>
      <c r="T203" s="171"/>
      <c r="U203" s="38" t="s">
        <v>68</v>
      </c>
      <c r="V203" s="159">
        <f>IFERROR(SUMPRODUCT(V200:V201*H200:H201),"0")</f>
        <v>1260</v>
      </c>
      <c r="W203" s="159">
        <f>IFERROR(SUMPRODUCT(W200:W201*H200:H201),"0")</f>
        <v>1260</v>
      </c>
      <c r="X203" s="38"/>
      <c r="Y203" s="160"/>
      <c r="Z203" s="160"/>
    </row>
    <row r="204" spans="1:53" ht="27.75" hidden="1" customHeight="1" x14ac:dyDescent="0.2">
      <c r="A204" s="167" t="s">
        <v>270</v>
      </c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49"/>
      <c r="Z204" s="49"/>
    </row>
    <row r="205" spans="1:53" ht="16.5" hidden="1" customHeight="1" x14ac:dyDescent="0.25">
      <c r="A205" s="172" t="s">
        <v>271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3"/>
      <c r="Z205" s="153"/>
    </row>
    <row r="206" spans="1:53" ht="14.25" hidden="1" customHeight="1" x14ac:dyDescent="0.25">
      <c r="A206" s="165" t="s">
        <v>61</v>
      </c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52"/>
      <c r="Z206" s="152"/>
    </row>
    <row r="207" spans="1:53" ht="27" hidden="1" customHeight="1" x14ac:dyDescent="0.25">
      <c r="A207" s="55" t="s">
        <v>272</v>
      </c>
      <c r="B207" s="55" t="s">
        <v>273</v>
      </c>
      <c r="C207" s="32">
        <v>4301070941</v>
      </c>
      <c r="D207" s="173">
        <v>4607111036162</v>
      </c>
      <c r="E207" s="174"/>
      <c r="F207" s="156">
        <v>0.8</v>
      </c>
      <c r="G207" s="33">
        <v>8</v>
      </c>
      <c r="H207" s="156">
        <v>6.4</v>
      </c>
      <c r="I207" s="156">
        <v>6.6811999999999996</v>
      </c>
      <c r="J207" s="33">
        <v>84</v>
      </c>
      <c r="K207" s="33" t="s">
        <v>64</v>
      </c>
      <c r="L207" s="34" t="s">
        <v>65</v>
      </c>
      <c r="M207" s="33">
        <v>90</v>
      </c>
      <c r="N207" s="32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7"/>
      <c r="P207" s="177"/>
      <c r="Q207" s="177"/>
      <c r="R207" s="174"/>
      <c r="S207" s="35"/>
      <c r="T207" s="35"/>
      <c r="U207" s="36" t="s">
        <v>66</v>
      </c>
      <c r="V207" s="157">
        <v>0</v>
      </c>
      <c r="W207" s="158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2" t="s">
        <v>1</v>
      </c>
    </row>
    <row r="208" spans="1:53" hidden="1" x14ac:dyDescent="0.2">
      <c r="A208" s="178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9"/>
      <c r="N208" s="187" t="s">
        <v>67</v>
      </c>
      <c r="O208" s="170"/>
      <c r="P208" s="170"/>
      <c r="Q208" s="170"/>
      <c r="R208" s="170"/>
      <c r="S208" s="170"/>
      <c r="T208" s="171"/>
      <c r="U208" s="38" t="s">
        <v>66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hidden="1" x14ac:dyDescent="0.2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79"/>
      <c r="N209" s="187" t="s">
        <v>67</v>
      </c>
      <c r="O209" s="170"/>
      <c r="P209" s="170"/>
      <c r="Q209" s="170"/>
      <c r="R209" s="170"/>
      <c r="S209" s="170"/>
      <c r="T209" s="171"/>
      <c r="U209" s="38" t="s">
        <v>68</v>
      </c>
      <c r="V209" s="159">
        <f>IFERROR(SUMPRODUCT(V207:V207*H207:H207),"0")</f>
        <v>0</v>
      </c>
      <c r="W209" s="159">
        <f>IFERROR(SUMPRODUCT(W207:W207*H207:H207),"0")</f>
        <v>0</v>
      </c>
      <c r="X209" s="38"/>
      <c r="Y209" s="160"/>
      <c r="Z209" s="160"/>
    </row>
    <row r="210" spans="1:53" ht="27.75" hidden="1" customHeight="1" x14ac:dyDescent="0.2">
      <c r="A210" s="167" t="s">
        <v>274</v>
      </c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49"/>
      <c r="Z210" s="49"/>
    </row>
    <row r="211" spans="1:53" ht="16.5" hidden="1" customHeight="1" x14ac:dyDescent="0.25">
      <c r="A211" s="172" t="s">
        <v>275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3"/>
      <c r="Z211" s="153"/>
    </row>
    <row r="212" spans="1:53" ht="14.25" hidden="1" customHeight="1" x14ac:dyDescent="0.25">
      <c r="A212" s="165" t="s">
        <v>61</v>
      </c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52"/>
      <c r="Z212" s="152"/>
    </row>
    <row r="213" spans="1:53" ht="27" customHeight="1" x14ac:dyDescent="0.25">
      <c r="A213" s="55" t="s">
        <v>276</v>
      </c>
      <c r="B213" s="55" t="s">
        <v>277</v>
      </c>
      <c r="C213" s="32">
        <v>4301070965</v>
      </c>
      <c r="D213" s="173">
        <v>4607111035899</v>
      </c>
      <c r="E213" s="174"/>
      <c r="F213" s="156">
        <v>1</v>
      </c>
      <c r="G213" s="33">
        <v>5</v>
      </c>
      <c r="H213" s="156">
        <v>5</v>
      </c>
      <c r="I213" s="156">
        <v>5.2619999999999996</v>
      </c>
      <c r="J213" s="33">
        <v>84</v>
      </c>
      <c r="K213" s="33" t="s">
        <v>64</v>
      </c>
      <c r="L213" s="34" t="s">
        <v>65</v>
      </c>
      <c r="M213" s="33">
        <v>180</v>
      </c>
      <c r="N213" s="274" t="s">
        <v>278</v>
      </c>
      <c r="O213" s="177"/>
      <c r="P213" s="177"/>
      <c r="Q213" s="177"/>
      <c r="R213" s="174"/>
      <c r="S213" s="35"/>
      <c r="T213" s="35"/>
      <c r="U213" s="36" t="s">
        <v>66</v>
      </c>
      <c r="V213" s="157">
        <v>40</v>
      </c>
      <c r="W213" s="158">
        <f>IFERROR(IF(V213="","",V213),"")</f>
        <v>40</v>
      </c>
      <c r="X213" s="37">
        <f>IFERROR(IF(V213="","",V213*0.0155),"")</f>
        <v>0.62</v>
      </c>
      <c r="Y213" s="57"/>
      <c r="Z213" s="58"/>
      <c r="AD213" s="62"/>
      <c r="BA213" s="133" t="s">
        <v>1</v>
      </c>
    </row>
    <row r="214" spans="1:53" x14ac:dyDescent="0.2">
      <c r="A214" s="178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9"/>
      <c r="N214" s="187" t="s">
        <v>67</v>
      </c>
      <c r="O214" s="170"/>
      <c r="P214" s="170"/>
      <c r="Q214" s="170"/>
      <c r="R214" s="170"/>
      <c r="S214" s="170"/>
      <c r="T214" s="171"/>
      <c r="U214" s="38" t="s">
        <v>66</v>
      </c>
      <c r="V214" s="159">
        <f>IFERROR(SUM(V213:V213),"0")</f>
        <v>40</v>
      </c>
      <c r="W214" s="159">
        <f>IFERROR(SUM(W213:W213),"0")</f>
        <v>40</v>
      </c>
      <c r="X214" s="159">
        <f>IFERROR(IF(X213="",0,X213),"0")</f>
        <v>0.62</v>
      </c>
      <c r="Y214" s="160"/>
      <c r="Z214" s="160"/>
    </row>
    <row r="215" spans="1:53" x14ac:dyDescent="0.2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79"/>
      <c r="N215" s="187" t="s">
        <v>67</v>
      </c>
      <c r="O215" s="170"/>
      <c r="P215" s="170"/>
      <c r="Q215" s="170"/>
      <c r="R215" s="170"/>
      <c r="S215" s="170"/>
      <c r="T215" s="171"/>
      <c r="U215" s="38" t="s">
        <v>68</v>
      </c>
      <c r="V215" s="159">
        <f>IFERROR(SUMPRODUCT(V213:V213*H213:H213),"0")</f>
        <v>200</v>
      </c>
      <c r="W215" s="159">
        <f>IFERROR(SUMPRODUCT(W213:W213*H213:H213),"0")</f>
        <v>200</v>
      </c>
      <c r="X215" s="38"/>
      <c r="Y215" s="160"/>
      <c r="Z215" s="160"/>
    </row>
    <row r="216" spans="1:53" ht="16.5" hidden="1" customHeight="1" x14ac:dyDescent="0.25">
      <c r="A216" s="172" t="s">
        <v>279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3"/>
      <c r="Z216" s="153"/>
    </row>
    <row r="217" spans="1:53" ht="14.25" hidden="1" customHeight="1" x14ac:dyDescent="0.25">
      <c r="A217" s="165" t="s">
        <v>61</v>
      </c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52"/>
      <c r="Z217" s="152"/>
    </row>
    <row r="218" spans="1:53" ht="27" customHeight="1" x14ac:dyDescent="0.25">
      <c r="A218" s="55" t="s">
        <v>280</v>
      </c>
      <c r="B218" s="55" t="s">
        <v>281</v>
      </c>
      <c r="C218" s="32">
        <v>4301070870</v>
      </c>
      <c r="D218" s="173">
        <v>4607111036711</v>
      </c>
      <c r="E218" s="174"/>
      <c r="F218" s="156">
        <v>0.8</v>
      </c>
      <c r="G218" s="33">
        <v>8</v>
      </c>
      <c r="H218" s="156">
        <v>6.4</v>
      </c>
      <c r="I218" s="156">
        <v>6.67</v>
      </c>
      <c r="J218" s="33">
        <v>84</v>
      </c>
      <c r="K218" s="33" t="s">
        <v>64</v>
      </c>
      <c r="L218" s="34" t="s">
        <v>65</v>
      </c>
      <c r="M218" s="33">
        <v>90</v>
      </c>
      <c r="N218" s="2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7"/>
      <c r="P218" s="177"/>
      <c r="Q218" s="177"/>
      <c r="R218" s="174"/>
      <c r="S218" s="35"/>
      <c r="T218" s="35"/>
      <c r="U218" s="36" t="s">
        <v>66</v>
      </c>
      <c r="V218" s="157">
        <v>4</v>
      </c>
      <c r="W218" s="158">
        <f>IFERROR(IF(V218="","",V218),"")</f>
        <v>4</v>
      </c>
      <c r="X218" s="37">
        <f>IFERROR(IF(V218="","",V218*0.0155),"")</f>
        <v>6.2E-2</v>
      </c>
      <c r="Y218" s="57"/>
      <c r="Z218" s="58"/>
      <c r="AD218" s="62"/>
      <c r="BA218" s="134" t="s">
        <v>1</v>
      </c>
    </row>
    <row r="219" spans="1:53" x14ac:dyDescent="0.2">
      <c r="A219" s="178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9"/>
      <c r="N219" s="187" t="s">
        <v>67</v>
      </c>
      <c r="O219" s="170"/>
      <c r="P219" s="170"/>
      <c r="Q219" s="170"/>
      <c r="R219" s="170"/>
      <c r="S219" s="170"/>
      <c r="T219" s="171"/>
      <c r="U219" s="38" t="s">
        <v>66</v>
      </c>
      <c r="V219" s="159">
        <f>IFERROR(SUM(V218:V218),"0")</f>
        <v>4</v>
      </c>
      <c r="W219" s="159">
        <f>IFERROR(SUM(W218:W218),"0")</f>
        <v>4</v>
      </c>
      <c r="X219" s="159">
        <f>IFERROR(IF(X218="",0,X218),"0")</f>
        <v>6.2E-2</v>
      </c>
      <c r="Y219" s="160"/>
      <c r="Z219" s="160"/>
    </row>
    <row r="220" spans="1:53" x14ac:dyDescent="0.2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79"/>
      <c r="N220" s="187" t="s">
        <v>67</v>
      </c>
      <c r="O220" s="170"/>
      <c r="P220" s="170"/>
      <c r="Q220" s="170"/>
      <c r="R220" s="170"/>
      <c r="S220" s="170"/>
      <c r="T220" s="171"/>
      <c r="U220" s="38" t="s">
        <v>68</v>
      </c>
      <c r="V220" s="159">
        <f>IFERROR(SUMPRODUCT(V218:V218*H218:H218),"0")</f>
        <v>25.6</v>
      </c>
      <c r="W220" s="159">
        <f>IFERROR(SUMPRODUCT(W218:W218*H218:H218),"0")</f>
        <v>25.6</v>
      </c>
      <c r="X220" s="38"/>
      <c r="Y220" s="160"/>
      <c r="Z220" s="160"/>
    </row>
    <row r="221" spans="1:53" ht="27.75" hidden="1" customHeight="1" x14ac:dyDescent="0.2">
      <c r="A221" s="167" t="s">
        <v>282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49"/>
      <c r="Z221" s="49"/>
    </row>
    <row r="222" spans="1:53" ht="16.5" hidden="1" customHeight="1" x14ac:dyDescent="0.25">
      <c r="A222" s="172" t="s">
        <v>283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3"/>
      <c r="Z222" s="153"/>
    </row>
    <row r="223" spans="1:53" ht="14.25" hidden="1" customHeight="1" x14ac:dyDescent="0.25">
      <c r="A223" s="165" t="s">
        <v>130</v>
      </c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52"/>
      <c r="Z223" s="152"/>
    </row>
    <row r="224" spans="1:53" ht="27" hidden="1" customHeight="1" x14ac:dyDescent="0.25">
      <c r="A224" s="55" t="s">
        <v>284</v>
      </c>
      <c r="B224" s="55" t="s">
        <v>285</v>
      </c>
      <c r="C224" s="32">
        <v>4301131019</v>
      </c>
      <c r="D224" s="173">
        <v>4640242180427</v>
      </c>
      <c r="E224" s="174"/>
      <c r="F224" s="156">
        <v>1.8</v>
      </c>
      <c r="G224" s="33">
        <v>1</v>
      </c>
      <c r="H224" s="156">
        <v>1.8</v>
      </c>
      <c r="I224" s="156">
        <v>1.915</v>
      </c>
      <c r="J224" s="33">
        <v>234</v>
      </c>
      <c r="K224" s="33" t="s">
        <v>120</v>
      </c>
      <c r="L224" s="34" t="s">
        <v>65</v>
      </c>
      <c r="M224" s="33">
        <v>180</v>
      </c>
      <c r="N224" s="195" t="s">
        <v>286</v>
      </c>
      <c r="O224" s="177"/>
      <c r="P224" s="177"/>
      <c r="Q224" s="177"/>
      <c r="R224" s="174"/>
      <c r="S224" s="35"/>
      <c r="T224" s="35"/>
      <c r="U224" s="36" t="s">
        <v>66</v>
      </c>
      <c r="V224" s="157">
        <v>0</v>
      </c>
      <c r="W224" s="158">
        <f>IFERROR(IF(V224="","",V224),"")</f>
        <v>0</v>
      </c>
      <c r="X224" s="37">
        <f>IFERROR(IF(V224="","",V224*0.00502),"")</f>
        <v>0</v>
      </c>
      <c r="Y224" s="57"/>
      <c r="Z224" s="58"/>
      <c r="AD224" s="62"/>
      <c r="BA224" s="135" t="s">
        <v>75</v>
      </c>
    </row>
    <row r="225" spans="1:53" hidden="1" x14ac:dyDescent="0.2">
      <c r="A225" s="178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9"/>
      <c r="N225" s="187" t="s">
        <v>67</v>
      </c>
      <c r="O225" s="170"/>
      <c r="P225" s="170"/>
      <c r="Q225" s="170"/>
      <c r="R225" s="170"/>
      <c r="S225" s="170"/>
      <c r="T225" s="171"/>
      <c r="U225" s="38" t="s">
        <v>66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hidden="1" x14ac:dyDescent="0.2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79"/>
      <c r="N226" s="187" t="s">
        <v>67</v>
      </c>
      <c r="O226" s="170"/>
      <c r="P226" s="170"/>
      <c r="Q226" s="170"/>
      <c r="R226" s="170"/>
      <c r="S226" s="170"/>
      <c r="T226" s="171"/>
      <c r="U226" s="38" t="s">
        <v>68</v>
      </c>
      <c r="V226" s="159">
        <f>IFERROR(SUMPRODUCT(V224:V224*H224:H224),"0")</f>
        <v>0</v>
      </c>
      <c r="W226" s="159">
        <f>IFERROR(SUMPRODUCT(W224:W224*H224:H224),"0")</f>
        <v>0</v>
      </c>
      <c r="X226" s="38"/>
      <c r="Y226" s="160"/>
      <c r="Z226" s="160"/>
    </row>
    <row r="227" spans="1:53" ht="14.25" hidden="1" customHeight="1" x14ac:dyDescent="0.25">
      <c r="A227" s="165" t="s">
        <v>71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52"/>
      <c r="Z227" s="152"/>
    </row>
    <row r="228" spans="1:53" ht="27" customHeight="1" x14ac:dyDescent="0.25">
      <c r="A228" s="55" t="s">
        <v>287</v>
      </c>
      <c r="B228" s="55" t="s">
        <v>288</v>
      </c>
      <c r="C228" s="32">
        <v>4301132080</v>
      </c>
      <c r="D228" s="173">
        <v>4640242180397</v>
      </c>
      <c r="E228" s="174"/>
      <c r="F228" s="156">
        <v>1</v>
      </c>
      <c r="G228" s="33">
        <v>6</v>
      </c>
      <c r="H228" s="156">
        <v>6</v>
      </c>
      <c r="I228" s="156">
        <v>6.26</v>
      </c>
      <c r="J228" s="33">
        <v>84</v>
      </c>
      <c r="K228" s="33" t="s">
        <v>64</v>
      </c>
      <c r="L228" s="34" t="s">
        <v>65</v>
      </c>
      <c r="M228" s="33">
        <v>180</v>
      </c>
      <c r="N228" s="295" t="s">
        <v>289</v>
      </c>
      <c r="O228" s="177"/>
      <c r="P228" s="177"/>
      <c r="Q228" s="177"/>
      <c r="R228" s="174"/>
      <c r="S228" s="35"/>
      <c r="T228" s="35"/>
      <c r="U228" s="36" t="s">
        <v>66</v>
      </c>
      <c r="V228" s="157">
        <v>67</v>
      </c>
      <c r="W228" s="158">
        <f>IFERROR(IF(V228="","",V228),"")</f>
        <v>67</v>
      </c>
      <c r="X228" s="37">
        <f>IFERROR(IF(V228="","",V228*0.0155),"")</f>
        <v>1.0385</v>
      </c>
      <c r="Y228" s="57"/>
      <c r="Z228" s="58"/>
      <c r="AD228" s="62"/>
      <c r="BA228" s="136" t="s">
        <v>75</v>
      </c>
    </row>
    <row r="229" spans="1:53" x14ac:dyDescent="0.2">
      <c r="A229" s="178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9"/>
      <c r="N229" s="187" t="s">
        <v>67</v>
      </c>
      <c r="O229" s="170"/>
      <c r="P229" s="170"/>
      <c r="Q229" s="170"/>
      <c r="R229" s="170"/>
      <c r="S229" s="170"/>
      <c r="T229" s="171"/>
      <c r="U229" s="38" t="s">
        <v>66</v>
      </c>
      <c r="V229" s="159">
        <f>IFERROR(SUM(V228:V228),"0")</f>
        <v>67</v>
      </c>
      <c r="W229" s="159">
        <f>IFERROR(SUM(W228:W228),"0")</f>
        <v>67</v>
      </c>
      <c r="X229" s="159">
        <f>IFERROR(IF(X228="",0,X228),"0")</f>
        <v>1.0385</v>
      </c>
      <c r="Y229" s="160"/>
      <c r="Z229" s="160"/>
    </row>
    <row r="230" spans="1:53" x14ac:dyDescent="0.2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79"/>
      <c r="N230" s="187" t="s">
        <v>67</v>
      </c>
      <c r="O230" s="170"/>
      <c r="P230" s="170"/>
      <c r="Q230" s="170"/>
      <c r="R230" s="170"/>
      <c r="S230" s="170"/>
      <c r="T230" s="171"/>
      <c r="U230" s="38" t="s">
        <v>68</v>
      </c>
      <c r="V230" s="159">
        <f>IFERROR(SUMPRODUCT(V228:V228*H228:H228),"0")</f>
        <v>402</v>
      </c>
      <c r="W230" s="159">
        <f>IFERROR(SUMPRODUCT(W228:W228*H228:H228),"0")</f>
        <v>402</v>
      </c>
      <c r="X230" s="38"/>
      <c r="Y230" s="160"/>
      <c r="Z230" s="160"/>
    </row>
    <row r="231" spans="1:53" ht="14.25" hidden="1" customHeight="1" x14ac:dyDescent="0.25">
      <c r="A231" s="165" t="s">
        <v>148</v>
      </c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52"/>
      <c r="Z231" s="152"/>
    </row>
    <row r="232" spans="1:53" ht="27" hidden="1" customHeight="1" x14ac:dyDescent="0.25">
      <c r="A232" s="55" t="s">
        <v>290</v>
      </c>
      <c r="B232" s="55" t="s">
        <v>291</v>
      </c>
      <c r="C232" s="32">
        <v>4301136028</v>
      </c>
      <c r="D232" s="173">
        <v>4640242180304</v>
      </c>
      <c r="E232" s="174"/>
      <c r="F232" s="156">
        <v>2.7</v>
      </c>
      <c r="G232" s="33">
        <v>1</v>
      </c>
      <c r="H232" s="156">
        <v>2.7</v>
      </c>
      <c r="I232" s="156">
        <v>2.8906000000000001</v>
      </c>
      <c r="J232" s="33">
        <v>126</v>
      </c>
      <c r="K232" s="33" t="s">
        <v>74</v>
      </c>
      <c r="L232" s="34" t="s">
        <v>65</v>
      </c>
      <c r="M232" s="33">
        <v>180</v>
      </c>
      <c r="N232" s="263" t="s">
        <v>292</v>
      </c>
      <c r="O232" s="177"/>
      <c r="P232" s="177"/>
      <c r="Q232" s="177"/>
      <c r="R232" s="174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75</v>
      </c>
    </row>
    <row r="233" spans="1:53" ht="37.5" hidden="1" customHeight="1" x14ac:dyDescent="0.25">
      <c r="A233" s="55" t="s">
        <v>293</v>
      </c>
      <c r="B233" s="55" t="s">
        <v>294</v>
      </c>
      <c r="C233" s="32">
        <v>4301136027</v>
      </c>
      <c r="D233" s="173">
        <v>4640242180298</v>
      </c>
      <c r="E233" s="174"/>
      <c r="F233" s="156">
        <v>2.7</v>
      </c>
      <c r="G233" s="33">
        <v>1</v>
      </c>
      <c r="H233" s="156">
        <v>2.7</v>
      </c>
      <c r="I233" s="156">
        <v>2.8919999999999999</v>
      </c>
      <c r="J233" s="33">
        <v>126</v>
      </c>
      <c r="K233" s="33" t="s">
        <v>74</v>
      </c>
      <c r="L233" s="34" t="s">
        <v>65</v>
      </c>
      <c r="M233" s="33">
        <v>180</v>
      </c>
      <c r="N233" s="226" t="s">
        <v>295</v>
      </c>
      <c r="O233" s="177"/>
      <c r="P233" s="177"/>
      <c r="Q233" s="177"/>
      <c r="R233" s="174"/>
      <c r="S233" s="35"/>
      <c r="T233" s="35"/>
      <c r="U233" s="36" t="s">
        <v>66</v>
      </c>
      <c r="V233" s="157">
        <v>0</v>
      </c>
      <c r="W233" s="158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27" hidden="1" customHeight="1" x14ac:dyDescent="0.25">
      <c r="A234" s="55" t="s">
        <v>296</v>
      </c>
      <c r="B234" s="55" t="s">
        <v>297</v>
      </c>
      <c r="C234" s="32">
        <v>4301136026</v>
      </c>
      <c r="D234" s="173">
        <v>4640242180236</v>
      </c>
      <c r="E234" s="174"/>
      <c r="F234" s="156">
        <v>5</v>
      </c>
      <c r="G234" s="33">
        <v>1</v>
      </c>
      <c r="H234" s="156">
        <v>5</v>
      </c>
      <c r="I234" s="156">
        <v>5.2350000000000003</v>
      </c>
      <c r="J234" s="33">
        <v>84</v>
      </c>
      <c r="K234" s="33" t="s">
        <v>64</v>
      </c>
      <c r="L234" s="34" t="s">
        <v>65</v>
      </c>
      <c r="M234" s="33">
        <v>180</v>
      </c>
      <c r="N234" s="259" t="s">
        <v>298</v>
      </c>
      <c r="O234" s="177"/>
      <c r="P234" s="177"/>
      <c r="Q234" s="177"/>
      <c r="R234" s="174"/>
      <c r="S234" s="35"/>
      <c r="T234" s="35"/>
      <c r="U234" s="36" t="s">
        <v>66</v>
      </c>
      <c r="V234" s="157">
        <v>0</v>
      </c>
      <c r="W234" s="158">
        <f>IFERROR(IF(V234="","",V234),"")</f>
        <v>0</v>
      </c>
      <c r="X234" s="37">
        <f>IFERROR(IF(V234="","",V234*0.0155),"")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299</v>
      </c>
      <c r="B235" s="55" t="s">
        <v>300</v>
      </c>
      <c r="C235" s="32">
        <v>4301136029</v>
      </c>
      <c r="D235" s="173">
        <v>4640242180410</v>
      </c>
      <c r="E235" s="174"/>
      <c r="F235" s="156">
        <v>2.2400000000000002</v>
      </c>
      <c r="G235" s="33">
        <v>1</v>
      </c>
      <c r="H235" s="156">
        <v>2.2400000000000002</v>
      </c>
      <c r="I235" s="156">
        <v>2.4319999999999999</v>
      </c>
      <c r="J235" s="33">
        <v>126</v>
      </c>
      <c r="K235" s="33" t="s">
        <v>74</v>
      </c>
      <c r="L235" s="34" t="s">
        <v>65</v>
      </c>
      <c r="M235" s="33">
        <v>180</v>
      </c>
      <c r="N235" s="189" t="s">
        <v>301</v>
      </c>
      <c r="O235" s="177"/>
      <c r="P235" s="177"/>
      <c r="Q235" s="177"/>
      <c r="R235" s="174"/>
      <c r="S235" s="35"/>
      <c r="T235" s="35"/>
      <c r="U235" s="36" t="s">
        <v>66</v>
      </c>
      <c r="V235" s="157">
        <v>27</v>
      </c>
      <c r="W235" s="158">
        <f>IFERROR(IF(V235="","",V235),"")</f>
        <v>27</v>
      </c>
      <c r="X235" s="37">
        <f>IFERROR(IF(V235="","",V235*0.00936),"")</f>
        <v>0.25272</v>
      </c>
      <c r="Y235" s="57"/>
      <c r="Z235" s="58"/>
      <c r="AD235" s="62"/>
      <c r="BA235" s="140" t="s">
        <v>75</v>
      </c>
    </row>
    <row r="236" spans="1:53" x14ac:dyDescent="0.2">
      <c r="A236" s="178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9"/>
      <c r="N236" s="187" t="s">
        <v>67</v>
      </c>
      <c r="O236" s="170"/>
      <c r="P236" s="170"/>
      <c r="Q236" s="170"/>
      <c r="R236" s="170"/>
      <c r="S236" s="170"/>
      <c r="T236" s="171"/>
      <c r="U236" s="38" t="s">
        <v>66</v>
      </c>
      <c r="V236" s="159">
        <f>IFERROR(SUM(V232:V235),"0")</f>
        <v>27</v>
      </c>
      <c r="W236" s="159">
        <f>IFERROR(SUM(W232:W235),"0")</f>
        <v>27</v>
      </c>
      <c r="X236" s="159">
        <f>IFERROR(IF(X232="",0,X232),"0")+IFERROR(IF(X233="",0,X233),"0")+IFERROR(IF(X234="",0,X234),"0")+IFERROR(IF(X235="",0,X235),"0")</f>
        <v>0.25272</v>
      </c>
      <c r="Y236" s="160"/>
      <c r="Z236" s="160"/>
    </row>
    <row r="237" spans="1:53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79"/>
      <c r="N237" s="187" t="s">
        <v>67</v>
      </c>
      <c r="O237" s="170"/>
      <c r="P237" s="170"/>
      <c r="Q237" s="170"/>
      <c r="R237" s="170"/>
      <c r="S237" s="170"/>
      <c r="T237" s="171"/>
      <c r="U237" s="38" t="s">
        <v>68</v>
      </c>
      <c r="V237" s="159">
        <f>IFERROR(SUMPRODUCT(V232:V235*H232:H235),"0")</f>
        <v>60.480000000000004</v>
      </c>
      <c r="W237" s="159">
        <f>IFERROR(SUMPRODUCT(W232:W235*H232:H235),"0")</f>
        <v>60.480000000000004</v>
      </c>
      <c r="X237" s="38"/>
      <c r="Y237" s="160"/>
      <c r="Z237" s="160"/>
    </row>
    <row r="238" spans="1:53" ht="14.25" hidden="1" customHeight="1" x14ac:dyDescent="0.25">
      <c r="A238" s="165" t="s">
        <v>126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52"/>
      <c r="Z238" s="152"/>
    </row>
    <row r="239" spans="1:53" ht="27" hidden="1" customHeight="1" x14ac:dyDescent="0.25">
      <c r="A239" s="55" t="s">
        <v>302</v>
      </c>
      <c r="B239" s="55" t="s">
        <v>303</v>
      </c>
      <c r="C239" s="32">
        <v>4301135191</v>
      </c>
      <c r="D239" s="173">
        <v>4640242180373</v>
      </c>
      <c r="E239" s="174"/>
      <c r="F239" s="156">
        <v>3</v>
      </c>
      <c r="G239" s="33">
        <v>1</v>
      </c>
      <c r="H239" s="156">
        <v>3</v>
      </c>
      <c r="I239" s="156">
        <v>3.1920000000000002</v>
      </c>
      <c r="J239" s="33">
        <v>126</v>
      </c>
      <c r="K239" s="33" t="s">
        <v>74</v>
      </c>
      <c r="L239" s="34" t="s">
        <v>65</v>
      </c>
      <c r="M239" s="33">
        <v>180</v>
      </c>
      <c r="N239" s="211" t="s">
        <v>304</v>
      </c>
      <c r="O239" s="177"/>
      <c r="P239" s="177"/>
      <c r="Q239" s="177"/>
      <c r="R239" s="174"/>
      <c r="S239" s="35"/>
      <c r="T239" s="35"/>
      <c r="U239" s="36" t="s">
        <v>66</v>
      </c>
      <c r="V239" s="157">
        <v>0</v>
      </c>
      <c r="W239" s="158">
        <f t="shared" ref="W239:W248" si="4">IFERROR(IF(V239="","",V239),"")</f>
        <v>0</v>
      </c>
      <c r="X239" s="37">
        <f t="shared" ref="X239:X244" si="5">IFERROR(IF(V239="","",V239*0.00936),"")</f>
        <v>0</v>
      </c>
      <c r="Y239" s="57"/>
      <c r="Z239" s="58"/>
      <c r="AD239" s="62"/>
      <c r="BA239" s="141" t="s">
        <v>75</v>
      </c>
    </row>
    <row r="240" spans="1:53" ht="27" hidden="1" customHeight="1" x14ac:dyDescent="0.25">
      <c r="A240" s="55" t="s">
        <v>305</v>
      </c>
      <c r="B240" s="55" t="s">
        <v>306</v>
      </c>
      <c r="C240" s="32">
        <v>4301135195</v>
      </c>
      <c r="D240" s="173">
        <v>4640242180366</v>
      </c>
      <c r="E240" s="174"/>
      <c r="F240" s="156">
        <v>3.7</v>
      </c>
      <c r="G240" s="33">
        <v>1</v>
      </c>
      <c r="H240" s="156">
        <v>3.7</v>
      </c>
      <c r="I240" s="156">
        <v>3.8919999999999999</v>
      </c>
      <c r="J240" s="33">
        <v>126</v>
      </c>
      <c r="K240" s="33" t="s">
        <v>74</v>
      </c>
      <c r="L240" s="34" t="s">
        <v>65</v>
      </c>
      <c r="M240" s="33">
        <v>180</v>
      </c>
      <c r="N240" s="246" t="s">
        <v>307</v>
      </c>
      <c r="O240" s="177"/>
      <c r="P240" s="177"/>
      <c r="Q240" s="177"/>
      <c r="R240" s="174"/>
      <c r="S240" s="35"/>
      <c r="T240" s="35"/>
      <c r="U240" s="36" t="s">
        <v>66</v>
      </c>
      <c r="V240" s="157">
        <v>0</v>
      </c>
      <c r="W240" s="158">
        <f t="shared" si="4"/>
        <v>0</v>
      </c>
      <c r="X240" s="37">
        <f t="shared" si="5"/>
        <v>0</v>
      </c>
      <c r="Y240" s="57"/>
      <c r="Z240" s="58"/>
      <c r="AD240" s="62"/>
      <c r="BA240" s="142" t="s">
        <v>75</v>
      </c>
    </row>
    <row r="241" spans="1:53" ht="27" hidden="1" customHeight="1" x14ac:dyDescent="0.25">
      <c r="A241" s="55" t="s">
        <v>308</v>
      </c>
      <c r="B241" s="55" t="s">
        <v>309</v>
      </c>
      <c r="C241" s="32">
        <v>4301135188</v>
      </c>
      <c r="D241" s="173">
        <v>4640242180335</v>
      </c>
      <c r="E241" s="174"/>
      <c r="F241" s="156">
        <v>3.7</v>
      </c>
      <c r="G241" s="33">
        <v>1</v>
      </c>
      <c r="H241" s="156">
        <v>3.7</v>
      </c>
      <c r="I241" s="156">
        <v>3.8919999999999999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89" t="s">
        <v>310</v>
      </c>
      <c r="O241" s="177"/>
      <c r="P241" s="177"/>
      <c r="Q241" s="177"/>
      <c r="R241" s="174"/>
      <c r="S241" s="35"/>
      <c r="T241" s="35"/>
      <c r="U241" s="36" t="s">
        <v>66</v>
      </c>
      <c r="V241" s="157">
        <v>0</v>
      </c>
      <c r="W241" s="158">
        <f t="shared" si="4"/>
        <v>0</v>
      </c>
      <c r="X241" s="37">
        <f t="shared" si="5"/>
        <v>0</v>
      </c>
      <c r="Y241" s="57"/>
      <c r="Z241" s="58"/>
      <c r="AD241" s="62"/>
      <c r="BA241" s="143" t="s">
        <v>75</v>
      </c>
    </row>
    <row r="242" spans="1:53" ht="37.5" customHeight="1" x14ac:dyDescent="0.25">
      <c r="A242" s="55" t="s">
        <v>311</v>
      </c>
      <c r="B242" s="55" t="s">
        <v>312</v>
      </c>
      <c r="C242" s="32">
        <v>4301135189</v>
      </c>
      <c r="D242" s="173">
        <v>4640242180342</v>
      </c>
      <c r="E242" s="174"/>
      <c r="F242" s="156">
        <v>3.7</v>
      </c>
      <c r="G242" s="33">
        <v>1</v>
      </c>
      <c r="H242" s="156">
        <v>3.7</v>
      </c>
      <c r="I242" s="156">
        <v>3.8919999999999999</v>
      </c>
      <c r="J242" s="33">
        <v>126</v>
      </c>
      <c r="K242" s="33" t="s">
        <v>74</v>
      </c>
      <c r="L242" s="34" t="s">
        <v>65</v>
      </c>
      <c r="M242" s="33">
        <v>180</v>
      </c>
      <c r="N242" s="275" t="s">
        <v>313</v>
      </c>
      <c r="O242" s="177"/>
      <c r="P242" s="177"/>
      <c r="Q242" s="177"/>
      <c r="R242" s="174"/>
      <c r="S242" s="35"/>
      <c r="T242" s="35"/>
      <c r="U242" s="36" t="s">
        <v>66</v>
      </c>
      <c r="V242" s="157">
        <v>24</v>
      </c>
      <c r="W242" s="158">
        <f t="shared" si="4"/>
        <v>24</v>
      </c>
      <c r="X242" s="37">
        <f t="shared" si="5"/>
        <v>0.22464000000000001</v>
      </c>
      <c r="Y242" s="57"/>
      <c r="Z242" s="58"/>
      <c r="AD242" s="62"/>
      <c r="BA242" s="144" t="s">
        <v>75</v>
      </c>
    </row>
    <row r="243" spans="1:53" ht="27" hidden="1" customHeight="1" x14ac:dyDescent="0.25">
      <c r="A243" s="55" t="s">
        <v>314</v>
      </c>
      <c r="B243" s="55" t="s">
        <v>315</v>
      </c>
      <c r="C243" s="32">
        <v>4301135190</v>
      </c>
      <c r="D243" s="173">
        <v>4640242180359</v>
      </c>
      <c r="E243" s="174"/>
      <c r="F243" s="156">
        <v>3.7</v>
      </c>
      <c r="G243" s="33">
        <v>1</v>
      </c>
      <c r="H243" s="156">
        <v>3.7</v>
      </c>
      <c r="I243" s="156">
        <v>3.8919999999999999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300" t="s">
        <v>316</v>
      </c>
      <c r="O243" s="177"/>
      <c r="P243" s="177"/>
      <c r="Q243" s="177"/>
      <c r="R243" s="174"/>
      <c r="S243" s="35"/>
      <c r="T243" s="35"/>
      <c r="U243" s="36" t="s">
        <v>66</v>
      </c>
      <c r="V243" s="157">
        <v>0</v>
      </c>
      <c r="W243" s="158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customHeight="1" x14ac:dyDescent="0.25">
      <c r="A244" s="55" t="s">
        <v>317</v>
      </c>
      <c r="B244" s="55" t="s">
        <v>318</v>
      </c>
      <c r="C244" s="32">
        <v>4301135192</v>
      </c>
      <c r="D244" s="173">
        <v>4640242180380</v>
      </c>
      <c r="E244" s="174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83" t="s">
        <v>319</v>
      </c>
      <c r="O244" s="177"/>
      <c r="P244" s="177"/>
      <c r="Q244" s="177"/>
      <c r="R244" s="174"/>
      <c r="S244" s="35"/>
      <c r="T244" s="35"/>
      <c r="U244" s="36" t="s">
        <v>66</v>
      </c>
      <c r="V244" s="157">
        <v>24</v>
      </c>
      <c r="W244" s="158">
        <f t="shared" si="4"/>
        <v>24</v>
      </c>
      <c r="X244" s="37">
        <f t="shared" si="5"/>
        <v>0.22464000000000001</v>
      </c>
      <c r="Y244" s="57"/>
      <c r="Z244" s="58"/>
      <c r="AD244" s="62"/>
      <c r="BA244" s="146" t="s">
        <v>75</v>
      </c>
    </row>
    <row r="245" spans="1:53" ht="27" hidden="1" customHeight="1" x14ac:dyDescent="0.25">
      <c r="A245" s="55" t="s">
        <v>320</v>
      </c>
      <c r="B245" s="55" t="s">
        <v>321</v>
      </c>
      <c r="C245" s="32">
        <v>4301135186</v>
      </c>
      <c r="D245" s="173">
        <v>4640242180311</v>
      </c>
      <c r="E245" s="174"/>
      <c r="F245" s="156">
        <v>5.5</v>
      </c>
      <c r="G245" s="33">
        <v>1</v>
      </c>
      <c r="H245" s="156">
        <v>5.5</v>
      </c>
      <c r="I245" s="156">
        <v>5.7350000000000003</v>
      </c>
      <c r="J245" s="33">
        <v>84</v>
      </c>
      <c r="K245" s="33" t="s">
        <v>64</v>
      </c>
      <c r="L245" s="34" t="s">
        <v>65</v>
      </c>
      <c r="M245" s="33">
        <v>180</v>
      </c>
      <c r="N245" s="256" t="s">
        <v>322</v>
      </c>
      <c r="O245" s="177"/>
      <c r="P245" s="177"/>
      <c r="Q245" s="177"/>
      <c r="R245" s="174"/>
      <c r="S245" s="35"/>
      <c r="T245" s="35"/>
      <c r="U245" s="36" t="s">
        <v>66</v>
      </c>
      <c r="V245" s="157">
        <v>0</v>
      </c>
      <c r="W245" s="158">
        <f t="shared" si="4"/>
        <v>0</v>
      </c>
      <c r="X245" s="37">
        <f>IFERROR(IF(V245="","",V245*0.0155),"")</f>
        <v>0</v>
      </c>
      <c r="Y245" s="57"/>
      <c r="Z245" s="58"/>
      <c r="AD245" s="62"/>
      <c r="BA245" s="147" t="s">
        <v>75</v>
      </c>
    </row>
    <row r="246" spans="1:53" ht="37.5" hidden="1" customHeight="1" x14ac:dyDescent="0.25">
      <c r="A246" s="55" t="s">
        <v>323</v>
      </c>
      <c r="B246" s="55" t="s">
        <v>324</v>
      </c>
      <c r="C246" s="32">
        <v>4301135187</v>
      </c>
      <c r="D246" s="173">
        <v>4640242180328</v>
      </c>
      <c r="E246" s="174"/>
      <c r="F246" s="156">
        <v>3.5</v>
      </c>
      <c r="G246" s="33">
        <v>1</v>
      </c>
      <c r="H246" s="156">
        <v>3.5</v>
      </c>
      <c r="I246" s="156">
        <v>3.6920000000000002</v>
      </c>
      <c r="J246" s="33">
        <v>126</v>
      </c>
      <c r="K246" s="33" t="s">
        <v>74</v>
      </c>
      <c r="L246" s="34" t="s">
        <v>65</v>
      </c>
      <c r="M246" s="33">
        <v>180</v>
      </c>
      <c r="N246" s="225" t="s">
        <v>325</v>
      </c>
      <c r="O246" s="177"/>
      <c r="P246" s="177"/>
      <c r="Q246" s="177"/>
      <c r="R246" s="174"/>
      <c r="S246" s="35"/>
      <c r="T246" s="35"/>
      <c r="U246" s="36" t="s">
        <v>66</v>
      </c>
      <c r="V246" s="157">
        <v>0</v>
      </c>
      <c r="W246" s="158">
        <f t="shared" si="4"/>
        <v>0</v>
      </c>
      <c r="X246" s="37">
        <f>IFERROR(IF(V246="","",V246*0.00936),"")</f>
        <v>0</v>
      </c>
      <c r="Y246" s="57"/>
      <c r="Z246" s="58"/>
      <c r="AD246" s="62"/>
      <c r="BA246" s="148" t="s">
        <v>75</v>
      </c>
    </row>
    <row r="247" spans="1:53" ht="27" hidden="1" customHeight="1" x14ac:dyDescent="0.25">
      <c r="A247" s="55" t="s">
        <v>326</v>
      </c>
      <c r="B247" s="55" t="s">
        <v>327</v>
      </c>
      <c r="C247" s="32">
        <v>4301135194</v>
      </c>
      <c r="D247" s="173">
        <v>4640242180380</v>
      </c>
      <c r="E247" s="174"/>
      <c r="F247" s="156">
        <v>1.8</v>
      </c>
      <c r="G247" s="33">
        <v>1</v>
      </c>
      <c r="H247" s="156">
        <v>1.8</v>
      </c>
      <c r="I247" s="156">
        <v>1.9119999999999999</v>
      </c>
      <c r="J247" s="33">
        <v>234</v>
      </c>
      <c r="K247" s="33" t="s">
        <v>120</v>
      </c>
      <c r="L247" s="34" t="s">
        <v>65</v>
      </c>
      <c r="M247" s="33">
        <v>180</v>
      </c>
      <c r="N247" s="176" t="s">
        <v>328</v>
      </c>
      <c r="O247" s="177"/>
      <c r="P247" s="177"/>
      <c r="Q247" s="177"/>
      <c r="R247" s="174"/>
      <c r="S247" s="35"/>
      <c r="T247" s="35"/>
      <c r="U247" s="36" t="s">
        <v>66</v>
      </c>
      <c r="V247" s="157">
        <v>0</v>
      </c>
      <c r="W247" s="158">
        <f t="shared" si="4"/>
        <v>0</v>
      </c>
      <c r="X247" s="37">
        <f>IFERROR(IF(V247="","",V247*0.00502),"")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329</v>
      </c>
      <c r="B248" s="55" t="s">
        <v>330</v>
      </c>
      <c r="C248" s="32">
        <v>4301135193</v>
      </c>
      <c r="D248" s="173">
        <v>4640242180403</v>
      </c>
      <c r="E248" s="174"/>
      <c r="F248" s="156">
        <v>3</v>
      </c>
      <c r="G248" s="33">
        <v>1</v>
      </c>
      <c r="H248" s="156">
        <v>3</v>
      </c>
      <c r="I248" s="156">
        <v>3.1920000000000002</v>
      </c>
      <c r="J248" s="33">
        <v>126</v>
      </c>
      <c r="K248" s="33" t="s">
        <v>74</v>
      </c>
      <c r="L248" s="34" t="s">
        <v>65</v>
      </c>
      <c r="M248" s="33">
        <v>180</v>
      </c>
      <c r="N248" s="229" t="s">
        <v>331</v>
      </c>
      <c r="O248" s="177"/>
      <c r="P248" s="177"/>
      <c r="Q248" s="177"/>
      <c r="R248" s="174"/>
      <c r="S248" s="35"/>
      <c r="T248" s="35"/>
      <c r="U248" s="36" t="s">
        <v>66</v>
      </c>
      <c r="V248" s="157">
        <v>17</v>
      </c>
      <c r="W248" s="158">
        <f t="shared" si="4"/>
        <v>17</v>
      </c>
      <c r="X248" s="37">
        <f>IFERROR(IF(V248="","",V248*0.00936),"")</f>
        <v>0.15912000000000001</v>
      </c>
      <c r="Y248" s="57"/>
      <c r="Z248" s="58"/>
      <c r="AD248" s="62"/>
      <c r="BA248" s="150" t="s">
        <v>75</v>
      </c>
    </row>
    <row r="249" spans="1:53" x14ac:dyDescent="0.2">
      <c r="A249" s="178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9"/>
      <c r="N249" s="187" t="s">
        <v>67</v>
      </c>
      <c r="O249" s="170"/>
      <c r="P249" s="170"/>
      <c r="Q249" s="170"/>
      <c r="R249" s="170"/>
      <c r="S249" s="170"/>
      <c r="T249" s="171"/>
      <c r="U249" s="38" t="s">
        <v>66</v>
      </c>
      <c r="V249" s="159">
        <f>IFERROR(SUM(V239:V248),"0")</f>
        <v>65</v>
      </c>
      <c r="W249" s="159">
        <f>IFERROR(SUM(W239:W248),"0")</f>
        <v>65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0.60840000000000005</v>
      </c>
      <c r="Y249" s="160"/>
      <c r="Z249" s="160"/>
    </row>
    <row r="250" spans="1:53" x14ac:dyDescent="0.2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79"/>
      <c r="N250" s="187" t="s">
        <v>67</v>
      </c>
      <c r="O250" s="170"/>
      <c r="P250" s="170"/>
      <c r="Q250" s="170"/>
      <c r="R250" s="170"/>
      <c r="S250" s="170"/>
      <c r="T250" s="171"/>
      <c r="U250" s="38" t="s">
        <v>68</v>
      </c>
      <c r="V250" s="159">
        <f>IFERROR(SUMPRODUCT(V239:V248*H239:H248),"0")</f>
        <v>228.60000000000002</v>
      </c>
      <c r="W250" s="159">
        <f>IFERROR(SUMPRODUCT(W239:W248*H239:H248),"0")</f>
        <v>228.60000000000002</v>
      </c>
      <c r="X250" s="38"/>
      <c r="Y250" s="160"/>
      <c r="Z250" s="160"/>
    </row>
    <row r="251" spans="1:53" ht="15" customHeight="1" x14ac:dyDescent="0.2">
      <c r="A251" s="197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190" t="s">
        <v>332</v>
      </c>
      <c r="O251" s="191"/>
      <c r="P251" s="191"/>
      <c r="Q251" s="191"/>
      <c r="R251" s="191"/>
      <c r="S251" s="191"/>
      <c r="T251" s="192"/>
      <c r="U251" s="38" t="s">
        <v>68</v>
      </c>
      <c r="V251" s="159">
        <f>IFERROR(V24+V33+V41+V47+V57+V63+V68+V74+V84+V91+V100+V106+V111+V119+V124+V130+V136+V142+V150+V155+V162+V167+V172+V178+V184+V192+V197+V203+V209+V215+V220+V226+V230+V237+V250,"0")</f>
        <v>13394.88</v>
      </c>
      <c r="W251" s="159">
        <f>IFERROR(W24+W33+W41+W47+W57+W63+W68+W74+W84+W91+W100+W106+W111+W119+W124+W130+W136+W142+W150+W155+W162+W167+W172+W178+W184+W192+W197+W203+W209+W215+W220+W226+W230+W237+W250,"0")</f>
        <v>13394.88</v>
      </c>
      <c r="X251" s="38"/>
      <c r="Y251" s="160"/>
      <c r="Z251" s="160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190" t="s">
        <v>333</v>
      </c>
      <c r="O252" s="191"/>
      <c r="P252" s="191"/>
      <c r="Q252" s="191"/>
      <c r="R252" s="191"/>
      <c r="S252" s="191"/>
      <c r="T252" s="192"/>
      <c r="U252" s="38" t="s">
        <v>68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14557.243399999999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14557.243399999999</v>
      </c>
      <c r="X252" s="38"/>
      <c r="Y252" s="160"/>
      <c r="Z252" s="160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190" t="s">
        <v>334</v>
      </c>
      <c r="O253" s="191"/>
      <c r="P253" s="191"/>
      <c r="Q253" s="191"/>
      <c r="R253" s="191"/>
      <c r="S253" s="191"/>
      <c r="T253" s="192"/>
      <c r="U253" s="38" t="s">
        <v>335</v>
      </c>
      <c r="V25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34</v>
      </c>
      <c r="W25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34</v>
      </c>
      <c r="X253" s="38"/>
      <c r="Y253" s="160"/>
      <c r="Z253" s="160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190" t="s">
        <v>336</v>
      </c>
      <c r="O254" s="191"/>
      <c r="P254" s="191"/>
      <c r="Q254" s="191"/>
      <c r="R254" s="191"/>
      <c r="S254" s="191"/>
      <c r="T254" s="192"/>
      <c r="U254" s="38" t="s">
        <v>68</v>
      </c>
      <c r="V254" s="159">
        <f>GrossWeightTotal+PalletQtyTotal*25</f>
        <v>15407.243399999999</v>
      </c>
      <c r="W254" s="159">
        <f>GrossWeightTotalR+PalletQtyTotalR*25</f>
        <v>15407.243399999999</v>
      </c>
      <c r="X254" s="38"/>
      <c r="Y254" s="160"/>
      <c r="Z254" s="160"/>
    </row>
    <row r="255" spans="1:53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190" t="s">
        <v>337</v>
      </c>
      <c r="O255" s="191"/>
      <c r="P255" s="191"/>
      <c r="Q255" s="191"/>
      <c r="R255" s="191"/>
      <c r="S255" s="191"/>
      <c r="T255" s="192"/>
      <c r="U255" s="38" t="s">
        <v>335</v>
      </c>
      <c r="V255" s="159">
        <f>IFERROR(V23+V32+V40+V46+V56+V62+V67+V73+V83+V90+V99+V105+V110+V118+V123+V129+V135+V141+V149+V154+V161+V166+V171+V177+V183+V191+V196+V202+V208+V214+V219+V225+V229+V236+V249,"0")</f>
        <v>2810</v>
      </c>
      <c r="W255" s="159">
        <f>IFERROR(W23+W32+W40+W46+W56+W62+W67+W73+W83+W90+W99+W105+W110+W118+W123+W129+W135+W141+W149+W154+W161+W166+W171+W177+W183+W191+W196+W202+W208+W214+W219+W225+W229+W236+W249,"0")</f>
        <v>2810</v>
      </c>
      <c r="X255" s="38"/>
      <c r="Y255" s="160"/>
      <c r="Z255" s="160"/>
    </row>
    <row r="256" spans="1:53" ht="14.25" hidden="1" customHeight="1" x14ac:dyDescent="0.2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98"/>
      <c r="N256" s="190" t="s">
        <v>338</v>
      </c>
      <c r="O256" s="191"/>
      <c r="P256" s="191"/>
      <c r="Q256" s="191"/>
      <c r="R256" s="191"/>
      <c r="S256" s="191"/>
      <c r="T256" s="192"/>
      <c r="U256" s="40" t="s">
        <v>339</v>
      </c>
      <c r="V256" s="38"/>
      <c r="W256" s="38"/>
      <c r="X256" s="38">
        <f>IFERROR(X23+X32+X40+X46+X56+X62+X67+X73+X83+X90+X99+X105+X110+X118+X123+X129+X135+X141+X149+X154+X161+X166+X171+X177+X183+X191+X196+X202+X208+X214+X219+X225+X229+X236+X249,"0")</f>
        <v>42.987239999999993</v>
      </c>
      <c r="Y256" s="160"/>
      <c r="Z256" s="160"/>
    </row>
    <row r="257" spans="1:32" ht="13.5" customHeight="1" thickBot="1" x14ac:dyDescent="0.25"/>
    <row r="258" spans="1:32" ht="27" customHeight="1" thickTop="1" thickBot="1" x14ac:dyDescent="0.25">
      <c r="A258" s="41" t="s">
        <v>340</v>
      </c>
      <c r="B258" s="151" t="s">
        <v>60</v>
      </c>
      <c r="C258" s="161" t="s">
        <v>69</v>
      </c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22"/>
      <c r="S258" s="161" t="s">
        <v>206</v>
      </c>
      <c r="T258" s="222"/>
      <c r="U258" s="161" t="s">
        <v>225</v>
      </c>
      <c r="V258" s="240"/>
      <c r="W258" s="222"/>
      <c r="X258" s="161" t="s">
        <v>240</v>
      </c>
      <c r="Y258" s="240"/>
      <c r="Z258" s="240"/>
      <c r="AA258" s="240"/>
      <c r="AB258" s="222"/>
      <c r="AC258" s="151" t="s">
        <v>270</v>
      </c>
      <c r="AD258" s="161" t="s">
        <v>274</v>
      </c>
      <c r="AE258" s="222"/>
      <c r="AF258" s="151" t="s">
        <v>282</v>
      </c>
    </row>
    <row r="259" spans="1:32" ht="14.25" customHeight="1" thickTop="1" x14ac:dyDescent="0.2">
      <c r="A259" s="285" t="s">
        <v>341</v>
      </c>
      <c r="B259" s="161" t="s">
        <v>60</v>
      </c>
      <c r="C259" s="161" t="s">
        <v>70</v>
      </c>
      <c r="D259" s="161" t="s">
        <v>82</v>
      </c>
      <c r="E259" s="161" t="s">
        <v>92</v>
      </c>
      <c r="F259" s="161" t="s">
        <v>99</v>
      </c>
      <c r="G259" s="161" t="s">
        <v>117</v>
      </c>
      <c r="H259" s="161" t="s">
        <v>125</v>
      </c>
      <c r="I259" s="161" t="s">
        <v>129</v>
      </c>
      <c r="J259" s="161" t="s">
        <v>135</v>
      </c>
      <c r="K259" s="161" t="s">
        <v>148</v>
      </c>
      <c r="L259" s="161" t="s">
        <v>155</v>
      </c>
      <c r="M259" s="161" t="s">
        <v>171</v>
      </c>
      <c r="N259" s="161" t="s">
        <v>176</v>
      </c>
      <c r="O259" s="161" t="s">
        <v>179</v>
      </c>
      <c r="P259" s="161" t="s">
        <v>190</v>
      </c>
      <c r="Q259" s="161" t="s">
        <v>193</v>
      </c>
      <c r="R259" s="161" t="s">
        <v>201</v>
      </c>
      <c r="S259" s="161" t="s">
        <v>207</v>
      </c>
      <c r="T259" s="161" t="s">
        <v>210</v>
      </c>
      <c r="U259" s="161" t="s">
        <v>226</v>
      </c>
      <c r="V259" s="161" t="s">
        <v>231</v>
      </c>
      <c r="W259" s="161" t="s">
        <v>225</v>
      </c>
      <c r="X259" s="161" t="s">
        <v>241</v>
      </c>
      <c r="Y259" s="161" t="s">
        <v>244</v>
      </c>
      <c r="Z259" s="161" t="s">
        <v>252</v>
      </c>
      <c r="AA259" s="161" t="s">
        <v>261</v>
      </c>
      <c r="AB259" s="161" t="s">
        <v>265</v>
      </c>
      <c r="AC259" s="161" t="s">
        <v>271</v>
      </c>
      <c r="AD259" s="161" t="s">
        <v>275</v>
      </c>
      <c r="AE259" s="161" t="s">
        <v>279</v>
      </c>
      <c r="AF259" s="161" t="s">
        <v>283</v>
      </c>
    </row>
    <row r="260" spans="1:32" ht="13.5" customHeight="1" thickBot="1" x14ac:dyDescent="0.25">
      <c r="A260" s="286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</row>
    <row r="261" spans="1:32" ht="18" customHeight="1" thickTop="1" thickBot="1" x14ac:dyDescent="0.25">
      <c r="A261" s="41" t="s">
        <v>342</v>
      </c>
      <c r="B261" s="47">
        <f>IFERROR(V22*H22,"0")</f>
        <v>0</v>
      </c>
      <c r="C261" s="47">
        <f>IFERROR(V28*H28,"0")+IFERROR(V29*H29,"0")+IFERROR(V30*H30,"0")+IFERROR(V31*H31,"0")</f>
        <v>240</v>
      </c>
      <c r="D261" s="47">
        <f>IFERROR(V36*H36,"0")+IFERROR(V37*H37,"0")+IFERROR(V38*H38,"0")+IFERROR(V39*H39,"0")</f>
        <v>270</v>
      </c>
      <c r="E261" s="47">
        <f>IFERROR(V44*H44,"0")+IFERROR(V45*H45,"0")</f>
        <v>102</v>
      </c>
      <c r="F261" s="47">
        <f>IFERROR(V50*H50,"0")+IFERROR(V51*H51,"0")+IFERROR(V52*H52,"0")+IFERROR(V53*H53,"0")+IFERROR(V54*H54,"0")+IFERROR(V55*H55,"0")</f>
        <v>2537.6</v>
      </c>
      <c r="G261" s="47">
        <f>IFERROR(V60*H60,"0")+IFERROR(V61*H61,"0")</f>
        <v>440</v>
      </c>
      <c r="H261" s="47">
        <f>IFERROR(V66*H66,"0")</f>
        <v>0</v>
      </c>
      <c r="I261" s="47">
        <f>IFERROR(V71*H71,"0")+IFERROR(V72*H72,"0")</f>
        <v>0</v>
      </c>
      <c r="J261" s="47">
        <f>IFERROR(V77*H77,"0")+IFERROR(V78*H78,"0")+IFERROR(V79*H79,"0")+IFERROR(V80*H80,"0")+IFERROR(V81*H81,"0")+IFERROR(V82*H82,"0")</f>
        <v>860.40000000000009</v>
      </c>
      <c r="K261" s="47">
        <f>IFERROR(V87*H87,"0")+IFERROR(V88*H88,"0")+IFERROR(V89*H89,"0")</f>
        <v>21.6</v>
      </c>
      <c r="L261" s="47">
        <f>IFERROR(V94*H94,"0")+IFERROR(V95*H95,"0")+IFERROR(V96*H96,"0")+IFERROR(V97*H97,"0")+IFERROR(V98*H98,"0")</f>
        <v>2967.2</v>
      </c>
      <c r="M261" s="47">
        <f>IFERROR(V103*H103,"0")+IFERROR(V104*H104,"0")</f>
        <v>984</v>
      </c>
      <c r="N261" s="47">
        <f>IFERROR(V109*H109,"0")</f>
        <v>345</v>
      </c>
      <c r="O261" s="47">
        <f>IFERROR(V114*H114,"0")+IFERROR(V115*H115,"0")+IFERROR(V116*H116,"0")+IFERROR(V117*H117,"0")</f>
        <v>291</v>
      </c>
      <c r="P261" s="47">
        <f>IFERROR(V122*H122,"0")</f>
        <v>0</v>
      </c>
      <c r="Q261" s="47">
        <f>IFERROR(V127*H127,"0")+IFERROR(V128*H128,"0")</f>
        <v>0</v>
      </c>
      <c r="R261" s="47">
        <f>IFERROR(V133*H133,"0")+IFERROR(V134*H134,"0")</f>
        <v>0</v>
      </c>
      <c r="S261" s="47">
        <f>IFERROR(V140*H140,"0")</f>
        <v>0</v>
      </c>
      <c r="T261" s="47">
        <f>IFERROR(V145*H145,"0")+IFERROR(V146*H146,"0")+IFERROR(V147*H147,"0")+IFERROR(V148*H148,"0")+IFERROR(V152*H152,"0")+IFERROR(V153*H153,"0")</f>
        <v>260</v>
      </c>
      <c r="U261" s="47">
        <f>IFERROR(V159*H159,"0")+IFERROR(V160*H160,"0")</f>
        <v>825</v>
      </c>
      <c r="V261" s="47">
        <f>IFERROR(V165*H165,"0")</f>
        <v>0</v>
      </c>
      <c r="W261" s="47">
        <f>IFERROR(V170*H170,"0")</f>
        <v>0</v>
      </c>
      <c r="X261" s="47">
        <f>IFERROR(V176*H176,"0")</f>
        <v>475.99999999999994</v>
      </c>
      <c r="Y261" s="47">
        <f>IFERROR(V181*H181,"0")+IFERROR(V182*H182,"0")</f>
        <v>22.4</v>
      </c>
      <c r="Z261" s="47">
        <f>IFERROR(V187*H187,"0")+IFERROR(V188*H188,"0")+IFERROR(V189*H189,"0")+IFERROR(V190*H190,"0")</f>
        <v>576</v>
      </c>
      <c r="AA261" s="47">
        <f>IFERROR(V195*H195,"0")</f>
        <v>0</v>
      </c>
      <c r="AB261" s="47">
        <f>IFERROR(V200*H200,"0")+IFERROR(V201*H201,"0")</f>
        <v>1260</v>
      </c>
      <c r="AC261" s="47">
        <f>IFERROR(V207*H207,"0")</f>
        <v>0</v>
      </c>
      <c r="AD261" s="47">
        <f>IFERROR(V213*H213,"0")</f>
        <v>200</v>
      </c>
      <c r="AE261" s="47">
        <f>IFERROR(V218*H218,"0")</f>
        <v>25.6</v>
      </c>
      <c r="AF261" s="47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691.07999999999993</v>
      </c>
    </row>
    <row r="262" spans="1:32" ht="13.5" customHeight="1" thickTop="1" x14ac:dyDescent="0.2">
      <c r="C262" s="1"/>
    </row>
    <row r="263" spans="1:32" ht="19.5" customHeight="1" x14ac:dyDescent="0.2">
      <c r="A263" s="59" t="s">
        <v>343</v>
      </c>
      <c r="B263" s="59" t="s">
        <v>344</v>
      </c>
      <c r="C263" s="59" t="s">
        <v>345</v>
      </c>
    </row>
    <row r="264" spans="1:32" x14ac:dyDescent="0.2">
      <c r="A264" s="60">
        <f>SUMPRODUCT(--(BA:BA="ЗПФ"),--(U:U="кор"),H:H,W:W)+SUMPRODUCT(--(BA:BA="ЗПФ"),--(U:U="кг"),W:W)</f>
        <v>9034.8000000000011</v>
      </c>
      <c r="B264" s="61">
        <f>SUMPRODUCT(--(BA:BA="ПГП"),--(U:U="кор"),H:H,W:W)+SUMPRODUCT(--(BA:BA="ПГП"),--(U:U="кг"),W:W)</f>
        <v>4360.08</v>
      </c>
      <c r="C264" s="61">
        <f>SUMPRODUCT(--(BA:BA="КИЗ"),--(U:U="кор"),H:H,W:W)+SUMPRODUCT(--(BA:BA="КИЗ"),--(U:U="кг"),W:W)</f>
        <v>0</v>
      </c>
    </row>
  </sheetData>
  <sheetProtection algorithmName="SHA-512" hashValue="WsqPwgKiVGq9BYAotW3UyPc9DcltwSinIa9PUkTX/vqIEOTFKXOM/1pbOXT7DEmjpteWhoADUiR48bd1BB38Vg==" saltValue="CCcpsdQI9iNTzicL0QDdiQ==" spinCount="100000" sheet="1" objects="1" scenarios="1" sort="0" autoFilter="0" pivotTables="0"/>
  <autoFilter ref="B18:X25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60,00"/>
        <filter val="10,00"/>
        <filter val="102,00"/>
        <filter val="115,00"/>
        <filter val="12,00"/>
        <filter val="125,00"/>
        <filter val="13 394,88"/>
        <filter val="14 557,24"/>
        <filter val="15 407,24"/>
        <filter val="15,00"/>
        <filter val="150,00"/>
        <filter val="153,00"/>
        <filter val="158,00"/>
        <filter val="160,00"/>
        <filter val="164,00"/>
        <filter val="17,00"/>
        <filter val="175,00"/>
        <filter val="2 537,60"/>
        <filter val="2 810,00"/>
        <filter val="2 967,20"/>
        <filter val="20,00"/>
        <filter val="200,00"/>
        <filter val="21,60"/>
        <filter val="22,40"/>
        <filter val="228,60"/>
        <filter val="239,00"/>
        <filter val="24,00"/>
        <filter val="240,00"/>
        <filter val="25,60"/>
        <filter val="260,00"/>
        <filter val="27,00"/>
        <filter val="270,00"/>
        <filter val="275,00"/>
        <filter val="291,00"/>
        <filter val="30,00"/>
        <filter val="300,00"/>
        <filter val="328,00"/>
        <filter val="34"/>
        <filter val="345,00"/>
        <filter val="35,00"/>
        <filter val="354,00"/>
        <filter val="4,00"/>
        <filter val="40,00"/>
        <filter val="402,00"/>
        <filter val="415,00"/>
        <filter val="440,00"/>
        <filter val="45,00"/>
        <filter val="476,00"/>
        <filter val="5,00"/>
        <filter val="50,00"/>
        <filter val="52,00"/>
        <filter val="576,00"/>
        <filter val="60,48"/>
        <filter val="65,00"/>
        <filter val="67,00"/>
        <filter val="80,00"/>
        <filter val="81,00"/>
        <filter val="82,00"/>
        <filter val="825,00"/>
        <filter val="85,00"/>
        <filter val="860,40"/>
        <filter val="88,00"/>
        <filter val="97,00"/>
        <filter val="984,00"/>
      </filters>
    </filterColumn>
  </autoFilter>
  <mergeCells count="464">
    <mergeCell ref="H9:I9"/>
    <mergeCell ref="A90:M91"/>
    <mergeCell ref="N197:T197"/>
    <mergeCell ref="A56:M57"/>
    <mergeCell ref="A154:M155"/>
    <mergeCell ref="A129:M130"/>
    <mergeCell ref="N170:R170"/>
    <mergeCell ref="D78:E78"/>
    <mergeCell ref="D134:E134"/>
    <mergeCell ref="N184:T184"/>
    <mergeCell ref="N171:T171"/>
    <mergeCell ref="N28:R28"/>
    <mergeCell ref="D71:E71"/>
    <mergeCell ref="H5:L5"/>
    <mergeCell ref="T259:T260"/>
    <mergeCell ref="V259:V260"/>
    <mergeCell ref="N104:R104"/>
    <mergeCell ref="B17:B18"/>
    <mergeCell ref="N54:R54"/>
    <mergeCell ref="A149:M150"/>
    <mergeCell ref="A158:X158"/>
    <mergeCell ref="N81:R81"/>
    <mergeCell ref="T10:U10"/>
    <mergeCell ref="D195:E195"/>
    <mergeCell ref="A204:X204"/>
    <mergeCell ref="D189:E189"/>
    <mergeCell ref="D66:E66"/>
    <mergeCell ref="N181:R181"/>
    <mergeCell ref="N32:T32"/>
    <mergeCell ref="D53:E53"/>
    <mergeCell ref="D60:E60"/>
    <mergeCell ref="A69:X69"/>
    <mergeCell ref="D187:E187"/>
    <mergeCell ref="N202:T202"/>
    <mergeCell ref="N24:T24"/>
    <mergeCell ref="D45:E45"/>
    <mergeCell ref="A198:X198"/>
    <mergeCell ref="R6:S9"/>
    <mergeCell ref="N36:R36"/>
    <mergeCell ref="N207:R207"/>
    <mergeCell ref="B259:B260"/>
    <mergeCell ref="A219:M220"/>
    <mergeCell ref="D245:E245"/>
    <mergeCell ref="D224:E224"/>
    <mergeCell ref="A93:X93"/>
    <mergeCell ref="N46:T46"/>
    <mergeCell ref="A6:C6"/>
    <mergeCell ref="N196:T196"/>
    <mergeCell ref="A25:X25"/>
    <mergeCell ref="A221:X221"/>
    <mergeCell ref="A223:X223"/>
    <mergeCell ref="N225:T225"/>
    <mergeCell ref="A123:M124"/>
    <mergeCell ref="N254:T254"/>
    <mergeCell ref="A211:X211"/>
    <mergeCell ref="A186:X186"/>
    <mergeCell ref="N30:R30"/>
    <mergeCell ref="D98:E98"/>
    <mergeCell ref="A83:M84"/>
    <mergeCell ref="N166:T166"/>
    <mergeCell ref="N215:T215"/>
    <mergeCell ref="N2:U3"/>
    <mergeCell ref="D79:E79"/>
    <mergeCell ref="BA17:BA18"/>
    <mergeCell ref="N123:T123"/>
    <mergeCell ref="N94:R94"/>
    <mergeCell ref="D81:E81"/>
    <mergeCell ref="A212:X212"/>
    <mergeCell ref="AA17:AC18"/>
    <mergeCell ref="A217:X217"/>
    <mergeCell ref="A27:X27"/>
    <mergeCell ref="N124:T124"/>
    <mergeCell ref="N118:T118"/>
    <mergeCell ref="A99:M100"/>
    <mergeCell ref="A85:X85"/>
    <mergeCell ref="N127:R127"/>
    <mergeCell ref="N47:T47"/>
    <mergeCell ref="N176:R176"/>
    <mergeCell ref="D147:E147"/>
    <mergeCell ref="A156:X156"/>
    <mergeCell ref="N116:R116"/>
    <mergeCell ref="D122:E122"/>
    <mergeCell ref="N103:R103"/>
    <mergeCell ref="N130:T130"/>
    <mergeCell ref="N68:T68"/>
    <mergeCell ref="AD259:AD260"/>
    <mergeCell ref="D28:E28"/>
    <mergeCell ref="N128:R128"/>
    <mergeCell ref="A143:X143"/>
    <mergeCell ref="D117:E117"/>
    <mergeCell ref="D55:E55"/>
    <mergeCell ref="D30:E30"/>
    <mergeCell ref="N195:R195"/>
    <mergeCell ref="D5:E5"/>
    <mergeCell ref="N111:T111"/>
    <mergeCell ref="D94:E94"/>
    <mergeCell ref="N119:T119"/>
    <mergeCell ref="A65:X65"/>
    <mergeCell ref="N162:T162"/>
    <mergeCell ref="O10:P10"/>
    <mergeCell ref="N177:T177"/>
    <mergeCell ref="A105:M106"/>
    <mergeCell ref="A179:X179"/>
    <mergeCell ref="A236:M237"/>
    <mergeCell ref="D145:E145"/>
    <mergeCell ref="N52:R52"/>
    <mergeCell ref="D8:L8"/>
    <mergeCell ref="N39:R39"/>
    <mergeCell ref="D87:E87"/>
    <mergeCell ref="J259:J260"/>
    <mergeCell ref="N219:T219"/>
    <mergeCell ref="A222:X222"/>
    <mergeCell ref="D240:E240"/>
    <mergeCell ref="A191:M192"/>
    <mergeCell ref="N228:R228"/>
    <mergeCell ref="N17:R18"/>
    <mergeCell ref="A110:M111"/>
    <mergeCell ref="A166:M167"/>
    <mergeCell ref="N134:R134"/>
    <mergeCell ref="N243:R243"/>
    <mergeCell ref="N50:R50"/>
    <mergeCell ref="A75:X75"/>
    <mergeCell ref="D31:E31"/>
    <mergeCell ref="N208:T208"/>
    <mergeCell ref="D77:E77"/>
    <mergeCell ref="A206:X206"/>
    <mergeCell ref="N147:R147"/>
    <mergeCell ref="A199:X199"/>
    <mergeCell ref="U259:U260"/>
    <mergeCell ref="W17:W18"/>
    <mergeCell ref="N161:T161"/>
    <mergeCell ref="A59:X59"/>
    <mergeCell ref="AC259:AC260"/>
    <mergeCell ref="AE259:AE260"/>
    <mergeCell ref="N250:T250"/>
    <mergeCell ref="A175:X175"/>
    <mergeCell ref="D160:E160"/>
    <mergeCell ref="I17:I18"/>
    <mergeCell ref="N237:T237"/>
    <mergeCell ref="N203:T203"/>
    <mergeCell ref="T12:U12"/>
    <mergeCell ref="D72:E72"/>
    <mergeCell ref="N214:T214"/>
    <mergeCell ref="D235:E235"/>
    <mergeCell ref="A23:M24"/>
    <mergeCell ref="N60:R60"/>
    <mergeCell ref="N78:R78"/>
    <mergeCell ref="N241:R241"/>
    <mergeCell ref="AD17:AD18"/>
    <mergeCell ref="N67:T67"/>
    <mergeCell ref="N80:R80"/>
    <mergeCell ref="D88:E88"/>
    <mergeCell ref="D148:E148"/>
    <mergeCell ref="N55:R55"/>
    <mergeCell ref="D115:E115"/>
    <mergeCell ref="N218:R218"/>
    <mergeCell ref="G259:G260"/>
    <mergeCell ref="N244:R244"/>
    <mergeCell ref="I259:I260"/>
    <mergeCell ref="A17:A18"/>
    <mergeCell ref="K17:K18"/>
    <mergeCell ref="A20:X20"/>
    <mergeCell ref="C17:C18"/>
    <mergeCell ref="A125:X125"/>
    <mergeCell ref="A259:A260"/>
    <mergeCell ref="D103:E103"/>
    <mergeCell ref="D37:E37"/>
    <mergeCell ref="A112:X112"/>
    <mergeCell ref="N209:T209"/>
    <mergeCell ref="N251:T251"/>
    <mergeCell ref="D232:E232"/>
    <mergeCell ref="A64:X64"/>
    <mergeCell ref="D38:E38"/>
    <mergeCell ref="A107:X107"/>
    <mergeCell ref="N253:T253"/>
    <mergeCell ref="H259:H260"/>
    <mergeCell ref="J17:J18"/>
    <mergeCell ref="D82:E82"/>
    <mergeCell ref="A157:X157"/>
    <mergeCell ref="L17:L18"/>
    <mergeCell ref="AB259:AB260"/>
    <mergeCell ref="N213:R213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41:T141"/>
    <mergeCell ref="R259:R260"/>
    <mergeCell ref="A231:X231"/>
    <mergeCell ref="A35:X35"/>
    <mergeCell ref="A102:X102"/>
    <mergeCell ref="N136:T136"/>
    <mergeCell ref="A202:M203"/>
    <mergeCell ref="N145:R145"/>
    <mergeCell ref="A168:X168"/>
    <mergeCell ref="A73:M74"/>
    <mergeCell ref="D182:E182"/>
    <mergeCell ref="D109:E109"/>
    <mergeCell ref="O259:O260"/>
    <mergeCell ref="D248:E248"/>
    <mergeCell ref="U258:W258"/>
    <mergeCell ref="N96:R96"/>
    <mergeCell ref="T5:U5"/>
    <mergeCell ref="D190:E190"/>
    <mergeCell ref="U17:U18"/>
    <mergeCell ref="D246:E246"/>
    <mergeCell ref="N90:T90"/>
    <mergeCell ref="D233:E233"/>
    <mergeCell ref="N140:R140"/>
    <mergeCell ref="A21:X21"/>
    <mergeCell ref="N232:R232"/>
    <mergeCell ref="N83:T83"/>
    <mergeCell ref="D104:E104"/>
    <mergeCell ref="N154:T154"/>
    <mergeCell ref="A113:X113"/>
    <mergeCell ref="T6:U9"/>
    <mergeCell ref="N77:R77"/>
    <mergeCell ref="D7:L7"/>
    <mergeCell ref="A70:X70"/>
    <mergeCell ref="D153:E153"/>
    <mergeCell ref="N230:T230"/>
    <mergeCell ref="D128:E128"/>
    <mergeCell ref="N178:T178"/>
    <mergeCell ref="N109:R109"/>
    <mergeCell ref="N256:T256"/>
    <mergeCell ref="A131:X131"/>
    <mergeCell ref="N29:R29"/>
    <mergeCell ref="N200:R200"/>
    <mergeCell ref="N31:R31"/>
    <mergeCell ref="N87:R87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71:R71"/>
    <mergeCell ref="N135:T135"/>
    <mergeCell ref="Q259:Q260"/>
    <mergeCell ref="A208:M209"/>
    <mergeCell ref="S259:S260"/>
    <mergeCell ref="N115:R115"/>
    <mergeCell ref="D61:E61"/>
    <mergeCell ref="A46:M47"/>
    <mergeCell ref="N148:R148"/>
    <mergeCell ref="N240:R240"/>
    <mergeCell ref="N44:R44"/>
    <mergeCell ref="N190:R190"/>
    <mergeCell ref="D127:E127"/>
    <mergeCell ref="A58:X58"/>
    <mergeCell ref="N155:T155"/>
    <mergeCell ref="D176:E176"/>
    <mergeCell ref="D114:E114"/>
    <mergeCell ref="P259:P260"/>
    <mergeCell ref="D51:E51"/>
    <mergeCell ref="A171:M172"/>
    <mergeCell ref="N172:T172"/>
    <mergeCell ref="A229:M230"/>
    <mergeCell ref="N95:R95"/>
    <mergeCell ref="N159:R159"/>
    <mergeCell ref="N97:R97"/>
    <mergeCell ref="D140:E140"/>
    <mergeCell ref="D259:D260"/>
    <mergeCell ref="F259:F260"/>
    <mergeCell ref="H17:H18"/>
    <mergeCell ref="X258:AB258"/>
    <mergeCell ref="A86:X86"/>
    <mergeCell ref="N183:T183"/>
    <mergeCell ref="A42:X42"/>
    <mergeCell ref="A151:X151"/>
    <mergeCell ref="N98:R98"/>
    <mergeCell ref="A144:X144"/>
    <mergeCell ref="N41:T41"/>
    <mergeCell ref="S258:T258"/>
    <mergeCell ref="N106:T106"/>
    <mergeCell ref="D181:E181"/>
    <mergeCell ref="N252:T252"/>
    <mergeCell ref="N56:T56"/>
    <mergeCell ref="N105:T105"/>
    <mergeCell ref="D39:E39"/>
    <mergeCell ref="N187:R187"/>
    <mergeCell ref="Y259:Y260"/>
    <mergeCell ref="AA259:AA260"/>
    <mergeCell ref="D89:E89"/>
    <mergeCell ref="A161:M162"/>
    <mergeCell ref="N45:R45"/>
    <mergeCell ref="H1:O1"/>
    <mergeCell ref="O9:P9"/>
    <mergeCell ref="N22:R22"/>
    <mergeCell ref="A163:X163"/>
    <mergeCell ref="A101:X101"/>
    <mergeCell ref="A76:X76"/>
    <mergeCell ref="Z17:Z18"/>
    <mergeCell ref="N100:T100"/>
    <mergeCell ref="N110:T110"/>
    <mergeCell ref="F5:G5"/>
    <mergeCell ref="O5:P5"/>
    <mergeCell ref="A13:L13"/>
    <mergeCell ref="A15:L15"/>
    <mergeCell ref="J9:L9"/>
    <mergeCell ref="R5:S5"/>
    <mergeCell ref="S17:T17"/>
    <mergeCell ref="P1:R1"/>
    <mergeCell ref="N91:T91"/>
    <mergeCell ref="A5:C5"/>
    <mergeCell ref="D9:E9"/>
    <mergeCell ref="F9:G9"/>
    <mergeCell ref="D1:F1"/>
    <mergeCell ref="O6:P6"/>
    <mergeCell ref="O11:P11"/>
    <mergeCell ref="AD258:AE258"/>
    <mergeCell ref="A214:M215"/>
    <mergeCell ref="A32:M33"/>
    <mergeCell ref="D146:E146"/>
    <mergeCell ref="N62:T62"/>
    <mergeCell ref="A92:X92"/>
    <mergeCell ref="D207:E207"/>
    <mergeCell ref="N191:T191"/>
    <mergeCell ref="A216:X216"/>
    <mergeCell ref="N114:R114"/>
    <mergeCell ref="A67:M68"/>
    <mergeCell ref="D218:E218"/>
    <mergeCell ref="A227:X227"/>
    <mergeCell ref="D247:E247"/>
    <mergeCell ref="N160:R160"/>
    <mergeCell ref="A164:X164"/>
    <mergeCell ref="N246:R246"/>
    <mergeCell ref="A196:M197"/>
    <mergeCell ref="N233:R233"/>
    <mergeCell ref="N37:R37"/>
    <mergeCell ref="D170:E170"/>
    <mergeCell ref="N72:R72"/>
    <mergeCell ref="N248:R248"/>
    <mergeCell ref="C258:R258"/>
    <mergeCell ref="C259:C260"/>
    <mergeCell ref="N57:T57"/>
    <mergeCell ref="E259:E260"/>
    <mergeCell ref="G17:G18"/>
    <mergeCell ref="N220:T220"/>
    <mergeCell ref="H10:L10"/>
    <mergeCell ref="A193:X193"/>
    <mergeCell ref="D159:E159"/>
    <mergeCell ref="A225:M226"/>
    <mergeCell ref="D80:E80"/>
    <mergeCell ref="N66:R66"/>
    <mergeCell ref="N188:R188"/>
    <mergeCell ref="N53:R53"/>
    <mergeCell ref="A26:X26"/>
    <mergeCell ref="N117:R117"/>
    <mergeCell ref="N61:R61"/>
    <mergeCell ref="D200:E200"/>
    <mergeCell ref="X259:X260"/>
    <mergeCell ref="D228:E228"/>
    <mergeCell ref="D10:E10"/>
    <mergeCell ref="F10:G10"/>
    <mergeCell ref="T11:U11"/>
    <mergeCell ref="A169:X169"/>
    <mergeCell ref="A40:M41"/>
    <mergeCell ref="Z259:Z260"/>
    <mergeCell ref="A9:C9"/>
    <mergeCell ref="O12:P12"/>
    <mergeCell ref="A173:X173"/>
    <mergeCell ref="D6:L6"/>
    <mergeCell ref="O13:P13"/>
    <mergeCell ref="N201:R201"/>
    <mergeCell ref="D22:E22"/>
    <mergeCell ref="N51:R51"/>
    <mergeCell ref="N226:T226"/>
    <mergeCell ref="N122:R122"/>
    <mergeCell ref="N239:R239"/>
    <mergeCell ref="A120:X120"/>
    <mergeCell ref="A177:M178"/>
    <mergeCell ref="N192:T192"/>
    <mergeCell ref="D213:E213"/>
    <mergeCell ref="N129:T129"/>
    <mergeCell ref="N63:T63"/>
    <mergeCell ref="K259:K260"/>
    <mergeCell ref="M17:M18"/>
    <mergeCell ref="N236:T236"/>
    <mergeCell ref="O8:P8"/>
    <mergeCell ref="N133:R133"/>
    <mergeCell ref="D241:E241"/>
    <mergeCell ref="AF259:AF260"/>
    <mergeCell ref="N84:T84"/>
    <mergeCell ref="D243:E243"/>
    <mergeCell ref="N149:T149"/>
    <mergeCell ref="A108:X108"/>
    <mergeCell ref="A174:X174"/>
    <mergeCell ref="A12:L12"/>
    <mergeCell ref="N142:T142"/>
    <mergeCell ref="A238:X238"/>
    <mergeCell ref="A14:L14"/>
    <mergeCell ref="A183:M184"/>
    <mergeCell ref="N224:R224"/>
    <mergeCell ref="N189:R189"/>
    <mergeCell ref="A251:M256"/>
    <mergeCell ref="N82:R82"/>
    <mergeCell ref="A121:X121"/>
    <mergeCell ref="A249:M250"/>
    <mergeCell ref="D165:E165"/>
    <mergeCell ref="N146:R146"/>
    <mergeCell ref="M259:M260"/>
    <mergeCell ref="D152:E152"/>
    <mergeCell ref="N33:T33"/>
    <mergeCell ref="D29:E29"/>
    <mergeCell ref="N73:T73"/>
    <mergeCell ref="F17:F18"/>
    <mergeCell ref="D242:E242"/>
    <mergeCell ref="N235:R235"/>
    <mergeCell ref="D234:E234"/>
    <mergeCell ref="A135:M136"/>
    <mergeCell ref="A126:X126"/>
    <mergeCell ref="D244:E244"/>
    <mergeCell ref="N150:T150"/>
    <mergeCell ref="N255:T255"/>
    <mergeCell ref="A180:X180"/>
    <mergeCell ref="A19:X19"/>
    <mergeCell ref="N88:R88"/>
    <mergeCell ref="A62:M63"/>
    <mergeCell ref="N23:T23"/>
    <mergeCell ref="A48:X48"/>
    <mergeCell ref="D133:E133"/>
    <mergeCell ref="D54:E54"/>
    <mergeCell ref="A137:X137"/>
    <mergeCell ref="N99:T99"/>
    <mergeCell ref="D239:E239"/>
    <mergeCell ref="N74:T74"/>
    <mergeCell ref="D95:E95"/>
    <mergeCell ref="A194:X194"/>
    <mergeCell ref="W259:W260"/>
    <mergeCell ref="Y17:Y18"/>
    <mergeCell ref="A139:X139"/>
    <mergeCell ref="A210:X210"/>
    <mergeCell ref="A8:C8"/>
    <mergeCell ref="A185:X185"/>
    <mergeCell ref="D97:E97"/>
    <mergeCell ref="A10:C10"/>
    <mergeCell ref="A43:X43"/>
    <mergeCell ref="N247:R247"/>
    <mergeCell ref="A141:M142"/>
    <mergeCell ref="N182:R182"/>
    <mergeCell ref="N38:R38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L259:L260"/>
    <mergeCell ref="N259:N2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53"/>
    </row>
    <row r="3" spans="2:8" x14ac:dyDescent="0.2">
      <c r="B3" s="48" t="s">
        <v>347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348</v>
      </c>
      <c r="D6" s="48" t="s">
        <v>349</v>
      </c>
      <c r="E6" s="48"/>
    </row>
    <row r="8" spans="2:8" x14ac:dyDescent="0.2">
      <c r="B8" s="48" t="s">
        <v>19</v>
      </c>
      <c r="C8" s="48" t="s">
        <v>348</v>
      </c>
      <c r="D8" s="48"/>
      <c r="E8" s="48"/>
    </row>
    <row r="10" spans="2:8" x14ac:dyDescent="0.2">
      <c r="B10" s="48" t="s">
        <v>350</v>
      </c>
      <c r="C10" s="48"/>
      <c r="D10" s="48"/>
      <c r="E10" s="48"/>
    </row>
    <row r="11" spans="2:8" x14ac:dyDescent="0.2">
      <c r="B11" s="48" t="s">
        <v>351</v>
      </c>
      <c r="C11" s="48"/>
      <c r="D11" s="48"/>
      <c r="E11" s="48"/>
    </row>
    <row r="12" spans="2:8" x14ac:dyDescent="0.2">
      <c r="B12" s="48" t="s">
        <v>352</v>
      </c>
      <c r="C12" s="48"/>
      <c r="D12" s="48"/>
      <c r="E12" s="48"/>
    </row>
    <row r="13" spans="2:8" x14ac:dyDescent="0.2">
      <c r="B13" s="48" t="s">
        <v>353</v>
      </c>
      <c r="C13" s="48"/>
      <c r="D13" s="48"/>
      <c r="E13" s="48"/>
    </row>
    <row r="14" spans="2:8" x14ac:dyDescent="0.2">
      <c r="B14" s="48" t="s">
        <v>354</v>
      </c>
      <c r="C14" s="48"/>
      <c r="D14" s="48"/>
      <c r="E14" s="48"/>
    </row>
    <row r="15" spans="2:8" x14ac:dyDescent="0.2">
      <c r="B15" s="48" t="s">
        <v>355</v>
      </c>
      <c r="C15" s="48"/>
      <c r="D15" s="48"/>
      <c r="E15" s="48"/>
    </row>
    <row r="16" spans="2:8" x14ac:dyDescent="0.2">
      <c r="B16" s="48" t="s">
        <v>356</v>
      </c>
      <c r="C16" s="48"/>
      <c r="D16" s="48"/>
      <c r="E16" s="48"/>
    </row>
    <row r="17" spans="2:5" x14ac:dyDescent="0.2">
      <c r="B17" s="48" t="s">
        <v>357</v>
      </c>
      <c r="C17" s="48"/>
      <c r="D17" s="48"/>
      <c r="E17" s="48"/>
    </row>
    <row r="18" spans="2:5" x14ac:dyDescent="0.2">
      <c r="B18" s="48" t="s">
        <v>358</v>
      </c>
      <c r="C18" s="48"/>
      <c r="D18" s="48"/>
      <c r="E18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</sheetData>
  <sheetProtection algorithmName="SHA-512" hashValue="e+4Le1aHWwBCRw8BM67MP0yMpUoi9hdGhj0zX1P4ZDZcIUFgMK7gEXFHfz3Rodx3CsUC4ri2xaCgF7fF09TFdg==" saltValue="oU0oaWVVxFZn8tQVHa3d+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