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47BEC7-FBA1-47ED-8D8A-E3BCE5DFF5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N278" i="1"/>
  <c r="X277" i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X164" i="1" s="1"/>
  <c r="N164" i="1"/>
  <c r="W163" i="1"/>
  <c r="V161" i="1"/>
  <c r="V160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X145" i="1"/>
  <c r="W145" i="1"/>
  <c r="V142" i="1"/>
  <c r="V141" i="1"/>
  <c r="X140" i="1"/>
  <c r="W140" i="1"/>
  <c r="N140" i="1"/>
  <c r="W139" i="1"/>
  <c r="X139" i="1" s="1"/>
  <c r="N139" i="1"/>
  <c r="W138" i="1"/>
  <c r="G481" i="1" s="1"/>
  <c r="N138" i="1"/>
  <c r="V134" i="1"/>
  <c r="V133" i="1"/>
  <c r="W132" i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W122" i="1"/>
  <c r="N122" i="1"/>
  <c r="X121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W110" i="1"/>
  <c r="X110" i="1" s="1"/>
  <c r="N110" i="1"/>
  <c r="X109" i="1"/>
  <c r="W109" i="1"/>
  <c r="X108" i="1"/>
  <c r="W108" i="1"/>
  <c r="X107" i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W65" i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X49" i="1"/>
  <c r="X51" i="1" s="1"/>
  <c r="W49" i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W23" i="1" s="1"/>
  <c r="N22" i="1"/>
  <c r="H10" i="1"/>
  <c r="F9" i="1"/>
  <c r="A9" i="1"/>
  <c r="A10" i="1" s="1"/>
  <c r="D7" i="1"/>
  <c r="O6" i="1"/>
  <c r="N2" i="1"/>
  <c r="X423" i="1" l="1"/>
  <c r="X35" i="1"/>
  <c r="X36" i="1" s="1"/>
  <c r="X43" i="1"/>
  <c r="X44" i="1" s="1"/>
  <c r="W118" i="1"/>
  <c r="W133" i="1"/>
  <c r="W315" i="1"/>
  <c r="X59" i="1"/>
  <c r="I481" i="1"/>
  <c r="X158" i="1"/>
  <c r="W343" i="1"/>
  <c r="X339" i="1"/>
  <c r="W382" i="1"/>
  <c r="W381" i="1"/>
  <c r="X380" i="1"/>
  <c r="X381" i="1" s="1"/>
  <c r="F10" i="1"/>
  <c r="X22" i="1"/>
  <c r="X23" i="1" s="1"/>
  <c r="V471" i="1"/>
  <c r="W32" i="1"/>
  <c r="E481" i="1"/>
  <c r="W126" i="1"/>
  <c r="W155" i="1"/>
  <c r="W165" i="1"/>
  <c r="X163" i="1"/>
  <c r="X165" i="1" s="1"/>
  <c r="W320" i="1"/>
  <c r="W319" i="1"/>
  <c r="X318" i="1"/>
  <c r="X319" i="1" s="1"/>
  <c r="W324" i="1"/>
  <c r="W323" i="1"/>
  <c r="X322" i="1"/>
  <c r="X323" i="1" s="1"/>
  <c r="W331" i="1"/>
  <c r="X327" i="1"/>
  <c r="X331" i="1" s="1"/>
  <c r="X343" i="1"/>
  <c r="X370" i="1"/>
  <c r="W377" i="1"/>
  <c r="W455" i="1"/>
  <c r="W454" i="1"/>
  <c r="X452" i="1"/>
  <c r="W33" i="1"/>
  <c r="W37" i="1"/>
  <c r="W41" i="1"/>
  <c r="W45" i="1"/>
  <c r="C481" i="1"/>
  <c r="W51" i="1"/>
  <c r="W52" i="1"/>
  <c r="W59" i="1"/>
  <c r="W82" i="1"/>
  <c r="W91" i="1"/>
  <c r="W104" i="1"/>
  <c r="W119" i="1"/>
  <c r="W127" i="1"/>
  <c r="W160" i="1"/>
  <c r="W389" i="1"/>
  <c r="W460" i="1"/>
  <c r="X104" i="1"/>
  <c r="H9" i="1"/>
  <c r="V475" i="1"/>
  <c r="W24" i="1"/>
  <c r="X29" i="1"/>
  <c r="X32" i="1" s="1"/>
  <c r="D481" i="1"/>
  <c r="X65" i="1"/>
  <c r="X81" i="1" s="1"/>
  <c r="X84" i="1"/>
  <c r="X91" i="1" s="1"/>
  <c r="W92" i="1"/>
  <c r="X111" i="1"/>
  <c r="X118" i="1" s="1"/>
  <c r="X122" i="1"/>
  <c r="X126" i="1" s="1"/>
  <c r="X132" i="1"/>
  <c r="X133" i="1" s="1"/>
  <c r="X138" i="1"/>
  <c r="X141" i="1" s="1"/>
  <c r="W141" i="1"/>
  <c r="H481" i="1"/>
  <c r="X146" i="1"/>
  <c r="X154" i="1" s="1"/>
  <c r="X159" i="1"/>
  <c r="X160" i="1" s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81" i="1"/>
  <c r="W154" i="1"/>
  <c r="W234" i="1"/>
  <c r="W258" i="1"/>
  <c r="W347" i="1"/>
  <c r="X346" i="1"/>
  <c r="X347" i="1" s="1"/>
  <c r="W348" i="1"/>
  <c r="W410" i="1"/>
  <c r="X402" i="1"/>
  <c r="X409" i="1" s="1"/>
  <c r="W409" i="1"/>
  <c r="W428" i="1"/>
  <c r="X427" i="1"/>
  <c r="X428" i="1" s="1"/>
  <c r="W429" i="1"/>
  <c r="W459" i="1"/>
  <c r="X457" i="1"/>
  <c r="X459" i="1" s="1"/>
  <c r="J9" i="1"/>
  <c r="W60" i="1"/>
  <c r="W105" i="1"/>
  <c r="F481" i="1"/>
  <c r="W134" i="1"/>
  <c r="W161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W142" i="1"/>
  <c r="W192" i="1"/>
  <c r="W200" i="1"/>
  <c r="L481" i="1"/>
  <c r="W223" i="1"/>
  <c r="X208" i="1"/>
  <c r="X223" i="1" s="1"/>
  <c r="W332" i="1"/>
  <c r="W443" i="1"/>
  <c r="X440" i="1"/>
  <c r="X442" i="1" s="1"/>
  <c r="W450" i="1"/>
  <c r="W473" i="1"/>
  <c r="B481" i="1"/>
  <c r="W472" i="1"/>
  <c r="W166" i="1"/>
  <c r="X192" i="1"/>
  <c r="W224" i="1"/>
  <c r="W233" i="1"/>
  <c r="X230" i="1"/>
  <c r="X233" i="1" s="1"/>
  <c r="W246" i="1"/>
  <c r="W257" i="1"/>
  <c r="W264" i="1"/>
  <c r="X278" i="1"/>
  <c r="X279" i="1" s="1"/>
  <c r="W279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W475" i="1" l="1"/>
  <c r="X476" i="1"/>
  <c r="W474" i="1"/>
  <c r="W471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<sst xmlns="http://schemas.openxmlformats.org/spreadsheetml/2006/main" count="2025" uniqueCount="701">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</sst>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2" customFormat="1" ht="45" customHeight="1" x14ac:dyDescent="0.2">
      <c r="A1" s="40"/>
      <c r="B1" s="40"/>
      <c r="C1" s="40"/>
      <c r="D1" s="454" t="s">
        <v>0</v>
      </c>
      <c r="E1" s="320"/>
      <c r="F1" s="320"/>
      <c r="G1" s="11" t="s">
        <v>1</v>
      </c>
      <c r="H1" s="454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2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5"/>
      <c r="W2" s="15"/>
      <c r="X2" s="15"/>
      <c r="Y2" s="15"/>
      <c r="Z2" s="50"/>
      <c r="AA2" s="50"/>
      <c r="AB2" s="50"/>
    </row>
    <row r="3" spans="1:29" s="312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336"/>
      <c r="O3" s="336"/>
      <c r="P3" s="336"/>
      <c r="Q3" s="336"/>
      <c r="R3" s="336"/>
      <c r="S3" s="336"/>
      <c r="T3" s="336"/>
      <c r="U3" s="336"/>
      <c r="V3" s="15"/>
      <c r="W3" s="15"/>
      <c r="X3" s="15"/>
      <c r="Y3" s="15"/>
      <c r="Z3" s="50"/>
      <c r="AA3" s="50"/>
      <c r="AB3" s="50"/>
    </row>
    <row r="4" spans="1:29" s="31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2" customFormat="1" ht="23.45" customHeight="1" x14ac:dyDescent="0.2">
      <c r="A5" s="539" t="s">
        <v>7</v>
      </c>
      <c r="B5" s="345"/>
      <c r="C5" s="346"/>
      <c r="D5" s="593"/>
      <c r="E5" s="594"/>
      <c r="F5" s="390" t="s">
        <v>8</v>
      </c>
      <c r="G5" s="346"/>
      <c r="H5" s="593"/>
      <c r="I5" s="631"/>
      <c r="J5" s="631"/>
      <c r="K5" s="631"/>
      <c r="L5" s="594"/>
      <c r="N5" s="23" t="s">
        <v>9</v>
      </c>
      <c r="O5" s="375">
        <v>45276</v>
      </c>
      <c r="P5" s="376"/>
      <c r="R5" s="361" t="s">
        <v>10</v>
      </c>
      <c r="S5" s="362"/>
      <c r="T5" s="504" t="s">
        <v>11</v>
      </c>
      <c r="U5" s="376"/>
      <c r="Z5" s="50"/>
      <c r="AA5" s="50"/>
      <c r="AB5" s="50"/>
    </row>
    <row r="6" spans="1:29" s="312" customFormat="1" ht="24" customHeight="1" x14ac:dyDescent="0.2">
      <c r="A6" s="539" t="s">
        <v>12</v>
      </c>
      <c r="B6" s="345"/>
      <c r="C6" s="346"/>
      <c r="D6" s="406" t="s">
        <v>13</v>
      </c>
      <c r="E6" s="407"/>
      <c r="F6" s="407"/>
      <c r="G6" s="407"/>
      <c r="H6" s="407"/>
      <c r="I6" s="407"/>
      <c r="J6" s="407"/>
      <c r="K6" s="407"/>
      <c r="L6" s="376"/>
      <c r="N6" s="23" t="s">
        <v>14</v>
      </c>
      <c r="O6" s="577" t="str">
        <f>IF(O5=0," ",CHOOSE(WEEKDAY(O5,2),"Понедельник","Вторник","Среда","Четверг","Пятница","Суббота","Воскресенье"))</f>
        <v>Суббота</v>
      </c>
      <c r="P6" s="330"/>
      <c r="R6" s="624" t="s">
        <v>15</v>
      </c>
      <c r="S6" s="362"/>
      <c r="T6" s="509" t="s">
        <v>16</v>
      </c>
      <c r="U6" s="510"/>
      <c r="Z6" s="50"/>
      <c r="AA6" s="50"/>
      <c r="AB6" s="50"/>
    </row>
    <row r="7" spans="1:29" s="312" customFormat="1" ht="21.75" hidden="1" customHeight="1" x14ac:dyDescent="0.2">
      <c r="A7" s="54"/>
      <c r="B7" s="54"/>
      <c r="C7" s="54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1"/>
      <c r="N7" s="23"/>
      <c r="O7" s="41"/>
      <c r="P7" s="41"/>
      <c r="R7" s="336"/>
      <c r="S7" s="362"/>
      <c r="T7" s="511"/>
      <c r="U7" s="512"/>
      <c r="Z7" s="50"/>
      <c r="AA7" s="50"/>
      <c r="AB7" s="50"/>
    </row>
    <row r="8" spans="1:29" s="312" customFormat="1" ht="25.5" customHeight="1" x14ac:dyDescent="0.2">
      <c r="A8" s="367" t="s">
        <v>17</v>
      </c>
      <c r="B8" s="322"/>
      <c r="C8" s="323"/>
      <c r="D8" s="583"/>
      <c r="E8" s="584"/>
      <c r="F8" s="584"/>
      <c r="G8" s="584"/>
      <c r="H8" s="584"/>
      <c r="I8" s="584"/>
      <c r="J8" s="584"/>
      <c r="K8" s="584"/>
      <c r="L8" s="585"/>
      <c r="N8" s="23" t="s">
        <v>18</v>
      </c>
      <c r="O8" s="395">
        <v>0.58333333333333337</v>
      </c>
      <c r="P8" s="376"/>
      <c r="R8" s="336"/>
      <c r="S8" s="362"/>
      <c r="T8" s="511"/>
      <c r="U8" s="512"/>
      <c r="Z8" s="50"/>
      <c r="AA8" s="50"/>
      <c r="AB8" s="50"/>
    </row>
    <row r="9" spans="1:29" s="312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2"/>
      <c r="E9" s="360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5" t="s">
        <v>19</v>
      </c>
      <c r="O9" s="375"/>
      <c r="P9" s="376"/>
      <c r="R9" s="336"/>
      <c r="S9" s="362"/>
      <c r="T9" s="513"/>
      <c r="U9" s="514"/>
      <c r="V9" s="42"/>
      <c r="W9" s="42"/>
      <c r="X9" s="42"/>
      <c r="Y9" s="42"/>
      <c r="Z9" s="50"/>
      <c r="AA9" s="50"/>
      <c r="AB9" s="50"/>
    </row>
    <row r="10" spans="1:29" s="312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2"/>
      <c r="E10" s="360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36" t="str">
        <f>IFERROR(VLOOKUP($D$10,Proxy,2,FALSE),"")</f>
        <v/>
      </c>
      <c r="I10" s="336"/>
      <c r="J10" s="336"/>
      <c r="K10" s="336"/>
      <c r="L10" s="336"/>
      <c r="N10" s="25" t="s">
        <v>20</v>
      </c>
      <c r="O10" s="395"/>
      <c r="P10" s="376"/>
      <c r="S10" s="23" t="s">
        <v>21</v>
      </c>
      <c r="T10" s="637" t="s">
        <v>22</v>
      </c>
      <c r="U10" s="510"/>
      <c r="V10" s="43"/>
      <c r="W10" s="43"/>
      <c r="X10" s="43"/>
      <c r="Y10" s="43"/>
      <c r="Z10" s="50"/>
      <c r="AA10" s="50"/>
      <c r="AB10" s="50"/>
    </row>
    <row r="11" spans="1:29" s="312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24</v>
      </c>
      <c r="O11" s="395"/>
      <c r="P11" s="376"/>
      <c r="S11" s="23" t="s">
        <v>25</v>
      </c>
      <c r="T11" s="382" t="s">
        <v>26</v>
      </c>
      <c r="U11" s="383"/>
      <c r="V11" s="44"/>
      <c r="W11" s="44"/>
      <c r="X11" s="44"/>
      <c r="Y11" s="44"/>
      <c r="Z11" s="50"/>
      <c r="AA11" s="50"/>
      <c r="AB11" s="50"/>
    </row>
    <row r="12" spans="1:29" s="312" customFormat="1" ht="18.600000000000001" customHeight="1" x14ac:dyDescent="0.2">
      <c r="A12" s="368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3" t="s">
        <v>28</v>
      </c>
      <c r="O12" s="420"/>
      <c r="P12" s="421"/>
      <c r="Q12" s="22"/>
      <c r="S12" s="23"/>
      <c r="T12" s="320"/>
      <c r="U12" s="336"/>
      <c r="Z12" s="50"/>
      <c r="AA12" s="50"/>
      <c r="AB12" s="50"/>
    </row>
    <row r="13" spans="1:29" s="312" customFormat="1" ht="23.25" customHeight="1" x14ac:dyDescent="0.2">
      <c r="A13" s="368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5"/>
      <c r="N13" s="25" t="s">
        <v>30</v>
      </c>
      <c r="O13" s="382"/>
      <c r="P13" s="383"/>
      <c r="Q13" s="22"/>
      <c r="V13" s="48"/>
      <c r="W13" s="48"/>
      <c r="X13" s="48"/>
      <c r="Y13" s="48"/>
      <c r="Z13" s="50"/>
      <c r="AA13" s="50"/>
      <c r="AB13" s="50"/>
    </row>
    <row r="14" spans="1:29" s="312" customFormat="1" ht="18.600000000000001" customHeight="1" x14ac:dyDescent="0.2">
      <c r="A14" s="368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49"/>
      <c r="W14" s="49"/>
      <c r="X14" s="49"/>
      <c r="Y14" s="49"/>
      <c r="Z14" s="50"/>
      <c r="AA14" s="50"/>
      <c r="AB14" s="50"/>
    </row>
    <row r="15" spans="1:29" s="312" customFormat="1" ht="22.5" customHeight="1" x14ac:dyDescent="0.2">
      <c r="A15" s="372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527" t="s">
        <v>33</v>
      </c>
      <c r="O15" s="320"/>
      <c r="P15" s="320"/>
      <c r="Q15" s="320"/>
      <c r="R15" s="32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28"/>
      <c r="O16" s="528"/>
      <c r="P16" s="528"/>
      <c r="Q16" s="528"/>
      <c r="R16" s="52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4" t="s">
        <v>34</v>
      </c>
      <c r="B17" s="324" t="s">
        <v>35</v>
      </c>
      <c r="C17" s="546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4"/>
      <c r="P17" s="574"/>
      <c r="Q17" s="574"/>
      <c r="R17" s="325"/>
      <c r="S17" s="350" t="s">
        <v>47</v>
      </c>
      <c r="T17" s="346"/>
      <c r="U17" s="324" t="s">
        <v>48</v>
      </c>
      <c r="V17" s="324" t="s">
        <v>49</v>
      </c>
      <c r="W17" s="655" t="s">
        <v>50</v>
      </c>
      <c r="X17" s="324" t="s">
        <v>51</v>
      </c>
      <c r="Y17" s="352" t="s">
        <v>52</v>
      </c>
      <c r="Z17" s="352" t="s">
        <v>53</v>
      </c>
      <c r="AA17" s="352" t="s">
        <v>54</v>
      </c>
      <c r="AB17" s="615"/>
      <c r="AC17" s="616"/>
      <c r="AD17" s="552"/>
      <c r="BA17" s="610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5"/>
      <c r="P18" s="575"/>
      <c r="Q18" s="575"/>
      <c r="R18" s="327"/>
      <c r="S18" s="313" t="s">
        <v>56</v>
      </c>
      <c r="T18" s="313" t="s">
        <v>57</v>
      </c>
      <c r="U18" s="331"/>
      <c r="V18" s="331"/>
      <c r="W18" s="656"/>
      <c r="X18" s="331"/>
      <c r="Y18" s="353"/>
      <c r="Z18" s="353"/>
      <c r="AA18" s="617"/>
      <c r="AB18" s="618"/>
      <c r="AC18" s="619"/>
      <c r="AD18" s="553"/>
      <c r="BA18" s="336"/>
    </row>
    <row r="19" spans="1:53" ht="27.75" hidden="1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7"/>
      <c r="Z19" s="47"/>
    </row>
    <row r="20" spans="1:53" ht="16.5" hidden="1" customHeight="1" x14ac:dyDescent="0.25">
      <c r="A20" s="366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5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09"/>
      <c r="Z21" s="309"/>
    </row>
    <row r="22" spans="1:53" ht="27" hidden="1" customHeight="1" x14ac:dyDescent="0.25">
      <c r="A22" s="53" t="s">
        <v>60</v>
      </c>
      <c r="B22" s="53" t="s">
        <v>61</v>
      </c>
      <c r="C22" s="30">
        <v>4301031106</v>
      </c>
      <c r="D22" s="332">
        <v>4607091389258</v>
      </c>
      <c r="E22" s="330"/>
      <c r="F22" s="314">
        <v>0.3</v>
      </c>
      <c r="G22" s="31">
        <v>6</v>
      </c>
      <c r="H22" s="314">
        <v>1.8</v>
      </c>
      <c r="I22" s="314">
        <v>2</v>
      </c>
      <c r="J22" s="31">
        <v>156</v>
      </c>
      <c r="K22" s="31" t="s">
        <v>62</v>
      </c>
      <c r="L22" s="32" t="s">
        <v>63</v>
      </c>
      <c r="M22" s="31">
        <v>35</v>
      </c>
      <c r="N22" s="4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3"/>
      <c r="T22" s="33"/>
      <c r="U22" s="34" t="s">
        <v>64</v>
      </c>
      <c r="V22" s="315">
        <v>0</v>
      </c>
      <c r="W22" s="316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41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42"/>
      <c r="N23" s="321" t="s">
        <v>65</v>
      </c>
      <c r="O23" s="322"/>
      <c r="P23" s="322"/>
      <c r="Q23" s="322"/>
      <c r="R23" s="322"/>
      <c r="S23" s="322"/>
      <c r="T23" s="323"/>
      <c r="U23" s="36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42"/>
      <c r="N24" s="321" t="s">
        <v>65</v>
      </c>
      <c r="O24" s="322"/>
      <c r="P24" s="322"/>
      <c r="Q24" s="322"/>
      <c r="R24" s="322"/>
      <c r="S24" s="322"/>
      <c r="T24" s="323"/>
      <c r="U24" s="36" t="s">
        <v>64</v>
      </c>
      <c r="V24" s="317">
        <f>IFERROR(SUM(V22:V22),"0")</f>
        <v>0</v>
      </c>
      <c r="W24" s="317">
        <f>IFERROR(SUM(W22:W22),"0")</f>
        <v>0</v>
      </c>
      <c r="X24" s="36"/>
      <c r="Y24" s="318"/>
      <c r="Z24" s="318"/>
    </row>
    <row r="25" spans="1:53" ht="14.25" hidden="1" customHeight="1" x14ac:dyDescent="0.25">
      <c r="A25" s="335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09"/>
      <c r="Z25" s="309"/>
    </row>
    <row r="26" spans="1:53" ht="27" hidden="1" customHeight="1" x14ac:dyDescent="0.25">
      <c r="A26" s="53" t="s">
        <v>68</v>
      </c>
      <c r="B26" s="53" t="s">
        <v>69</v>
      </c>
      <c r="C26" s="30">
        <v>4301051176</v>
      </c>
      <c r="D26" s="332">
        <v>4607091383881</v>
      </c>
      <c r="E26" s="330"/>
      <c r="F26" s="314">
        <v>0.33</v>
      </c>
      <c r="G26" s="31">
        <v>6</v>
      </c>
      <c r="H26" s="314">
        <v>1.98</v>
      </c>
      <c r="I26" s="314">
        <v>2.246</v>
      </c>
      <c r="J26" s="31">
        <v>156</v>
      </c>
      <c r="K26" s="31" t="s">
        <v>62</v>
      </c>
      <c r="L26" s="32" t="s">
        <v>63</v>
      </c>
      <c r="M26" s="31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3"/>
      <c r="T26" s="33"/>
      <c r="U26" s="34" t="s">
        <v>64</v>
      </c>
      <c r="V26" s="315">
        <v>0</v>
      </c>
      <c r="W26" s="316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70</v>
      </c>
      <c r="B27" s="53" t="s">
        <v>71</v>
      </c>
      <c r="C27" s="30">
        <v>4301051172</v>
      </c>
      <c r="D27" s="332">
        <v>4607091388237</v>
      </c>
      <c r="E27" s="330"/>
      <c r="F27" s="314">
        <v>0.42</v>
      </c>
      <c r="G27" s="31">
        <v>6</v>
      </c>
      <c r="H27" s="314">
        <v>2.52</v>
      </c>
      <c r="I27" s="314">
        <v>2.786</v>
      </c>
      <c r="J27" s="31">
        <v>156</v>
      </c>
      <c r="K27" s="31" t="s">
        <v>62</v>
      </c>
      <c r="L27" s="32" t="s">
        <v>63</v>
      </c>
      <c r="M27" s="31">
        <v>35</v>
      </c>
      <c r="N27" s="3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3"/>
      <c r="T27" s="33"/>
      <c r="U27" s="34" t="s">
        <v>64</v>
      </c>
      <c r="V27" s="315">
        <v>0</v>
      </c>
      <c r="W27" s="316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72</v>
      </c>
      <c r="B28" s="53" t="s">
        <v>73</v>
      </c>
      <c r="C28" s="30">
        <v>4301051180</v>
      </c>
      <c r="D28" s="332">
        <v>4607091383935</v>
      </c>
      <c r="E28" s="330"/>
      <c r="F28" s="314">
        <v>0.33</v>
      </c>
      <c r="G28" s="31">
        <v>6</v>
      </c>
      <c r="H28" s="314">
        <v>1.98</v>
      </c>
      <c r="I28" s="314">
        <v>2.246</v>
      </c>
      <c r="J28" s="31">
        <v>156</v>
      </c>
      <c r="K28" s="31" t="s">
        <v>62</v>
      </c>
      <c r="L28" s="32" t="s">
        <v>63</v>
      </c>
      <c r="M28" s="31">
        <v>30</v>
      </c>
      <c r="N28" s="6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3"/>
      <c r="T28" s="33"/>
      <c r="U28" s="34" t="s">
        <v>64</v>
      </c>
      <c r="V28" s="315">
        <v>0</v>
      </c>
      <c r="W28" s="316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74</v>
      </c>
      <c r="B29" s="53" t="s">
        <v>75</v>
      </c>
      <c r="C29" s="30">
        <v>4301051426</v>
      </c>
      <c r="D29" s="332">
        <v>4680115881853</v>
      </c>
      <c r="E29" s="330"/>
      <c r="F29" s="314">
        <v>0.33</v>
      </c>
      <c r="G29" s="31">
        <v>6</v>
      </c>
      <c r="H29" s="314">
        <v>1.98</v>
      </c>
      <c r="I29" s="314">
        <v>2.246</v>
      </c>
      <c r="J29" s="31">
        <v>156</v>
      </c>
      <c r="K29" s="31" t="s">
        <v>62</v>
      </c>
      <c r="L29" s="32" t="s">
        <v>63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3"/>
      <c r="T29" s="33"/>
      <c r="U29" s="34" t="s">
        <v>64</v>
      </c>
      <c r="V29" s="315">
        <v>0</v>
      </c>
      <c r="W29" s="316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76</v>
      </c>
      <c r="B30" s="53" t="s">
        <v>77</v>
      </c>
      <c r="C30" s="30">
        <v>4301051178</v>
      </c>
      <c r="D30" s="332">
        <v>4607091383911</v>
      </c>
      <c r="E30" s="330"/>
      <c r="F30" s="314">
        <v>0.33</v>
      </c>
      <c r="G30" s="31">
        <v>6</v>
      </c>
      <c r="H30" s="314">
        <v>1.98</v>
      </c>
      <c r="I30" s="314">
        <v>2.246</v>
      </c>
      <c r="J30" s="31">
        <v>156</v>
      </c>
      <c r="K30" s="31" t="s">
        <v>62</v>
      </c>
      <c r="L30" s="32" t="s">
        <v>63</v>
      </c>
      <c r="M30" s="31">
        <v>35</v>
      </c>
      <c r="N30" s="6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3"/>
      <c r="T30" s="33"/>
      <c r="U30" s="34" t="s">
        <v>64</v>
      </c>
      <c r="V30" s="315">
        <v>0</v>
      </c>
      <c r="W30" s="316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78</v>
      </c>
      <c r="B31" s="53" t="s">
        <v>79</v>
      </c>
      <c r="C31" s="30">
        <v>4301051174</v>
      </c>
      <c r="D31" s="332">
        <v>4607091388244</v>
      </c>
      <c r="E31" s="330"/>
      <c r="F31" s="314">
        <v>0.42</v>
      </c>
      <c r="G31" s="31">
        <v>6</v>
      </c>
      <c r="H31" s="314">
        <v>2.52</v>
      </c>
      <c r="I31" s="314">
        <v>2.786</v>
      </c>
      <c r="J31" s="31">
        <v>156</v>
      </c>
      <c r="K31" s="31" t="s">
        <v>62</v>
      </c>
      <c r="L31" s="32" t="s">
        <v>63</v>
      </c>
      <c r="M31" s="31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3"/>
      <c r="T31" s="33"/>
      <c r="U31" s="34" t="s">
        <v>64</v>
      </c>
      <c r="V31" s="315">
        <v>0</v>
      </c>
      <c r="W31" s="316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41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42"/>
      <c r="N32" s="321" t="s">
        <v>65</v>
      </c>
      <c r="O32" s="322"/>
      <c r="P32" s="322"/>
      <c r="Q32" s="322"/>
      <c r="R32" s="322"/>
      <c r="S32" s="322"/>
      <c r="T32" s="323"/>
      <c r="U32" s="36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42"/>
      <c r="N33" s="321" t="s">
        <v>65</v>
      </c>
      <c r="O33" s="322"/>
      <c r="P33" s="322"/>
      <c r="Q33" s="322"/>
      <c r="R33" s="322"/>
      <c r="S33" s="322"/>
      <c r="T33" s="323"/>
      <c r="U33" s="36" t="s">
        <v>64</v>
      </c>
      <c r="V33" s="317">
        <f>IFERROR(SUM(V26:V31),"0")</f>
        <v>0</v>
      </c>
      <c r="W33" s="317">
        <f>IFERROR(SUM(W26:W31),"0")</f>
        <v>0</v>
      </c>
      <c r="X33" s="36"/>
      <c r="Y33" s="318"/>
      <c r="Z33" s="318"/>
    </row>
    <row r="34" spans="1:53" ht="14.25" hidden="1" customHeight="1" x14ac:dyDescent="0.25">
      <c r="A34" s="335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9"/>
      <c r="Z34" s="309"/>
    </row>
    <row r="35" spans="1:53" ht="27" hidden="1" customHeight="1" x14ac:dyDescent="0.25">
      <c r="A35" s="53" t="s">
        <v>81</v>
      </c>
      <c r="B35" s="53" t="s">
        <v>82</v>
      </c>
      <c r="C35" s="30">
        <v>4301032013</v>
      </c>
      <c r="D35" s="332">
        <v>4607091388503</v>
      </c>
      <c r="E35" s="330"/>
      <c r="F35" s="314">
        <v>0.05</v>
      </c>
      <c r="G35" s="31">
        <v>12</v>
      </c>
      <c r="H35" s="314">
        <v>0.6</v>
      </c>
      <c r="I35" s="314">
        <v>0.84199999999999997</v>
      </c>
      <c r="J35" s="31">
        <v>156</v>
      </c>
      <c r="K35" s="31" t="s">
        <v>62</v>
      </c>
      <c r="L35" s="32" t="s">
        <v>83</v>
      </c>
      <c r="M35" s="31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3"/>
      <c r="T35" s="33"/>
      <c r="U35" s="34" t="s">
        <v>64</v>
      </c>
      <c r="V35" s="315">
        <v>0</v>
      </c>
      <c r="W35" s="316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84</v>
      </c>
    </row>
    <row r="36" spans="1:53" hidden="1" x14ac:dyDescent="0.2">
      <c r="A36" s="341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42"/>
      <c r="N36" s="321" t="s">
        <v>65</v>
      </c>
      <c r="O36" s="322"/>
      <c r="P36" s="322"/>
      <c r="Q36" s="322"/>
      <c r="R36" s="322"/>
      <c r="S36" s="322"/>
      <c r="T36" s="323"/>
      <c r="U36" s="36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42"/>
      <c r="N37" s="321" t="s">
        <v>65</v>
      </c>
      <c r="O37" s="322"/>
      <c r="P37" s="322"/>
      <c r="Q37" s="322"/>
      <c r="R37" s="322"/>
      <c r="S37" s="322"/>
      <c r="T37" s="323"/>
      <c r="U37" s="36" t="s">
        <v>64</v>
      </c>
      <c r="V37" s="317">
        <f>IFERROR(SUM(V35:V35),"0")</f>
        <v>0</v>
      </c>
      <c r="W37" s="317">
        <f>IFERROR(SUM(W35:W35),"0")</f>
        <v>0</v>
      </c>
      <c r="X37" s="36"/>
      <c r="Y37" s="318"/>
      <c r="Z37" s="318"/>
    </row>
    <row r="38" spans="1:53" ht="14.25" hidden="1" customHeight="1" x14ac:dyDescent="0.25">
      <c r="A38" s="335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09"/>
      <c r="Z38" s="309"/>
    </row>
    <row r="39" spans="1:53" ht="80.25" hidden="1" customHeight="1" x14ac:dyDescent="0.25">
      <c r="A39" s="53" t="s">
        <v>86</v>
      </c>
      <c r="B39" s="53" t="s">
        <v>87</v>
      </c>
      <c r="C39" s="30">
        <v>4301160001</v>
      </c>
      <c r="D39" s="332">
        <v>4607091388282</v>
      </c>
      <c r="E39" s="330"/>
      <c r="F39" s="314">
        <v>0.3</v>
      </c>
      <c r="G39" s="31">
        <v>6</v>
      </c>
      <c r="H39" s="314">
        <v>1.8</v>
      </c>
      <c r="I39" s="314">
        <v>2.0840000000000001</v>
      </c>
      <c r="J39" s="31">
        <v>156</v>
      </c>
      <c r="K39" s="31" t="s">
        <v>62</v>
      </c>
      <c r="L39" s="32" t="s">
        <v>83</v>
      </c>
      <c r="M39" s="31">
        <v>30</v>
      </c>
      <c r="N39" s="5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3"/>
      <c r="T39" s="33"/>
      <c r="U39" s="34" t="s">
        <v>64</v>
      </c>
      <c r="V39" s="315">
        <v>0</v>
      </c>
      <c r="W39" s="316">
        <f>IFERROR(IF(V39="",0,CEILING((V39/$H39),1)*$H39),"")</f>
        <v>0</v>
      </c>
      <c r="X39" s="35" t="str">
        <f>IFERROR(IF(W39=0,"",ROUNDUP(W39/H39,0)*0.00753),"")</f>
        <v/>
      </c>
      <c r="Y39" s="55" t="s">
        <v>88</v>
      </c>
      <c r="Z39" s="56"/>
      <c r="AD39" s="57"/>
      <c r="BA39" s="66" t="s">
        <v>1</v>
      </c>
    </row>
    <row r="40" spans="1:53" hidden="1" x14ac:dyDescent="0.2">
      <c r="A40" s="341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42"/>
      <c r="N40" s="321" t="s">
        <v>65</v>
      </c>
      <c r="O40" s="322"/>
      <c r="P40" s="322"/>
      <c r="Q40" s="322"/>
      <c r="R40" s="322"/>
      <c r="S40" s="322"/>
      <c r="T40" s="323"/>
      <c r="U40" s="36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42"/>
      <c r="N41" s="321" t="s">
        <v>65</v>
      </c>
      <c r="O41" s="322"/>
      <c r="P41" s="322"/>
      <c r="Q41" s="322"/>
      <c r="R41" s="322"/>
      <c r="S41" s="322"/>
      <c r="T41" s="323"/>
      <c r="U41" s="36" t="s">
        <v>64</v>
      </c>
      <c r="V41" s="317">
        <f>IFERROR(SUM(V39:V39),"0")</f>
        <v>0</v>
      </c>
      <c r="W41" s="317">
        <f>IFERROR(SUM(W39:W39),"0")</f>
        <v>0</v>
      </c>
      <c r="X41" s="36"/>
      <c r="Y41" s="318"/>
      <c r="Z41" s="318"/>
    </row>
    <row r="42" spans="1:53" ht="14.25" hidden="1" customHeight="1" x14ac:dyDescent="0.25">
      <c r="A42" s="335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9"/>
      <c r="Z42" s="309"/>
    </row>
    <row r="43" spans="1:53" ht="27" hidden="1" customHeight="1" x14ac:dyDescent="0.25">
      <c r="A43" s="53" t="s">
        <v>90</v>
      </c>
      <c r="B43" s="53" t="s">
        <v>91</v>
      </c>
      <c r="C43" s="30">
        <v>4301170002</v>
      </c>
      <c r="D43" s="332">
        <v>4607091389111</v>
      </c>
      <c r="E43" s="330"/>
      <c r="F43" s="314">
        <v>2.5000000000000001E-2</v>
      </c>
      <c r="G43" s="31">
        <v>10</v>
      </c>
      <c r="H43" s="314">
        <v>0.25</v>
      </c>
      <c r="I43" s="314">
        <v>0.49199999999999999</v>
      </c>
      <c r="J43" s="31">
        <v>156</v>
      </c>
      <c r="K43" s="31" t="s">
        <v>62</v>
      </c>
      <c r="L43" s="32" t="s">
        <v>83</v>
      </c>
      <c r="M43" s="31">
        <v>120</v>
      </c>
      <c r="N43" s="4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3"/>
      <c r="T43" s="33"/>
      <c r="U43" s="34" t="s">
        <v>64</v>
      </c>
      <c r="V43" s="315">
        <v>0</v>
      </c>
      <c r="W43" s="316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84</v>
      </c>
    </row>
    <row r="44" spans="1:53" hidden="1" x14ac:dyDescent="0.2">
      <c r="A44" s="341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42"/>
      <c r="N44" s="321" t="s">
        <v>65</v>
      </c>
      <c r="O44" s="322"/>
      <c r="P44" s="322"/>
      <c r="Q44" s="322"/>
      <c r="R44" s="322"/>
      <c r="S44" s="322"/>
      <c r="T44" s="323"/>
      <c r="U44" s="36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42"/>
      <c r="N45" s="321" t="s">
        <v>65</v>
      </c>
      <c r="O45" s="322"/>
      <c r="P45" s="322"/>
      <c r="Q45" s="322"/>
      <c r="R45" s="322"/>
      <c r="S45" s="322"/>
      <c r="T45" s="323"/>
      <c r="U45" s="36" t="s">
        <v>64</v>
      </c>
      <c r="V45" s="317">
        <f>IFERROR(SUM(V43:V43),"0")</f>
        <v>0</v>
      </c>
      <c r="W45" s="317">
        <f>IFERROR(SUM(W43:W43),"0")</f>
        <v>0</v>
      </c>
      <c r="X45" s="36"/>
      <c r="Y45" s="318"/>
      <c r="Z45" s="318"/>
    </row>
    <row r="46" spans="1:53" ht="27.75" hidden="1" customHeight="1" x14ac:dyDescent="0.2">
      <c r="A46" s="369" t="s">
        <v>92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47"/>
      <c r="Z46" s="47"/>
    </row>
    <row r="47" spans="1:53" ht="16.5" hidden="1" customHeight="1" x14ac:dyDescent="0.25">
      <c r="A47" s="366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5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09"/>
      <c r="Z48" s="309"/>
    </row>
    <row r="49" spans="1:53" ht="27" hidden="1" customHeight="1" x14ac:dyDescent="0.25">
      <c r="A49" s="53" t="s">
        <v>95</v>
      </c>
      <c r="B49" s="53" t="s">
        <v>96</v>
      </c>
      <c r="C49" s="30">
        <v>4301020234</v>
      </c>
      <c r="D49" s="332">
        <v>4680115881440</v>
      </c>
      <c r="E49" s="330"/>
      <c r="F49" s="314">
        <v>1.35</v>
      </c>
      <c r="G49" s="31">
        <v>8</v>
      </c>
      <c r="H49" s="314">
        <v>10.8</v>
      </c>
      <c r="I49" s="314">
        <v>11.28</v>
      </c>
      <c r="J49" s="31">
        <v>56</v>
      </c>
      <c r="K49" s="31" t="s">
        <v>97</v>
      </c>
      <c r="L49" s="32" t="s">
        <v>98</v>
      </c>
      <c r="M49" s="31">
        <v>50</v>
      </c>
      <c r="N49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3"/>
      <c r="T49" s="33"/>
      <c r="U49" s="34" t="s">
        <v>64</v>
      </c>
      <c r="V49" s="315">
        <v>0</v>
      </c>
      <c r="W49" s="316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99</v>
      </c>
      <c r="B50" s="53" t="s">
        <v>100</v>
      </c>
      <c r="C50" s="30">
        <v>4301020232</v>
      </c>
      <c r="D50" s="332">
        <v>4680115881433</v>
      </c>
      <c r="E50" s="330"/>
      <c r="F50" s="314">
        <v>0.45</v>
      </c>
      <c r="G50" s="31">
        <v>6</v>
      </c>
      <c r="H50" s="314">
        <v>2.7</v>
      </c>
      <c r="I50" s="314">
        <v>2.9</v>
      </c>
      <c r="J50" s="31">
        <v>156</v>
      </c>
      <c r="K50" s="31" t="s">
        <v>62</v>
      </c>
      <c r="L50" s="32" t="s">
        <v>98</v>
      </c>
      <c r="M50" s="31">
        <v>50</v>
      </c>
      <c r="N50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3"/>
      <c r="T50" s="33"/>
      <c r="U50" s="34" t="s">
        <v>64</v>
      </c>
      <c r="V50" s="315">
        <v>0</v>
      </c>
      <c r="W50" s="316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41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42"/>
      <c r="N51" s="321" t="s">
        <v>65</v>
      </c>
      <c r="O51" s="322"/>
      <c r="P51" s="322"/>
      <c r="Q51" s="322"/>
      <c r="R51" s="322"/>
      <c r="S51" s="322"/>
      <c r="T51" s="323"/>
      <c r="U51" s="36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hidden="1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42"/>
      <c r="N52" s="321" t="s">
        <v>65</v>
      </c>
      <c r="O52" s="322"/>
      <c r="P52" s="322"/>
      <c r="Q52" s="322"/>
      <c r="R52" s="322"/>
      <c r="S52" s="322"/>
      <c r="T52" s="323"/>
      <c r="U52" s="36" t="s">
        <v>64</v>
      </c>
      <c r="V52" s="317">
        <f>IFERROR(SUM(V49:V50),"0")</f>
        <v>0</v>
      </c>
      <c r="W52" s="317">
        <f>IFERROR(SUM(W49:W50),"0")</f>
        <v>0</v>
      </c>
      <c r="X52" s="36"/>
      <c r="Y52" s="318"/>
      <c r="Z52" s="318"/>
    </row>
    <row r="53" spans="1:53" ht="16.5" hidden="1" customHeight="1" x14ac:dyDescent="0.25">
      <c r="A53" s="366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5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09"/>
      <c r="Z54" s="309"/>
    </row>
    <row r="55" spans="1:53" ht="27" customHeight="1" x14ac:dyDescent="0.25">
      <c r="A55" s="53" t="s">
        <v>103</v>
      </c>
      <c r="B55" s="53" t="s">
        <v>104</v>
      </c>
      <c r="C55" s="30">
        <v>4301011452</v>
      </c>
      <c r="D55" s="332">
        <v>4680115881426</v>
      </c>
      <c r="E55" s="330"/>
      <c r="F55" s="314">
        <v>1.35</v>
      </c>
      <c r="G55" s="31">
        <v>8</v>
      </c>
      <c r="H55" s="314">
        <v>10.8</v>
      </c>
      <c r="I55" s="314">
        <v>11.28</v>
      </c>
      <c r="J55" s="31">
        <v>56</v>
      </c>
      <c r="K55" s="31" t="s">
        <v>97</v>
      </c>
      <c r="L55" s="32" t="s">
        <v>98</v>
      </c>
      <c r="M55" s="31">
        <v>50</v>
      </c>
      <c r="N55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3"/>
      <c r="T55" s="33"/>
      <c r="U55" s="34" t="s">
        <v>64</v>
      </c>
      <c r="V55" s="315">
        <v>380</v>
      </c>
      <c r="W55" s="316">
        <f>IFERROR(IF(V55="",0,CEILING((V55/$H55),1)*$H55),"")</f>
        <v>388.8</v>
      </c>
      <c r="X55" s="35">
        <f>IFERROR(IF(W55=0,"",ROUNDUP(W55/H55,0)*0.02175),"")</f>
        <v>0.78299999999999992</v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103</v>
      </c>
      <c r="B56" s="53" t="s">
        <v>105</v>
      </c>
      <c r="C56" s="30">
        <v>4301011481</v>
      </c>
      <c r="D56" s="332">
        <v>4680115881426</v>
      </c>
      <c r="E56" s="330"/>
      <c r="F56" s="314">
        <v>1.35</v>
      </c>
      <c r="G56" s="31">
        <v>8</v>
      </c>
      <c r="H56" s="314">
        <v>10.8</v>
      </c>
      <c r="I56" s="314">
        <v>11.28</v>
      </c>
      <c r="J56" s="31">
        <v>48</v>
      </c>
      <c r="K56" s="31" t="s">
        <v>97</v>
      </c>
      <c r="L56" s="32" t="s">
        <v>106</v>
      </c>
      <c r="M56" s="31">
        <v>55</v>
      </c>
      <c r="N56" s="636" t="s">
        <v>107</v>
      </c>
      <c r="O56" s="329"/>
      <c r="P56" s="329"/>
      <c r="Q56" s="329"/>
      <c r="R56" s="330"/>
      <c r="S56" s="33"/>
      <c r="T56" s="33"/>
      <c r="U56" s="34" t="s">
        <v>64</v>
      </c>
      <c r="V56" s="315">
        <v>0</v>
      </c>
      <c r="W56" s="316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108</v>
      </c>
      <c r="B57" s="53" t="s">
        <v>109</v>
      </c>
      <c r="C57" s="30">
        <v>4301011437</v>
      </c>
      <c r="D57" s="332">
        <v>4680115881419</v>
      </c>
      <c r="E57" s="330"/>
      <c r="F57" s="314">
        <v>0.45</v>
      </c>
      <c r="G57" s="31">
        <v>10</v>
      </c>
      <c r="H57" s="314">
        <v>4.5</v>
      </c>
      <c r="I57" s="314">
        <v>4.74</v>
      </c>
      <c r="J57" s="31">
        <v>120</v>
      </c>
      <c r="K57" s="31" t="s">
        <v>62</v>
      </c>
      <c r="L57" s="32" t="s">
        <v>98</v>
      </c>
      <c r="M57" s="31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3"/>
      <c r="T57" s="33"/>
      <c r="U57" s="34" t="s">
        <v>64</v>
      </c>
      <c r="V57" s="315">
        <v>0</v>
      </c>
      <c r="W57" s="316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110</v>
      </c>
      <c r="B58" s="53" t="s">
        <v>111</v>
      </c>
      <c r="C58" s="30">
        <v>4301011458</v>
      </c>
      <c r="D58" s="332">
        <v>4680115881525</v>
      </c>
      <c r="E58" s="330"/>
      <c r="F58" s="314">
        <v>0.4</v>
      </c>
      <c r="G58" s="31">
        <v>10</v>
      </c>
      <c r="H58" s="314">
        <v>4</v>
      </c>
      <c r="I58" s="314">
        <v>4.24</v>
      </c>
      <c r="J58" s="31">
        <v>120</v>
      </c>
      <c r="K58" s="31" t="s">
        <v>62</v>
      </c>
      <c r="L58" s="32" t="s">
        <v>98</v>
      </c>
      <c r="M58" s="31">
        <v>50</v>
      </c>
      <c r="N58" s="542" t="s">
        <v>112</v>
      </c>
      <c r="O58" s="329"/>
      <c r="P58" s="329"/>
      <c r="Q58" s="329"/>
      <c r="R58" s="330"/>
      <c r="S58" s="33"/>
      <c r="T58" s="33"/>
      <c r="U58" s="34" t="s">
        <v>64</v>
      </c>
      <c r="V58" s="315">
        <v>0</v>
      </c>
      <c r="W58" s="316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41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42"/>
      <c r="N59" s="321" t="s">
        <v>65</v>
      </c>
      <c r="O59" s="322"/>
      <c r="P59" s="322"/>
      <c r="Q59" s="322"/>
      <c r="R59" s="322"/>
      <c r="S59" s="322"/>
      <c r="T59" s="323"/>
      <c r="U59" s="36" t="s">
        <v>66</v>
      </c>
      <c r="V59" s="317">
        <f>IFERROR(V55/H55,"0")+IFERROR(V56/H56,"0")+IFERROR(V57/H57,"0")+IFERROR(V58/H58,"0")</f>
        <v>35.185185185185183</v>
      </c>
      <c r="W59" s="317">
        <f>IFERROR(W55/H55,"0")+IFERROR(W56/H56,"0")+IFERROR(W57/H57,"0")+IFERROR(W58/H58,"0")</f>
        <v>36</v>
      </c>
      <c r="X59" s="317">
        <f>IFERROR(IF(X55="",0,X55),"0")+IFERROR(IF(X56="",0,X56),"0")+IFERROR(IF(X57="",0,X57),"0")+IFERROR(IF(X58="",0,X58),"0")</f>
        <v>0.78299999999999992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42"/>
      <c r="N60" s="321" t="s">
        <v>65</v>
      </c>
      <c r="O60" s="322"/>
      <c r="P60" s="322"/>
      <c r="Q60" s="322"/>
      <c r="R60" s="322"/>
      <c r="S60" s="322"/>
      <c r="T60" s="323"/>
      <c r="U60" s="36" t="s">
        <v>64</v>
      </c>
      <c r="V60" s="317">
        <f>IFERROR(SUM(V55:V58),"0")</f>
        <v>380</v>
      </c>
      <c r="W60" s="317">
        <f>IFERROR(SUM(W55:W58),"0")</f>
        <v>388.8</v>
      </c>
      <c r="X60" s="36"/>
      <c r="Y60" s="318"/>
      <c r="Z60" s="318"/>
    </row>
    <row r="61" spans="1:53" ht="16.5" hidden="1" customHeight="1" x14ac:dyDescent="0.25">
      <c r="A61" s="366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5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09"/>
      <c r="Z62" s="309"/>
    </row>
    <row r="63" spans="1:53" ht="27" hidden="1" customHeight="1" x14ac:dyDescent="0.25">
      <c r="A63" s="53" t="s">
        <v>113</v>
      </c>
      <c r="B63" s="53" t="s">
        <v>114</v>
      </c>
      <c r="C63" s="30">
        <v>4301011623</v>
      </c>
      <c r="D63" s="332">
        <v>4607091382945</v>
      </c>
      <c r="E63" s="330"/>
      <c r="F63" s="314">
        <v>1.4</v>
      </c>
      <c r="G63" s="31">
        <v>8</v>
      </c>
      <c r="H63" s="314">
        <v>11.2</v>
      </c>
      <c r="I63" s="314">
        <v>11.68</v>
      </c>
      <c r="J63" s="31">
        <v>56</v>
      </c>
      <c r="K63" s="31" t="s">
        <v>97</v>
      </c>
      <c r="L63" s="32" t="s">
        <v>98</v>
      </c>
      <c r="M63" s="31">
        <v>50</v>
      </c>
      <c r="N63" s="578" t="s">
        <v>115</v>
      </c>
      <c r="O63" s="329"/>
      <c r="P63" s="329"/>
      <c r="Q63" s="329"/>
      <c r="R63" s="330"/>
      <c r="S63" s="33"/>
      <c r="T63" s="33"/>
      <c r="U63" s="34" t="s">
        <v>64</v>
      </c>
      <c r="V63" s="315">
        <v>0</v>
      </c>
      <c r="W63" s="316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116</v>
      </c>
      <c r="B64" s="53" t="s">
        <v>117</v>
      </c>
      <c r="C64" s="30">
        <v>4301011540</v>
      </c>
      <c r="D64" s="332">
        <v>4607091385670</v>
      </c>
      <c r="E64" s="330"/>
      <c r="F64" s="314">
        <v>1.4</v>
      </c>
      <c r="G64" s="31">
        <v>8</v>
      </c>
      <c r="H64" s="314">
        <v>11.2</v>
      </c>
      <c r="I64" s="314">
        <v>11.68</v>
      </c>
      <c r="J64" s="31">
        <v>56</v>
      </c>
      <c r="K64" s="31" t="s">
        <v>97</v>
      </c>
      <c r="L64" s="32" t="s">
        <v>118</v>
      </c>
      <c r="M64" s="31">
        <v>50</v>
      </c>
      <c r="N64" s="628" t="s">
        <v>119</v>
      </c>
      <c r="O64" s="329"/>
      <c r="P64" s="329"/>
      <c r="Q64" s="329"/>
      <c r="R64" s="330"/>
      <c r="S64" s="33"/>
      <c r="T64" s="33"/>
      <c r="U64" s="34" t="s">
        <v>64</v>
      </c>
      <c r="V64" s="315">
        <v>0</v>
      </c>
      <c r="W64" s="316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120</v>
      </c>
      <c r="B65" s="53" t="s">
        <v>121</v>
      </c>
      <c r="C65" s="30">
        <v>4301011468</v>
      </c>
      <c r="D65" s="332">
        <v>4680115881327</v>
      </c>
      <c r="E65" s="330"/>
      <c r="F65" s="314">
        <v>1.35</v>
      </c>
      <c r="G65" s="31">
        <v>8</v>
      </c>
      <c r="H65" s="314">
        <v>10.8</v>
      </c>
      <c r="I65" s="314">
        <v>11.28</v>
      </c>
      <c r="J65" s="31">
        <v>56</v>
      </c>
      <c r="K65" s="31" t="s">
        <v>97</v>
      </c>
      <c r="L65" s="32" t="s">
        <v>122</v>
      </c>
      <c r="M65" s="31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3"/>
      <c r="T65" s="33"/>
      <c r="U65" s="34" t="s">
        <v>64</v>
      </c>
      <c r="V65" s="315">
        <v>0</v>
      </c>
      <c r="W65" s="316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hidden="1" customHeight="1" x14ac:dyDescent="0.25">
      <c r="A66" s="53" t="s">
        <v>123</v>
      </c>
      <c r="B66" s="53" t="s">
        <v>124</v>
      </c>
      <c r="C66" s="30">
        <v>4301011703</v>
      </c>
      <c r="D66" s="332">
        <v>4680115882133</v>
      </c>
      <c r="E66" s="330"/>
      <c r="F66" s="314">
        <v>1.4</v>
      </c>
      <c r="G66" s="31">
        <v>8</v>
      </c>
      <c r="H66" s="314">
        <v>11.2</v>
      </c>
      <c r="I66" s="314">
        <v>11.68</v>
      </c>
      <c r="J66" s="31">
        <v>56</v>
      </c>
      <c r="K66" s="31" t="s">
        <v>97</v>
      </c>
      <c r="L66" s="32" t="s">
        <v>98</v>
      </c>
      <c r="M66" s="31">
        <v>50</v>
      </c>
      <c r="N66" s="439" t="s">
        <v>125</v>
      </c>
      <c r="O66" s="329"/>
      <c r="P66" s="329"/>
      <c r="Q66" s="329"/>
      <c r="R66" s="330"/>
      <c r="S66" s="33"/>
      <c r="T66" s="33"/>
      <c r="U66" s="34" t="s">
        <v>64</v>
      </c>
      <c r="V66" s="315">
        <v>0</v>
      </c>
      <c r="W66" s="316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126</v>
      </c>
      <c r="B67" s="53" t="s">
        <v>127</v>
      </c>
      <c r="C67" s="30">
        <v>4301011192</v>
      </c>
      <c r="D67" s="332">
        <v>4607091382952</v>
      </c>
      <c r="E67" s="330"/>
      <c r="F67" s="314">
        <v>0.5</v>
      </c>
      <c r="G67" s="31">
        <v>6</v>
      </c>
      <c r="H67" s="314">
        <v>3</v>
      </c>
      <c r="I67" s="314">
        <v>3.2</v>
      </c>
      <c r="J67" s="31">
        <v>156</v>
      </c>
      <c r="K67" s="31" t="s">
        <v>62</v>
      </c>
      <c r="L67" s="32" t="s">
        <v>98</v>
      </c>
      <c r="M67" s="31">
        <v>50</v>
      </c>
      <c r="N67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3"/>
      <c r="T67" s="33"/>
      <c r="U67" s="34" t="s">
        <v>64</v>
      </c>
      <c r="V67" s="315">
        <v>0</v>
      </c>
      <c r="W67" s="316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128</v>
      </c>
      <c r="B68" s="53" t="s">
        <v>129</v>
      </c>
      <c r="C68" s="30">
        <v>4301011382</v>
      </c>
      <c r="D68" s="332">
        <v>4607091385687</v>
      </c>
      <c r="E68" s="330"/>
      <c r="F68" s="314">
        <v>0.4</v>
      </c>
      <c r="G68" s="31">
        <v>10</v>
      </c>
      <c r="H68" s="314">
        <v>4</v>
      </c>
      <c r="I68" s="314">
        <v>4.24</v>
      </c>
      <c r="J68" s="31">
        <v>120</v>
      </c>
      <c r="K68" s="31" t="s">
        <v>62</v>
      </c>
      <c r="L68" s="32" t="s">
        <v>118</v>
      </c>
      <c r="M68" s="31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3"/>
      <c r="T68" s="33"/>
      <c r="U68" s="34" t="s">
        <v>64</v>
      </c>
      <c r="V68" s="315">
        <v>0</v>
      </c>
      <c r="W68" s="316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4301011565</v>
      </c>
      <c r="D69" s="332">
        <v>4680115882539</v>
      </c>
      <c r="E69" s="330"/>
      <c r="F69" s="314">
        <v>0.37</v>
      </c>
      <c r="G69" s="31">
        <v>10</v>
      </c>
      <c r="H69" s="314">
        <v>3.7</v>
      </c>
      <c r="I69" s="314">
        <v>3.94</v>
      </c>
      <c r="J69" s="31">
        <v>120</v>
      </c>
      <c r="K69" s="31" t="s">
        <v>62</v>
      </c>
      <c r="L69" s="32" t="s">
        <v>118</v>
      </c>
      <c r="M69" s="31">
        <v>50</v>
      </c>
      <c r="N69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3"/>
      <c r="T69" s="33"/>
      <c r="U69" s="34" t="s">
        <v>64</v>
      </c>
      <c r="V69" s="315">
        <v>0</v>
      </c>
      <c r="W69" s="316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4301011344</v>
      </c>
      <c r="D70" s="332">
        <v>4607091384604</v>
      </c>
      <c r="E70" s="330"/>
      <c r="F70" s="314">
        <v>0.4</v>
      </c>
      <c r="G70" s="31">
        <v>10</v>
      </c>
      <c r="H70" s="314">
        <v>4</v>
      </c>
      <c r="I70" s="314">
        <v>4.24</v>
      </c>
      <c r="J70" s="31">
        <v>120</v>
      </c>
      <c r="K70" s="31" t="s">
        <v>62</v>
      </c>
      <c r="L70" s="32" t="s">
        <v>98</v>
      </c>
      <c r="M70" s="31">
        <v>50</v>
      </c>
      <c r="N70" s="4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3"/>
      <c r="T70" s="33"/>
      <c r="U70" s="34" t="s">
        <v>64</v>
      </c>
      <c r="V70" s="315">
        <v>0</v>
      </c>
      <c r="W70" s="316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4301011386</v>
      </c>
      <c r="D71" s="332">
        <v>4680115880283</v>
      </c>
      <c r="E71" s="330"/>
      <c r="F71" s="314">
        <v>0.6</v>
      </c>
      <c r="G71" s="31">
        <v>8</v>
      </c>
      <c r="H71" s="314">
        <v>4.8</v>
      </c>
      <c r="I71" s="314">
        <v>5.04</v>
      </c>
      <c r="J71" s="31">
        <v>120</v>
      </c>
      <c r="K71" s="31" t="s">
        <v>62</v>
      </c>
      <c r="L71" s="32" t="s">
        <v>98</v>
      </c>
      <c r="M71" s="31">
        <v>45</v>
      </c>
      <c r="N71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3"/>
      <c r="T71" s="33"/>
      <c r="U71" s="34" t="s">
        <v>64</v>
      </c>
      <c r="V71" s="315">
        <v>0</v>
      </c>
      <c r="W71" s="316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hidden="1" customHeight="1" x14ac:dyDescent="0.25">
      <c r="A72" s="53" t="s">
        <v>136</v>
      </c>
      <c r="B72" s="53" t="s">
        <v>137</v>
      </c>
      <c r="C72" s="30">
        <v>4301011476</v>
      </c>
      <c r="D72" s="332">
        <v>4680115881518</v>
      </c>
      <c r="E72" s="330"/>
      <c r="F72" s="314">
        <v>0.4</v>
      </c>
      <c r="G72" s="31">
        <v>10</v>
      </c>
      <c r="H72" s="314">
        <v>4</v>
      </c>
      <c r="I72" s="314">
        <v>4.24</v>
      </c>
      <c r="J72" s="31">
        <v>120</v>
      </c>
      <c r="K72" s="31" t="s">
        <v>62</v>
      </c>
      <c r="L72" s="32" t="s">
        <v>118</v>
      </c>
      <c r="M72" s="31">
        <v>50</v>
      </c>
      <c r="N72" s="3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3"/>
      <c r="T72" s="33"/>
      <c r="U72" s="34" t="s">
        <v>64</v>
      </c>
      <c r="V72" s="315">
        <v>0</v>
      </c>
      <c r="W72" s="316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4301011443</v>
      </c>
      <c r="D73" s="332">
        <v>4680115881303</v>
      </c>
      <c r="E73" s="330"/>
      <c r="F73" s="314">
        <v>0.45</v>
      </c>
      <c r="G73" s="31">
        <v>10</v>
      </c>
      <c r="H73" s="314">
        <v>4.5</v>
      </c>
      <c r="I73" s="314">
        <v>4.71</v>
      </c>
      <c r="J73" s="31">
        <v>120</v>
      </c>
      <c r="K73" s="31" t="s">
        <v>62</v>
      </c>
      <c r="L73" s="32" t="s">
        <v>122</v>
      </c>
      <c r="M73" s="31">
        <v>50</v>
      </c>
      <c r="N73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3"/>
      <c r="T73" s="33"/>
      <c r="U73" s="34" t="s">
        <v>64</v>
      </c>
      <c r="V73" s="315">
        <v>0</v>
      </c>
      <c r="W73" s="316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140</v>
      </c>
      <c r="B74" s="53" t="s">
        <v>141</v>
      </c>
      <c r="C74" s="30">
        <v>4301011562</v>
      </c>
      <c r="D74" s="332">
        <v>4680115882577</v>
      </c>
      <c r="E74" s="330"/>
      <c r="F74" s="314">
        <v>0.4</v>
      </c>
      <c r="G74" s="31">
        <v>8</v>
      </c>
      <c r="H74" s="314">
        <v>3.2</v>
      </c>
      <c r="I74" s="314">
        <v>3.4</v>
      </c>
      <c r="J74" s="31">
        <v>156</v>
      </c>
      <c r="K74" s="31" t="s">
        <v>62</v>
      </c>
      <c r="L74" s="32" t="s">
        <v>83</v>
      </c>
      <c r="M74" s="31">
        <v>90</v>
      </c>
      <c r="N74" s="520" t="s">
        <v>142</v>
      </c>
      <c r="O74" s="329"/>
      <c r="P74" s="329"/>
      <c r="Q74" s="329"/>
      <c r="R74" s="330"/>
      <c r="S74" s="33"/>
      <c r="T74" s="33"/>
      <c r="U74" s="34" t="s">
        <v>64</v>
      </c>
      <c r="V74" s="315">
        <v>0</v>
      </c>
      <c r="W74" s="316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140</v>
      </c>
      <c r="B75" s="53" t="s">
        <v>143</v>
      </c>
      <c r="C75" s="30">
        <v>4301011564</v>
      </c>
      <c r="D75" s="332">
        <v>4680115882577</v>
      </c>
      <c r="E75" s="330"/>
      <c r="F75" s="314">
        <v>0.4</v>
      </c>
      <c r="G75" s="31">
        <v>8</v>
      </c>
      <c r="H75" s="314">
        <v>3.2</v>
      </c>
      <c r="I75" s="314">
        <v>3.4</v>
      </c>
      <c r="J75" s="31">
        <v>156</v>
      </c>
      <c r="K75" s="31" t="s">
        <v>62</v>
      </c>
      <c r="L75" s="32" t="s">
        <v>83</v>
      </c>
      <c r="M75" s="31">
        <v>90</v>
      </c>
      <c r="N75" s="598" t="s">
        <v>144</v>
      </c>
      <c r="O75" s="329"/>
      <c r="P75" s="329"/>
      <c r="Q75" s="329"/>
      <c r="R75" s="330"/>
      <c r="S75" s="33"/>
      <c r="T75" s="33"/>
      <c r="U75" s="34" t="s">
        <v>64</v>
      </c>
      <c r="V75" s="315">
        <v>0</v>
      </c>
      <c r="W75" s="316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145</v>
      </c>
      <c r="B76" s="53" t="s">
        <v>146</v>
      </c>
      <c r="C76" s="30">
        <v>4301011432</v>
      </c>
      <c r="D76" s="332">
        <v>4680115882720</v>
      </c>
      <c r="E76" s="330"/>
      <c r="F76" s="314">
        <v>0.45</v>
      </c>
      <c r="G76" s="31">
        <v>10</v>
      </c>
      <c r="H76" s="314">
        <v>4.5</v>
      </c>
      <c r="I76" s="314">
        <v>4.74</v>
      </c>
      <c r="J76" s="31">
        <v>120</v>
      </c>
      <c r="K76" s="31" t="s">
        <v>62</v>
      </c>
      <c r="L76" s="32" t="s">
        <v>98</v>
      </c>
      <c r="M76" s="31">
        <v>90</v>
      </c>
      <c r="N76" s="525" t="s">
        <v>147</v>
      </c>
      <c r="O76" s="329"/>
      <c r="P76" s="329"/>
      <c r="Q76" s="329"/>
      <c r="R76" s="330"/>
      <c r="S76" s="33"/>
      <c r="T76" s="33"/>
      <c r="U76" s="34" t="s">
        <v>64</v>
      </c>
      <c r="V76" s="315">
        <v>0</v>
      </c>
      <c r="W76" s="316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148</v>
      </c>
      <c r="B77" s="53" t="s">
        <v>149</v>
      </c>
      <c r="C77" s="30">
        <v>4301011352</v>
      </c>
      <c r="D77" s="332">
        <v>4607091388466</v>
      </c>
      <c r="E77" s="330"/>
      <c r="F77" s="314">
        <v>0.45</v>
      </c>
      <c r="G77" s="31">
        <v>6</v>
      </c>
      <c r="H77" s="314">
        <v>2.7</v>
      </c>
      <c r="I77" s="314">
        <v>2.9</v>
      </c>
      <c r="J77" s="31">
        <v>156</v>
      </c>
      <c r="K77" s="31" t="s">
        <v>62</v>
      </c>
      <c r="L77" s="32" t="s">
        <v>118</v>
      </c>
      <c r="M77" s="31">
        <v>45</v>
      </c>
      <c r="N77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3"/>
      <c r="T77" s="33"/>
      <c r="U77" s="34" t="s">
        <v>64</v>
      </c>
      <c r="V77" s="315">
        <v>0</v>
      </c>
      <c r="W77" s="316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150</v>
      </c>
      <c r="B78" s="53" t="s">
        <v>151</v>
      </c>
      <c r="C78" s="30">
        <v>4301011417</v>
      </c>
      <c r="D78" s="332">
        <v>4680115880269</v>
      </c>
      <c r="E78" s="330"/>
      <c r="F78" s="314">
        <v>0.375</v>
      </c>
      <c r="G78" s="31">
        <v>10</v>
      </c>
      <c r="H78" s="314">
        <v>3.75</v>
      </c>
      <c r="I78" s="314">
        <v>3.99</v>
      </c>
      <c r="J78" s="31">
        <v>120</v>
      </c>
      <c r="K78" s="31" t="s">
        <v>62</v>
      </c>
      <c r="L78" s="32" t="s">
        <v>118</v>
      </c>
      <c r="M78" s="31">
        <v>50</v>
      </c>
      <c r="N78" s="5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3"/>
      <c r="T78" s="33"/>
      <c r="U78" s="34" t="s">
        <v>64</v>
      </c>
      <c r="V78" s="315">
        <v>0</v>
      </c>
      <c r="W78" s="316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hidden="1" customHeight="1" x14ac:dyDescent="0.25">
      <c r="A79" s="53" t="s">
        <v>152</v>
      </c>
      <c r="B79" s="53" t="s">
        <v>153</v>
      </c>
      <c r="C79" s="30">
        <v>4301011415</v>
      </c>
      <c r="D79" s="332">
        <v>4680115880429</v>
      </c>
      <c r="E79" s="330"/>
      <c r="F79" s="314">
        <v>0.45</v>
      </c>
      <c r="G79" s="31">
        <v>10</v>
      </c>
      <c r="H79" s="314">
        <v>4.5</v>
      </c>
      <c r="I79" s="314">
        <v>4.74</v>
      </c>
      <c r="J79" s="31">
        <v>120</v>
      </c>
      <c r="K79" s="31" t="s">
        <v>62</v>
      </c>
      <c r="L79" s="32" t="s">
        <v>118</v>
      </c>
      <c r="M79" s="31">
        <v>50</v>
      </c>
      <c r="N79" s="3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3"/>
      <c r="T79" s="33"/>
      <c r="U79" s="34" t="s">
        <v>64</v>
      </c>
      <c r="V79" s="315">
        <v>0</v>
      </c>
      <c r="W79" s="316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154</v>
      </c>
      <c r="B80" s="53" t="s">
        <v>155</v>
      </c>
      <c r="C80" s="30">
        <v>4301011462</v>
      </c>
      <c r="D80" s="332">
        <v>4680115881457</v>
      </c>
      <c r="E80" s="330"/>
      <c r="F80" s="314">
        <v>0.75</v>
      </c>
      <c r="G80" s="31">
        <v>6</v>
      </c>
      <c r="H80" s="314">
        <v>4.5</v>
      </c>
      <c r="I80" s="314">
        <v>4.74</v>
      </c>
      <c r="J80" s="31">
        <v>120</v>
      </c>
      <c r="K80" s="31" t="s">
        <v>62</v>
      </c>
      <c r="L80" s="32" t="s">
        <v>118</v>
      </c>
      <c r="M80" s="31">
        <v>50</v>
      </c>
      <c r="N80" s="55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3"/>
      <c r="T80" s="33"/>
      <c r="U80" s="34" t="s">
        <v>64</v>
      </c>
      <c r="V80" s="315">
        <v>0</v>
      </c>
      <c r="W80" s="316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idden="1" x14ac:dyDescent="0.2">
      <c r="A81" s="341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42"/>
      <c r="N81" s="321" t="s">
        <v>65</v>
      </c>
      <c r="O81" s="322"/>
      <c r="P81" s="322"/>
      <c r="Q81" s="322"/>
      <c r="R81" s="322"/>
      <c r="S81" s="322"/>
      <c r="T81" s="323"/>
      <c r="U81" s="36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42"/>
      <c r="N82" s="321" t="s">
        <v>65</v>
      </c>
      <c r="O82" s="322"/>
      <c r="P82" s="322"/>
      <c r="Q82" s="322"/>
      <c r="R82" s="322"/>
      <c r="S82" s="322"/>
      <c r="T82" s="323"/>
      <c r="U82" s="36" t="s">
        <v>64</v>
      </c>
      <c r="V82" s="317">
        <f>IFERROR(SUM(V63:V80),"0")</f>
        <v>0</v>
      </c>
      <c r="W82" s="317">
        <f>IFERROR(SUM(W63:W80),"0")</f>
        <v>0</v>
      </c>
      <c r="X82" s="36"/>
      <c r="Y82" s="318"/>
      <c r="Z82" s="318"/>
    </row>
    <row r="83" spans="1:53" ht="14.25" hidden="1" customHeight="1" x14ac:dyDescent="0.25">
      <c r="A83" s="335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09"/>
      <c r="Z83" s="309"/>
    </row>
    <row r="84" spans="1:53" ht="27" hidden="1" customHeight="1" x14ac:dyDescent="0.25">
      <c r="A84" s="53" t="s">
        <v>156</v>
      </c>
      <c r="B84" s="53" t="s">
        <v>157</v>
      </c>
      <c r="C84" s="30">
        <v>4301020189</v>
      </c>
      <c r="D84" s="332">
        <v>4607091384789</v>
      </c>
      <c r="E84" s="330"/>
      <c r="F84" s="314">
        <v>1</v>
      </c>
      <c r="G84" s="31">
        <v>6</v>
      </c>
      <c r="H84" s="314">
        <v>6</v>
      </c>
      <c r="I84" s="314">
        <v>6.36</v>
      </c>
      <c r="J84" s="31">
        <v>104</v>
      </c>
      <c r="K84" s="31" t="s">
        <v>97</v>
      </c>
      <c r="L84" s="32" t="s">
        <v>98</v>
      </c>
      <c r="M84" s="31">
        <v>45</v>
      </c>
      <c r="N84" s="347" t="s">
        <v>158</v>
      </c>
      <c r="O84" s="329"/>
      <c r="P84" s="329"/>
      <c r="Q84" s="329"/>
      <c r="R84" s="330"/>
      <c r="S84" s="33"/>
      <c r="T84" s="33"/>
      <c r="U84" s="34" t="s">
        <v>64</v>
      </c>
      <c r="V84" s="315">
        <v>0</v>
      </c>
      <c r="W84" s="316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hidden="1" customHeight="1" x14ac:dyDescent="0.25">
      <c r="A85" s="53" t="s">
        <v>159</v>
      </c>
      <c r="B85" s="53" t="s">
        <v>160</v>
      </c>
      <c r="C85" s="30">
        <v>4301020235</v>
      </c>
      <c r="D85" s="332">
        <v>4680115881488</v>
      </c>
      <c r="E85" s="330"/>
      <c r="F85" s="314">
        <v>1.35</v>
      </c>
      <c r="G85" s="31">
        <v>8</v>
      </c>
      <c r="H85" s="314">
        <v>10.8</v>
      </c>
      <c r="I85" s="314">
        <v>11.28</v>
      </c>
      <c r="J85" s="31">
        <v>48</v>
      </c>
      <c r="K85" s="31" t="s">
        <v>97</v>
      </c>
      <c r="L85" s="32" t="s">
        <v>98</v>
      </c>
      <c r="M85" s="31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3"/>
      <c r="T85" s="33"/>
      <c r="U85" s="34" t="s">
        <v>64</v>
      </c>
      <c r="V85" s="315">
        <v>0</v>
      </c>
      <c r="W85" s="316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161</v>
      </c>
      <c r="B86" s="53" t="s">
        <v>162</v>
      </c>
      <c r="C86" s="30">
        <v>4301020183</v>
      </c>
      <c r="D86" s="332">
        <v>4607091384765</v>
      </c>
      <c r="E86" s="330"/>
      <c r="F86" s="314">
        <v>0.42</v>
      </c>
      <c r="G86" s="31">
        <v>6</v>
      </c>
      <c r="H86" s="314">
        <v>2.52</v>
      </c>
      <c r="I86" s="314">
        <v>2.72</v>
      </c>
      <c r="J86" s="31">
        <v>156</v>
      </c>
      <c r="K86" s="31" t="s">
        <v>62</v>
      </c>
      <c r="L86" s="32" t="s">
        <v>98</v>
      </c>
      <c r="M86" s="31">
        <v>45</v>
      </c>
      <c r="N86" s="532" t="s">
        <v>163</v>
      </c>
      <c r="O86" s="329"/>
      <c r="P86" s="329"/>
      <c r="Q86" s="329"/>
      <c r="R86" s="330"/>
      <c r="S86" s="33"/>
      <c r="T86" s="33"/>
      <c r="U86" s="34" t="s">
        <v>64</v>
      </c>
      <c r="V86" s="315">
        <v>0</v>
      </c>
      <c r="W86" s="316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164</v>
      </c>
      <c r="B87" s="53" t="s">
        <v>165</v>
      </c>
      <c r="C87" s="30">
        <v>4301020228</v>
      </c>
      <c r="D87" s="332">
        <v>4680115882751</v>
      </c>
      <c r="E87" s="330"/>
      <c r="F87" s="314">
        <v>0.45</v>
      </c>
      <c r="G87" s="31">
        <v>10</v>
      </c>
      <c r="H87" s="314">
        <v>4.5</v>
      </c>
      <c r="I87" s="314">
        <v>4.74</v>
      </c>
      <c r="J87" s="31">
        <v>120</v>
      </c>
      <c r="K87" s="31" t="s">
        <v>62</v>
      </c>
      <c r="L87" s="32" t="s">
        <v>98</v>
      </c>
      <c r="M87" s="31">
        <v>90</v>
      </c>
      <c r="N87" s="498" t="s">
        <v>166</v>
      </c>
      <c r="O87" s="329"/>
      <c r="P87" s="329"/>
      <c r="Q87" s="329"/>
      <c r="R87" s="330"/>
      <c r="S87" s="33"/>
      <c r="T87" s="33"/>
      <c r="U87" s="34" t="s">
        <v>64</v>
      </c>
      <c r="V87" s="315">
        <v>0</v>
      </c>
      <c r="W87" s="316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167</v>
      </c>
      <c r="B88" s="53" t="s">
        <v>168</v>
      </c>
      <c r="C88" s="30">
        <v>4301020258</v>
      </c>
      <c r="D88" s="332">
        <v>4680115882775</v>
      </c>
      <c r="E88" s="330"/>
      <c r="F88" s="314">
        <v>0.3</v>
      </c>
      <c r="G88" s="31">
        <v>8</v>
      </c>
      <c r="H88" s="314">
        <v>2.4</v>
      </c>
      <c r="I88" s="314">
        <v>2.5</v>
      </c>
      <c r="J88" s="31">
        <v>234</v>
      </c>
      <c r="K88" s="31" t="s">
        <v>169</v>
      </c>
      <c r="L88" s="32" t="s">
        <v>118</v>
      </c>
      <c r="M88" s="31">
        <v>50</v>
      </c>
      <c r="N88" s="371" t="s">
        <v>170</v>
      </c>
      <c r="O88" s="329"/>
      <c r="P88" s="329"/>
      <c r="Q88" s="329"/>
      <c r="R88" s="330"/>
      <c r="S88" s="33"/>
      <c r="T88" s="33"/>
      <c r="U88" s="34" t="s">
        <v>64</v>
      </c>
      <c r="V88" s="315">
        <v>0</v>
      </c>
      <c r="W88" s="316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171</v>
      </c>
      <c r="B89" s="53" t="s">
        <v>172</v>
      </c>
      <c r="C89" s="30">
        <v>4301020217</v>
      </c>
      <c r="D89" s="332">
        <v>4680115880658</v>
      </c>
      <c r="E89" s="330"/>
      <c r="F89" s="314">
        <v>0.4</v>
      </c>
      <c r="G89" s="31">
        <v>6</v>
      </c>
      <c r="H89" s="314">
        <v>2.4</v>
      </c>
      <c r="I89" s="314">
        <v>2.6</v>
      </c>
      <c r="J89" s="31">
        <v>156</v>
      </c>
      <c r="K89" s="31" t="s">
        <v>62</v>
      </c>
      <c r="L89" s="32" t="s">
        <v>98</v>
      </c>
      <c r="M89" s="31">
        <v>50</v>
      </c>
      <c r="N89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3"/>
      <c r="T89" s="33"/>
      <c r="U89" s="34" t="s">
        <v>64</v>
      </c>
      <c r="V89" s="315">
        <v>0</v>
      </c>
      <c r="W89" s="316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173</v>
      </c>
      <c r="B90" s="53" t="s">
        <v>174</v>
      </c>
      <c r="C90" s="30">
        <v>4301020223</v>
      </c>
      <c r="D90" s="332">
        <v>4607091381962</v>
      </c>
      <c r="E90" s="330"/>
      <c r="F90" s="314">
        <v>0.5</v>
      </c>
      <c r="G90" s="31">
        <v>6</v>
      </c>
      <c r="H90" s="314">
        <v>3</v>
      </c>
      <c r="I90" s="314">
        <v>3.2</v>
      </c>
      <c r="J90" s="31">
        <v>156</v>
      </c>
      <c r="K90" s="31" t="s">
        <v>62</v>
      </c>
      <c r="L90" s="32" t="s">
        <v>98</v>
      </c>
      <c r="M90" s="31">
        <v>50</v>
      </c>
      <c r="N90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3"/>
      <c r="T90" s="33"/>
      <c r="U90" s="34" t="s">
        <v>64</v>
      </c>
      <c r="V90" s="315">
        <v>0</v>
      </c>
      <c r="W90" s="316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41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42"/>
      <c r="N91" s="321" t="s">
        <v>65</v>
      </c>
      <c r="O91" s="322"/>
      <c r="P91" s="322"/>
      <c r="Q91" s="322"/>
      <c r="R91" s="322"/>
      <c r="S91" s="322"/>
      <c r="T91" s="323"/>
      <c r="U91" s="36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42"/>
      <c r="N92" s="321" t="s">
        <v>65</v>
      </c>
      <c r="O92" s="322"/>
      <c r="P92" s="322"/>
      <c r="Q92" s="322"/>
      <c r="R92" s="322"/>
      <c r="S92" s="322"/>
      <c r="T92" s="323"/>
      <c r="U92" s="36" t="s">
        <v>64</v>
      </c>
      <c r="V92" s="317">
        <f>IFERROR(SUM(V84:V90),"0")</f>
        <v>0</v>
      </c>
      <c r="W92" s="317">
        <f>IFERROR(SUM(W84:W90),"0")</f>
        <v>0</v>
      </c>
      <c r="X92" s="36"/>
      <c r="Y92" s="318"/>
      <c r="Z92" s="318"/>
    </row>
    <row r="93" spans="1:53" ht="14.25" hidden="1" customHeight="1" x14ac:dyDescent="0.25">
      <c r="A93" s="335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09"/>
      <c r="Z93" s="309"/>
    </row>
    <row r="94" spans="1:53" ht="16.5" hidden="1" customHeight="1" x14ac:dyDescent="0.25">
      <c r="A94" s="53" t="s">
        <v>175</v>
      </c>
      <c r="B94" s="53" t="s">
        <v>176</v>
      </c>
      <c r="C94" s="30">
        <v>4301030895</v>
      </c>
      <c r="D94" s="332">
        <v>4607091387667</v>
      </c>
      <c r="E94" s="330"/>
      <c r="F94" s="314">
        <v>0.9</v>
      </c>
      <c r="G94" s="31">
        <v>10</v>
      </c>
      <c r="H94" s="314">
        <v>9</v>
      </c>
      <c r="I94" s="314">
        <v>9.6300000000000008</v>
      </c>
      <c r="J94" s="31">
        <v>56</v>
      </c>
      <c r="K94" s="31" t="s">
        <v>97</v>
      </c>
      <c r="L94" s="32" t="s">
        <v>98</v>
      </c>
      <c r="M94" s="31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3"/>
      <c r="T94" s="33"/>
      <c r="U94" s="34" t="s">
        <v>64</v>
      </c>
      <c r="V94" s="315">
        <v>0</v>
      </c>
      <c r="W94" s="316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177</v>
      </c>
      <c r="B95" s="53" t="s">
        <v>178</v>
      </c>
      <c r="C95" s="30">
        <v>4301030961</v>
      </c>
      <c r="D95" s="332">
        <v>4607091387636</v>
      </c>
      <c r="E95" s="330"/>
      <c r="F95" s="314">
        <v>0.7</v>
      </c>
      <c r="G95" s="31">
        <v>6</v>
      </c>
      <c r="H95" s="314">
        <v>4.2</v>
      </c>
      <c r="I95" s="314">
        <v>4.5</v>
      </c>
      <c r="J95" s="31">
        <v>120</v>
      </c>
      <c r="K95" s="31" t="s">
        <v>62</v>
      </c>
      <c r="L95" s="32" t="s">
        <v>63</v>
      </c>
      <c r="M95" s="31">
        <v>40</v>
      </c>
      <c r="N95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3"/>
      <c r="T95" s="33"/>
      <c r="U95" s="34" t="s">
        <v>64</v>
      </c>
      <c r="V95" s="315">
        <v>0</v>
      </c>
      <c r="W95" s="316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179</v>
      </c>
      <c r="B96" s="53" t="s">
        <v>180</v>
      </c>
      <c r="C96" s="30">
        <v>4301031078</v>
      </c>
      <c r="D96" s="332">
        <v>4607091384727</v>
      </c>
      <c r="E96" s="330"/>
      <c r="F96" s="314">
        <v>0.8</v>
      </c>
      <c r="G96" s="31">
        <v>6</v>
      </c>
      <c r="H96" s="314">
        <v>4.8</v>
      </c>
      <c r="I96" s="314">
        <v>5.16</v>
      </c>
      <c r="J96" s="31">
        <v>104</v>
      </c>
      <c r="K96" s="31" t="s">
        <v>97</v>
      </c>
      <c r="L96" s="32" t="s">
        <v>63</v>
      </c>
      <c r="M96" s="31">
        <v>45</v>
      </c>
      <c r="N96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3"/>
      <c r="T96" s="33"/>
      <c r="U96" s="34" t="s">
        <v>64</v>
      </c>
      <c r="V96" s="315">
        <v>0</v>
      </c>
      <c r="W96" s="316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181</v>
      </c>
      <c r="B97" s="53" t="s">
        <v>182</v>
      </c>
      <c r="C97" s="30">
        <v>4301031080</v>
      </c>
      <c r="D97" s="332">
        <v>4607091386745</v>
      </c>
      <c r="E97" s="330"/>
      <c r="F97" s="314">
        <v>0.8</v>
      </c>
      <c r="G97" s="31">
        <v>6</v>
      </c>
      <c r="H97" s="314">
        <v>4.8</v>
      </c>
      <c r="I97" s="314">
        <v>5.16</v>
      </c>
      <c r="J97" s="31">
        <v>104</v>
      </c>
      <c r="K97" s="31" t="s">
        <v>97</v>
      </c>
      <c r="L97" s="32" t="s">
        <v>63</v>
      </c>
      <c r="M97" s="31">
        <v>45</v>
      </c>
      <c r="N97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3"/>
      <c r="T97" s="33"/>
      <c r="U97" s="34" t="s">
        <v>64</v>
      </c>
      <c r="V97" s="315">
        <v>0</v>
      </c>
      <c r="W97" s="316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hidden="1" customHeight="1" x14ac:dyDescent="0.25">
      <c r="A98" s="53" t="s">
        <v>183</v>
      </c>
      <c r="B98" s="53" t="s">
        <v>184</v>
      </c>
      <c r="C98" s="30">
        <v>4301030963</v>
      </c>
      <c r="D98" s="332">
        <v>4607091382426</v>
      </c>
      <c r="E98" s="330"/>
      <c r="F98" s="314">
        <v>0.9</v>
      </c>
      <c r="G98" s="31">
        <v>10</v>
      </c>
      <c r="H98" s="314">
        <v>9</v>
      </c>
      <c r="I98" s="314">
        <v>9.6300000000000008</v>
      </c>
      <c r="J98" s="31">
        <v>56</v>
      </c>
      <c r="K98" s="31" t="s">
        <v>97</v>
      </c>
      <c r="L98" s="32" t="s">
        <v>63</v>
      </c>
      <c r="M98" s="31">
        <v>40</v>
      </c>
      <c r="N98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3"/>
      <c r="T98" s="33"/>
      <c r="U98" s="34" t="s">
        <v>64</v>
      </c>
      <c r="V98" s="315">
        <v>0</v>
      </c>
      <c r="W98" s="316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185</v>
      </c>
      <c r="B99" s="53" t="s">
        <v>186</v>
      </c>
      <c r="C99" s="30">
        <v>4301030962</v>
      </c>
      <c r="D99" s="332">
        <v>4607091386547</v>
      </c>
      <c r="E99" s="330"/>
      <c r="F99" s="314">
        <v>0.35</v>
      </c>
      <c r="G99" s="31">
        <v>8</v>
      </c>
      <c r="H99" s="314">
        <v>2.8</v>
      </c>
      <c r="I99" s="314">
        <v>2.94</v>
      </c>
      <c r="J99" s="31">
        <v>234</v>
      </c>
      <c r="K99" s="31" t="s">
        <v>169</v>
      </c>
      <c r="L99" s="32" t="s">
        <v>63</v>
      </c>
      <c r="M99" s="31">
        <v>40</v>
      </c>
      <c r="N99" s="5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3"/>
      <c r="T99" s="33"/>
      <c r="U99" s="34" t="s">
        <v>64</v>
      </c>
      <c r="V99" s="315">
        <v>0</v>
      </c>
      <c r="W99" s="316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187</v>
      </c>
      <c r="B100" s="53" t="s">
        <v>188</v>
      </c>
      <c r="C100" s="30">
        <v>4301031079</v>
      </c>
      <c r="D100" s="332">
        <v>4607091384734</v>
      </c>
      <c r="E100" s="330"/>
      <c r="F100" s="314">
        <v>0.35</v>
      </c>
      <c r="G100" s="31">
        <v>6</v>
      </c>
      <c r="H100" s="314">
        <v>2.1</v>
      </c>
      <c r="I100" s="314">
        <v>2.2000000000000002</v>
      </c>
      <c r="J100" s="31">
        <v>234</v>
      </c>
      <c r="K100" s="31" t="s">
        <v>169</v>
      </c>
      <c r="L100" s="32" t="s">
        <v>63</v>
      </c>
      <c r="M100" s="31">
        <v>45</v>
      </c>
      <c r="N100" s="6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3"/>
      <c r="T100" s="33"/>
      <c r="U100" s="34" t="s">
        <v>64</v>
      </c>
      <c r="V100" s="315">
        <v>0</v>
      </c>
      <c r="W100" s="316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189</v>
      </c>
      <c r="B101" s="53" t="s">
        <v>190</v>
      </c>
      <c r="C101" s="30">
        <v>4301030964</v>
      </c>
      <c r="D101" s="332">
        <v>4607091382464</v>
      </c>
      <c r="E101" s="330"/>
      <c r="F101" s="314">
        <v>0.35</v>
      </c>
      <c r="G101" s="31">
        <v>8</v>
      </c>
      <c r="H101" s="314">
        <v>2.8</v>
      </c>
      <c r="I101" s="314">
        <v>2.964</v>
      </c>
      <c r="J101" s="31">
        <v>234</v>
      </c>
      <c r="K101" s="31" t="s">
        <v>169</v>
      </c>
      <c r="L101" s="32" t="s">
        <v>63</v>
      </c>
      <c r="M101" s="31">
        <v>40</v>
      </c>
      <c r="N101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3"/>
      <c r="T101" s="33"/>
      <c r="U101" s="34" t="s">
        <v>64</v>
      </c>
      <c r="V101" s="315">
        <v>0</v>
      </c>
      <c r="W101" s="316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192</v>
      </c>
      <c r="C102" s="30">
        <v>4301031235</v>
      </c>
      <c r="D102" s="332">
        <v>4680115883444</v>
      </c>
      <c r="E102" s="330"/>
      <c r="F102" s="314">
        <v>0.35</v>
      </c>
      <c r="G102" s="31">
        <v>8</v>
      </c>
      <c r="H102" s="314">
        <v>2.8</v>
      </c>
      <c r="I102" s="314">
        <v>3.0880000000000001</v>
      </c>
      <c r="J102" s="31">
        <v>156</v>
      </c>
      <c r="K102" s="31" t="s">
        <v>62</v>
      </c>
      <c r="L102" s="32" t="s">
        <v>83</v>
      </c>
      <c r="M102" s="31">
        <v>90</v>
      </c>
      <c r="N102" s="600" t="s">
        <v>193</v>
      </c>
      <c r="O102" s="329"/>
      <c r="P102" s="329"/>
      <c r="Q102" s="329"/>
      <c r="R102" s="330"/>
      <c r="S102" s="33"/>
      <c r="T102" s="33"/>
      <c r="U102" s="34" t="s">
        <v>64</v>
      </c>
      <c r="V102" s="315">
        <v>0</v>
      </c>
      <c r="W102" s="316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191</v>
      </c>
      <c r="B103" s="53" t="s">
        <v>194</v>
      </c>
      <c r="C103" s="30">
        <v>4301031234</v>
      </c>
      <c r="D103" s="332">
        <v>4680115883444</v>
      </c>
      <c r="E103" s="330"/>
      <c r="F103" s="314">
        <v>0.35</v>
      </c>
      <c r="G103" s="31">
        <v>8</v>
      </c>
      <c r="H103" s="314">
        <v>2.8</v>
      </c>
      <c r="I103" s="314">
        <v>3.0880000000000001</v>
      </c>
      <c r="J103" s="31">
        <v>156</v>
      </c>
      <c r="K103" s="31" t="s">
        <v>62</v>
      </c>
      <c r="L103" s="32" t="s">
        <v>83</v>
      </c>
      <c r="M103" s="31">
        <v>90</v>
      </c>
      <c r="N103" s="589" t="s">
        <v>193</v>
      </c>
      <c r="O103" s="329"/>
      <c r="P103" s="329"/>
      <c r="Q103" s="329"/>
      <c r="R103" s="330"/>
      <c r="S103" s="33"/>
      <c r="T103" s="33"/>
      <c r="U103" s="34" t="s">
        <v>64</v>
      </c>
      <c r="V103" s="315">
        <v>0</v>
      </c>
      <c r="W103" s="316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idden="1" x14ac:dyDescent="0.2">
      <c r="A104" s="341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42"/>
      <c r="N104" s="321" t="s">
        <v>65</v>
      </c>
      <c r="O104" s="322"/>
      <c r="P104" s="322"/>
      <c r="Q104" s="322"/>
      <c r="R104" s="322"/>
      <c r="S104" s="322"/>
      <c r="T104" s="323"/>
      <c r="U104" s="36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42"/>
      <c r="N105" s="321" t="s">
        <v>65</v>
      </c>
      <c r="O105" s="322"/>
      <c r="P105" s="322"/>
      <c r="Q105" s="322"/>
      <c r="R105" s="322"/>
      <c r="S105" s="322"/>
      <c r="T105" s="323"/>
      <c r="U105" s="36" t="s">
        <v>64</v>
      </c>
      <c r="V105" s="317">
        <f>IFERROR(SUM(V94:V103),"0")</f>
        <v>0</v>
      </c>
      <c r="W105" s="317">
        <f>IFERROR(SUM(W94:W103),"0")</f>
        <v>0</v>
      </c>
      <c r="X105" s="36"/>
      <c r="Y105" s="318"/>
      <c r="Z105" s="318"/>
    </row>
    <row r="106" spans="1:53" ht="14.25" hidden="1" customHeight="1" x14ac:dyDescent="0.25">
      <c r="A106" s="335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9"/>
      <c r="Z106" s="309"/>
    </row>
    <row r="107" spans="1:53" ht="27" hidden="1" customHeight="1" x14ac:dyDescent="0.25">
      <c r="A107" s="53" t="s">
        <v>195</v>
      </c>
      <c r="B107" s="53" t="s">
        <v>196</v>
      </c>
      <c r="C107" s="30">
        <v>4301051437</v>
      </c>
      <c r="D107" s="332">
        <v>4607091386967</v>
      </c>
      <c r="E107" s="330"/>
      <c r="F107" s="314">
        <v>1.35</v>
      </c>
      <c r="G107" s="31">
        <v>6</v>
      </c>
      <c r="H107" s="314">
        <v>8.1</v>
      </c>
      <c r="I107" s="314">
        <v>8.6639999999999997</v>
      </c>
      <c r="J107" s="31">
        <v>56</v>
      </c>
      <c r="K107" s="31" t="s">
        <v>97</v>
      </c>
      <c r="L107" s="32" t="s">
        <v>118</v>
      </c>
      <c r="M107" s="31">
        <v>45</v>
      </c>
      <c r="N107" s="434" t="s">
        <v>197</v>
      </c>
      <c r="O107" s="329"/>
      <c r="P107" s="329"/>
      <c r="Q107" s="329"/>
      <c r="R107" s="330"/>
      <c r="S107" s="33"/>
      <c r="T107" s="33"/>
      <c r="U107" s="34" t="s">
        <v>64</v>
      </c>
      <c r="V107" s="315">
        <v>0</v>
      </c>
      <c r="W107" s="316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hidden="1" customHeight="1" x14ac:dyDescent="0.25">
      <c r="A108" s="53" t="s">
        <v>195</v>
      </c>
      <c r="B108" s="53" t="s">
        <v>198</v>
      </c>
      <c r="C108" s="30">
        <v>4301051543</v>
      </c>
      <c r="D108" s="332">
        <v>4607091386967</v>
      </c>
      <c r="E108" s="330"/>
      <c r="F108" s="314">
        <v>1.4</v>
      </c>
      <c r="G108" s="31">
        <v>6</v>
      </c>
      <c r="H108" s="314">
        <v>8.4</v>
      </c>
      <c r="I108" s="314">
        <v>8.9640000000000004</v>
      </c>
      <c r="J108" s="31">
        <v>56</v>
      </c>
      <c r="K108" s="31" t="s">
        <v>97</v>
      </c>
      <c r="L108" s="32" t="s">
        <v>63</v>
      </c>
      <c r="M108" s="31">
        <v>45</v>
      </c>
      <c r="N108" s="493" t="s">
        <v>199</v>
      </c>
      <c r="O108" s="329"/>
      <c r="P108" s="329"/>
      <c r="Q108" s="329"/>
      <c r="R108" s="330"/>
      <c r="S108" s="33"/>
      <c r="T108" s="33"/>
      <c r="U108" s="34" t="s">
        <v>64</v>
      </c>
      <c r="V108" s="315">
        <v>0</v>
      </c>
      <c r="W108" s="316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200</v>
      </c>
      <c r="B109" s="53" t="s">
        <v>201</v>
      </c>
      <c r="C109" s="30">
        <v>4301051611</v>
      </c>
      <c r="D109" s="332">
        <v>4607091385304</v>
      </c>
      <c r="E109" s="330"/>
      <c r="F109" s="314">
        <v>1.4</v>
      </c>
      <c r="G109" s="31">
        <v>6</v>
      </c>
      <c r="H109" s="314">
        <v>8.4</v>
      </c>
      <c r="I109" s="314">
        <v>8.9640000000000004</v>
      </c>
      <c r="J109" s="31">
        <v>56</v>
      </c>
      <c r="K109" s="31" t="s">
        <v>97</v>
      </c>
      <c r="L109" s="32" t="s">
        <v>63</v>
      </c>
      <c r="M109" s="31">
        <v>40</v>
      </c>
      <c r="N109" s="453" t="s">
        <v>202</v>
      </c>
      <c r="O109" s="329"/>
      <c r="P109" s="329"/>
      <c r="Q109" s="329"/>
      <c r="R109" s="330"/>
      <c r="S109" s="33"/>
      <c r="T109" s="33"/>
      <c r="U109" s="34" t="s">
        <v>64</v>
      </c>
      <c r="V109" s="315">
        <v>50</v>
      </c>
      <c r="W109" s="316">
        <f t="shared" si="6"/>
        <v>50.400000000000006</v>
      </c>
      <c r="X109" s="35">
        <f>IFERROR(IF(W109=0,"",ROUNDUP(W109/H109,0)*0.02175),"")</f>
        <v>0.1305</v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203</v>
      </c>
      <c r="B110" s="53" t="s">
        <v>204</v>
      </c>
      <c r="C110" s="30">
        <v>4301051306</v>
      </c>
      <c r="D110" s="332">
        <v>4607091386264</v>
      </c>
      <c r="E110" s="330"/>
      <c r="F110" s="314">
        <v>0.5</v>
      </c>
      <c r="G110" s="31">
        <v>6</v>
      </c>
      <c r="H110" s="314">
        <v>3</v>
      </c>
      <c r="I110" s="314">
        <v>3.278</v>
      </c>
      <c r="J110" s="31">
        <v>156</v>
      </c>
      <c r="K110" s="31" t="s">
        <v>62</v>
      </c>
      <c r="L110" s="32" t="s">
        <v>63</v>
      </c>
      <c r="M110" s="31">
        <v>31</v>
      </c>
      <c r="N110" s="4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3"/>
      <c r="T110" s="33"/>
      <c r="U110" s="34" t="s">
        <v>64</v>
      </c>
      <c r="V110" s="315">
        <v>0</v>
      </c>
      <c r="W110" s="316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206</v>
      </c>
      <c r="C111" s="30">
        <v>4301051477</v>
      </c>
      <c r="D111" s="332">
        <v>4680115882584</v>
      </c>
      <c r="E111" s="330"/>
      <c r="F111" s="314">
        <v>0.33</v>
      </c>
      <c r="G111" s="31">
        <v>8</v>
      </c>
      <c r="H111" s="314">
        <v>2.64</v>
      </c>
      <c r="I111" s="314">
        <v>2.9279999999999999</v>
      </c>
      <c r="J111" s="31">
        <v>156</v>
      </c>
      <c r="K111" s="31" t="s">
        <v>62</v>
      </c>
      <c r="L111" s="32" t="s">
        <v>83</v>
      </c>
      <c r="M111" s="31">
        <v>60</v>
      </c>
      <c r="N111" s="446" t="s">
        <v>207</v>
      </c>
      <c r="O111" s="329"/>
      <c r="P111" s="329"/>
      <c r="Q111" s="329"/>
      <c r="R111" s="330"/>
      <c r="S111" s="33"/>
      <c r="T111" s="33"/>
      <c r="U111" s="34" t="s">
        <v>64</v>
      </c>
      <c r="V111" s="315">
        <v>0</v>
      </c>
      <c r="W111" s="316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205</v>
      </c>
      <c r="B112" s="53" t="s">
        <v>208</v>
      </c>
      <c r="C112" s="30">
        <v>4301051476</v>
      </c>
      <c r="D112" s="332">
        <v>4680115882584</v>
      </c>
      <c r="E112" s="330"/>
      <c r="F112" s="314">
        <v>0.33</v>
      </c>
      <c r="G112" s="31">
        <v>8</v>
      </c>
      <c r="H112" s="314">
        <v>2.64</v>
      </c>
      <c r="I112" s="314">
        <v>2.9279999999999999</v>
      </c>
      <c r="J112" s="31">
        <v>156</v>
      </c>
      <c r="K112" s="31" t="s">
        <v>62</v>
      </c>
      <c r="L112" s="32" t="s">
        <v>83</v>
      </c>
      <c r="M112" s="31">
        <v>60</v>
      </c>
      <c r="N112" s="634" t="s">
        <v>209</v>
      </c>
      <c r="O112" s="329"/>
      <c r="P112" s="329"/>
      <c r="Q112" s="329"/>
      <c r="R112" s="330"/>
      <c r="S112" s="33"/>
      <c r="T112" s="33"/>
      <c r="U112" s="34" t="s">
        <v>64</v>
      </c>
      <c r="V112" s="315">
        <v>0</v>
      </c>
      <c r="W112" s="316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210</v>
      </c>
      <c r="B113" s="53" t="s">
        <v>211</v>
      </c>
      <c r="C113" s="30">
        <v>4301051436</v>
      </c>
      <c r="D113" s="332">
        <v>4607091385731</v>
      </c>
      <c r="E113" s="330"/>
      <c r="F113" s="314">
        <v>0.45</v>
      </c>
      <c r="G113" s="31">
        <v>6</v>
      </c>
      <c r="H113" s="314">
        <v>2.7</v>
      </c>
      <c r="I113" s="314">
        <v>2.972</v>
      </c>
      <c r="J113" s="31">
        <v>156</v>
      </c>
      <c r="K113" s="31" t="s">
        <v>62</v>
      </c>
      <c r="L113" s="32" t="s">
        <v>118</v>
      </c>
      <c r="M113" s="31">
        <v>45</v>
      </c>
      <c r="N113" s="611" t="s">
        <v>212</v>
      </c>
      <c r="O113" s="329"/>
      <c r="P113" s="329"/>
      <c r="Q113" s="329"/>
      <c r="R113" s="330"/>
      <c r="S113" s="33"/>
      <c r="T113" s="33"/>
      <c r="U113" s="34" t="s">
        <v>64</v>
      </c>
      <c r="V113" s="315">
        <v>110</v>
      </c>
      <c r="W113" s="316">
        <f t="shared" si="6"/>
        <v>110.7</v>
      </c>
      <c r="X113" s="35">
        <f>IFERROR(IF(W113=0,"",ROUNDUP(W113/H113,0)*0.00753),"")</f>
        <v>0.30873</v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213</v>
      </c>
      <c r="B114" s="53" t="s">
        <v>214</v>
      </c>
      <c r="C114" s="30">
        <v>4301051439</v>
      </c>
      <c r="D114" s="332">
        <v>4680115880214</v>
      </c>
      <c r="E114" s="330"/>
      <c r="F114" s="314">
        <v>0.45</v>
      </c>
      <c r="G114" s="31">
        <v>6</v>
      </c>
      <c r="H114" s="314">
        <v>2.7</v>
      </c>
      <c r="I114" s="314">
        <v>2.988</v>
      </c>
      <c r="J114" s="31">
        <v>120</v>
      </c>
      <c r="K114" s="31" t="s">
        <v>62</v>
      </c>
      <c r="L114" s="32" t="s">
        <v>118</v>
      </c>
      <c r="M114" s="31">
        <v>45</v>
      </c>
      <c r="N114" s="456" t="s">
        <v>215</v>
      </c>
      <c r="O114" s="329"/>
      <c r="P114" s="329"/>
      <c r="Q114" s="329"/>
      <c r="R114" s="330"/>
      <c r="S114" s="33"/>
      <c r="T114" s="33"/>
      <c r="U114" s="34" t="s">
        <v>64</v>
      </c>
      <c r="V114" s="315">
        <v>0</v>
      </c>
      <c r="W114" s="316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216</v>
      </c>
      <c r="B115" s="53" t="s">
        <v>217</v>
      </c>
      <c r="C115" s="30">
        <v>4301051438</v>
      </c>
      <c r="D115" s="332">
        <v>4680115880894</v>
      </c>
      <c r="E115" s="330"/>
      <c r="F115" s="314">
        <v>0.33</v>
      </c>
      <c r="G115" s="31">
        <v>6</v>
      </c>
      <c r="H115" s="314">
        <v>1.98</v>
      </c>
      <c r="I115" s="314">
        <v>2.258</v>
      </c>
      <c r="J115" s="31">
        <v>156</v>
      </c>
      <c r="K115" s="31" t="s">
        <v>62</v>
      </c>
      <c r="L115" s="32" t="s">
        <v>118</v>
      </c>
      <c r="M115" s="31">
        <v>45</v>
      </c>
      <c r="N115" s="481" t="s">
        <v>218</v>
      </c>
      <c r="O115" s="329"/>
      <c r="P115" s="329"/>
      <c r="Q115" s="329"/>
      <c r="R115" s="330"/>
      <c r="S115" s="33"/>
      <c r="T115" s="33"/>
      <c r="U115" s="34" t="s">
        <v>64</v>
      </c>
      <c r="V115" s="315">
        <v>0</v>
      </c>
      <c r="W115" s="316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219</v>
      </c>
      <c r="B116" s="53" t="s">
        <v>220</v>
      </c>
      <c r="C116" s="30">
        <v>4301051313</v>
      </c>
      <c r="D116" s="332">
        <v>4607091385427</v>
      </c>
      <c r="E116" s="330"/>
      <c r="F116" s="314">
        <v>0.5</v>
      </c>
      <c r="G116" s="31">
        <v>6</v>
      </c>
      <c r="H116" s="314">
        <v>3</v>
      </c>
      <c r="I116" s="314">
        <v>3.2719999999999998</v>
      </c>
      <c r="J116" s="31">
        <v>156</v>
      </c>
      <c r="K116" s="31" t="s">
        <v>62</v>
      </c>
      <c r="L116" s="32" t="s">
        <v>63</v>
      </c>
      <c r="M116" s="31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3"/>
      <c r="T116" s="33"/>
      <c r="U116" s="34" t="s">
        <v>64</v>
      </c>
      <c r="V116" s="315">
        <v>0</v>
      </c>
      <c r="W116" s="316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221</v>
      </c>
      <c r="B117" s="53" t="s">
        <v>222</v>
      </c>
      <c r="C117" s="30">
        <v>4301051480</v>
      </c>
      <c r="D117" s="332">
        <v>4680115882645</v>
      </c>
      <c r="E117" s="330"/>
      <c r="F117" s="314">
        <v>0.3</v>
      </c>
      <c r="G117" s="31">
        <v>6</v>
      </c>
      <c r="H117" s="314">
        <v>1.8</v>
      </c>
      <c r="I117" s="314">
        <v>2.66</v>
      </c>
      <c r="J117" s="31">
        <v>156</v>
      </c>
      <c r="K117" s="31" t="s">
        <v>62</v>
      </c>
      <c r="L117" s="32" t="s">
        <v>63</v>
      </c>
      <c r="M117" s="31">
        <v>40</v>
      </c>
      <c r="N117" s="431" t="s">
        <v>223</v>
      </c>
      <c r="O117" s="329"/>
      <c r="P117" s="329"/>
      <c r="Q117" s="329"/>
      <c r="R117" s="330"/>
      <c r="S117" s="33"/>
      <c r="T117" s="33"/>
      <c r="U117" s="34" t="s">
        <v>64</v>
      </c>
      <c r="V117" s="315">
        <v>0</v>
      </c>
      <c r="W117" s="316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41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42"/>
      <c r="N118" s="321" t="s">
        <v>65</v>
      </c>
      <c r="O118" s="322"/>
      <c r="P118" s="322"/>
      <c r="Q118" s="322"/>
      <c r="R118" s="322"/>
      <c r="S118" s="322"/>
      <c r="T118" s="323"/>
      <c r="U118" s="36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46.693121693121697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47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0.43923000000000001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42"/>
      <c r="N119" s="321" t="s">
        <v>65</v>
      </c>
      <c r="O119" s="322"/>
      <c r="P119" s="322"/>
      <c r="Q119" s="322"/>
      <c r="R119" s="322"/>
      <c r="S119" s="322"/>
      <c r="T119" s="323"/>
      <c r="U119" s="36" t="s">
        <v>64</v>
      </c>
      <c r="V119" s="317">
        <f>IFERROR(SUM(V107:V117),"0")</f>
        <v>160</v>
      </c>
      <c r="W119" s="317">
        <f>IFERROR(SUM(W107:W117),"0")</f>
        <v>161.10000000000002</v>
      </c>
      <c r="X119" s="36"/>
      <c r="Y119" s="318"/>
      <c r="Z119" s="318"/>
    </row>
    <row r="120" spans="1:53" ht="14.25" hidden="1" customHeight="1" x14ac:dyDescent="0.25">
      <c r="A120" s="335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09"/>
      <c r="Z120" s="309"/>
    </row>
    <row r="121" spans="1:53" ht="27" hidden="1" customHeight="1" x14ac:dyDescent="0.25">
      <c r="A121" s="53" t="s">
        <v>225</v>
      </c>
      <c r="B121" s="53" t="s">
        <v>226</v>
      </c>
      <c r="C121" s="30">
        <v>4301060296</v>
      </c>
      <c r="D121" s="332">
        <v>4607091383065</v>
      </c>
      <c r="E121" s="330"/>
      <c r="F121" s="314">
        <v>0.83</v>
      </c>
      <c r="G121" s="31">
        <v>4</v>
      </c>
      <c r="H121" s="314">
        <v>3.32</v>
      </c>
      <c r="I121" s="314">
        <v>3.5819999999999999</v>
      </c>
      <c r="J121" s="31">
        <v>120</v>
      </c>
      <c r="K121" s="31" t="s">
        <v>62</v>
      </c>
      <c r="L121" s="32" t="s">
        <v>63</v>
      </c>
      <c r="M121" s="31">
        <v>30</v>
      </c>
      <c r="N121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3"/>
      <c r="T121" s="33"/>
      <c r="U121" s="34" t="s">
        <v>64</v>
      </c>
      <c r="V121" s="315">
        <v>0</v>
      </c>
      <c r="W121" s="316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228</v>
      </c>
      <c r="C122" s="30">
        <v>4301060350</v>
      </c>
      <c r="D122" s="332">
        <v>4680115881532</v>
      </c>
      <c r="E122" s="330"/>
      <c r="F122" s="314">
        <v>1.35</v>
      </c>
      <c r="G122" s="31">
        <v>6</v>
      </c>
      <c r="H122" s="314">
        <v>8.1</v>
      </c>
      <c r="I122" s="314">
        <v>8.58</v>
      </c>
      <c r="J122" s="31">
        <v>56</v>
      </c>
      <c r="K122" s="31" t="s">
        <v>97</v>
      </c>
      <c r="L122" s="32" t="s">
        <v>118</v>
      </c>
      <c r="M122" s="31">
        <v>30</v>
      </c>
      <c r="N122" s="4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3"/>
      <c r="T122" s="33"/>
      <c r="U122" s="34" t="s">
        <v>64</v>
      </c>
      <c r="V122" s="315">
        <v>0</v>
      </c>
      <c r="W122" s="316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229</v>
      </c>
      <c r="B123" s="53" t="s">
        <v>230</v>
      </c>
      <c r="C123" s="30">
        <v>4301060356</v>
      </c>
      <c r="D123" s="332">
        <v>4680115882652</v>
      </c>
      <c r="E123" s="330"/>
      <c r="F123" s="314">
        <v>0.33</v>
      </c>
      <c r="G123" s="31">
        <v>6</v>
      </c>
      <c r="H123" s="314">
        <v>1.98</v>
      </c>
      <c r="I123" s="314">
        <v>2.84</v>
      </c>
      <c r="J123" s="31">
        <v>156</v>
      </c>
      <c r="K123" s="31" t="s">
        <v>62</v>
      </c>
      <c r="L123" s="32" t="s">
        <v>63</v>
      </c>
      <c r="M123" s="31">
        <v>40</v>
      </c>
      <c r="N123" s="474" t="s">
        <v>231</v>
      </c>
      <c r="O123" s="329"/>
      <c r="P123" s="329"/>
      <c r="Q123" s="329"/>
      <c r="R123" s="330"/>
      <c r="S123" s="33"/>
      <c r="T123" s="33"/>
      <c r="U123" s="34" t="s">
        <v>64</v>
      </c>
      <c r="V123" s="315">
        <v>0</v>
      </c>
      <c r="W123" s="316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hidden="1" customHeight="1" x14ac:dyDescent="0.25">
      <c r="A124" s="53" t="s">
        <v>232</v>
      </c>
      <c r="B124" s="53" t="s">
        <v>233</v>
      </c>
      <c r="C124" s="30">
        <v>4301060309</v>
      </c>
      <c r="D124" s="332">
        <v>4680115880238</v>
      </c>
      <c r="E124" s="330"/>
      <c r="F124" s="314">
        <v>0.33</v>
      </c>
      <c r="G124" s="31">
        <v>6</v>
      </c>
      <c r="H124" s="314">
        <v>1.98</v>
      </c>
      <c r="I124" s="314">
        <v>2.258</v>
      </c>
      <c r="J124" s="31">
        <v>156</v>
      </c>
      <c r="K124" s="31" t="s">
        <v>62</v>
      </c>
      <c r="L124" s="32" t="s">
        <v>63</v>
      </c>
      <c r="M124" s="31">
        <v>40</v>
      </c>
      <c r="N124" s="5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3"/>
      <c r="T124" s="33"/>
      <c r="U124" s="34" t="s">
        <v>64</v>
      </c>
      <c r="V124" s="315">
        <v>0</v>
      </c>
      <c r="W124" s="316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234</v>
      </c>
      <c r="B125" s="53" t="s">
        <v>235</v>
      </c>
      <c r="C125" s="30">
        <v>4301060351</v>
      </c>
      <c r="D125" s="332">
        <v>4680115881464</v>
      </c>
      <c r="E125" s="330"/>
      <c r="F125" s="314">
        <v>0.4</v>
      </c>
      <c r="G125" s="31">
        <v>6</v>
      </c>
      <c r="H125" s="314">
        <v>2.4</v>
      </c>
      <c r="I125" s="314">
        <v>2.6</v>
      </c>
      <c r="J125" s="31">
        <v>156</v>
      </c>
      <c r="K125" s="31" t="s">
        <v>62</v>
      </c>
      <c r="L125" s="32" t="s">
        <v>118</v>
      </c>
      <c r="M125" s="31">
        <v>30</v>
      </c>
      <c r="N125" s="620" t="s">
        <v>236</v>
      </c>
      <c r="O125" s="329"/>
      <c r="P125" s="329"/>
      <c r="Q125" s="329"/>
      <c r="R125" s="330"/>
      <c r="S125" s="33"/>
      <c r="T125" s="33"/>
      <c r="U125" s="34" t="s">
        <v>64</v>
      </c>
      <c r="V125" s="315">
        <v>0</v>
      </c>
      <c r="W125" s="316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idden="1" x14ac:dyDescent="0.2">
      <c r="A126" s="341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42"/>
      <c r="N126" s="321" t="s">
        <v>65</v>
      </c>
      <c r="O126" s="322"/>
      <c r="P126" s="322"/>
      <c r="Q126" s="322"/>
      <c r="R126" s="322"/>
      <c r="S126" s="322"/>
      <c r="T126" s="323"/>
      <c r="U126" s="36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42"/>
      <c r="N127" s="321" t="s">
        <v>65</v>
      </c>
      <c r="O127" s="322"/>
      <c r="P127" s="322"/>
      <c r="Q127" s="322"/>
      <c r="R127" s="322"/>
      <c r="S127" s="322"/>
      <c r="T127" s="323"/>
      <c r="U127" s="36" t="s">
        <v>64</v>
      </c>
      <c r="V127" s="317">
        <f>IFERROR(SUM(V121:V125),"0")</f>
        <v>0</v>
      </c>
      <c r="W127" s="317">
        <f>IFERROR(SUM(W121:W125),"0")</f>
        <v>0</v>
      </c>
      <c r="X127" s="36"/>
      <c r="Y127" s="318"/>
      <c r="Z127" s="318"/>
    </row>
    <row r="128" spans="1:53" ht="16.5" hidden="1" customHeight="1" x14ac:dyDescent="0.25">
      <c r="A128" s="366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5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09"/>
      <c r="Z129" s="309"/>
    </row>
    <row r="130" spans="1:53" ht="27" customHeight="1" x14ac:dyDescent="0.25">
      <c r="A130" s="53" t="s">
        <v>238</v>
      </c>
      <c r="B130" s="53" t="s">
        <v>239</v>
      </c>
      <c r="C130" s="30">
        <v>4301051612</v>
      </c>
      <c r="D130" s="332">
        <v>4607091385168</v>
      </c>
      <c r="E130" s="330"/>
      <c r="F130" s="314">
        <v>1.4</v>
      </c>
      <c r="G130" s="31">
        <v>6</v>
      </c>
      <c r="H130" s="314">
        <v>8.4</v>
      </c>
      <c r="I130" s="314">
        <v>8.9580000000000002</v>
      </c>
      <c r="J130" s="31">
        <v>56</v>
      </c>
      <c r="K130" s="31" t="s">
        <v>97</v>
      </c>
      <c r="L130" s="32" t="s">
        <v>63</v>
      </c>
      <c r="M130" s="31">
        <v>45</v>
      </c>
      <c r="N130" s="441" t="s">
        <v>240</v>
      </c>
      <c r="O130" s="329"/>
      <c r="P130" s="329"/>
      <c r="Q130" s="329"/>
      <c r="R130" s="330"/>
      <c r="S130" s="33"/>
      <c r="T130" s="33"/>
      <c r="U130" s="34" t="s">
        <v>64</v>
      </c>
      <c r="V130" s="315">
        <v>1500</v>
      </c>
      <c r="W130" s="316">
        <f>IFERROR(IF(V130="",0,CEILING((V130/$H130),1)*$H130),"")</f>
        <v>1503.6000000000001</v>
      </c>
      <c r="X130" s="35">
        <f>IFERROR(IF(W130=0,"",ROUNDUP(W130/H130,0)*0.02175),"")</f>
        <v>3.8932499999999997</v>
      </c>
      <c r="Y130" s="55"/>
      <c r="Z130" s="56"/>
      <c r="AD130" s="57"/>
      <c r="BA130" s="125" t="s">
        <v>1</v>
      </c>
    </row>
    <row r="131" spans="1:53" ht="16.5" hidden="1" customHeight="1" x14ac:dyDescent="0.25">
      <c r="A131" s="53" t="s">
        <v>241</v>
      </c>
      <c r="B131" s="53" t="s">
        <v>242</v>
      </c>
      <c r="C131" s="30">
        <v>4301051362</v>
      </c>
      <c r="D131" s="332">
        <v>4607091383256</v>
      </c>
      <c r="E131" s="330"/>
      <c r="F131" s="314">
        <v>0.33</v>
      </c>
      <c r="G131" s="31">
        <v>6</v>
      </c>
      <c r="H131" s="314">
        <v>1.98</v>
      </c>
      <c r="I131" s="314">
        <v>2.246</v>
      </c>
      <c r="J131" s="31">
        <v>156</v>
      </c>
      <c r="K131" s="31" t="s">
        <v>62</v>
      </c>
      <c r="L131" s="32" t="s">
        <v>118</v>
      </c>
      <c r="M131" s="31">
        <v>45</v>
      </c>
      <c r="N131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3"/>
      <c r="T131" s="33"/>
      <c r="U131" s="34" t="s">
        <v>64</v>
      </c>
      <c r="V131" s="315">
        <v>0</v>
      </c>
      <c r="W131" s="316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243</v>
      </c>
      <c r="B132" s="53" t="s">
        <v>244</v>
      </c>
      <c r="C132" s="30">
        <v>4301051358</v>
      </c>
      <c r="D132" s="332">
        <v>4607091385748</v>
      </c>
      <c r="E132" s="330"/>
      <c r="F132" s="314">
        <v>0.45</v>
      </c>
      <c r="G132" s="31">
        <v>6</v>
      </c>
      <c r="H132" s="314">
        <v>2.7</v>
      </c>
      <c r="I132" s="314">
        <v>2.972</v>
      </c>
      <c r="J132" s="31">
        <v>156</v>
      </c>
      <c r="K132" s="31" t="s">
        <v>62</v>
      </c>
      <c r="L132" s="32" t="s">
        <v>118</v>
      </c>
      <c r="M132" s="31">
        <v>45</v>
      </c>
      <c r="N13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3"/>
      <c r="T132" s="33"/>
      <c r="U132" s="34" t="s">
        <v>64</v>
      </c>
      <c r="V132" s="315">
        <v>200</v>
      </c>
      <c r="W132" s="316">
        <f>IFERROR(IF(V132="",0,CEILING((V132/$H132),1)*$H132),"")</f>
        <v>202.5</v>
      </c>
      <c r="X132" s="35">
        <f>IFERROR(IF(W132=0,"",ROUNDUP(W132/H132,0)*0.00753),"")</f>
        <v>0.56474999999999997</v>
      </c>
      <c r="Y132" s="55"/>
      <c r="Z132" s="56"/>
      <c r="AD132" s="57"/>
      <c r="BA132" s="127" t="s">
        <v>1</v>
      </c>
    </row>
    <row r="133" spans="1:53" x14ac:dyDescent="0.2">
      <c r="A133" s="341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42"/>
      <c r="N133" s="321" t="s">
        <v>65</v>
      </c>
      <c r="O133" s="322"/>
      <c r="P133" s="322"/>
      <c r="Q133" s="322"/>
      <c r="R133" s="322"/>
      <c r="S133" s="322"/>
      <c r="T133" s="323"/>
      <c r="U133" s="36" t="s">
        <v>66</v>
      </c>
      <c r="V133" s="317">
        <f>IFERROR(V130/H130,"0")+IFERROR(V131/H131,"0")+IFERROR(V132/H132,"0")</f>
        <v>252.64550264550263</v>
      </c>
      <c r="W133" s="317">
        <f>IFERROR(W130/H130,"0")+IFERROR(W131/H131,"0")+IFERROR(W132/H132,"0")</f>
        <v>254</v>
      </c>
      <c r="X133" s="317">
        <f>IFERROR(IF(X130="",0,X130),"0")+IFERROR(IF(X131="",0,X131),"0")+IFERROR(IF(X132="",0,X132),"0")</f>
        <v>4.4579999999999993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42"/>
      <c r="N134" s="321" t="s">
        <v>65</v>
      </c>
      <c r="O134" s="322"/>
      <c r="P134" s="322"/>
      <c r="Q134" s="322"/>
      <c r="R134" s="322"/>
      <c r="S134" s="322"/>
      <c r="T134" s="323"/>
      <c r="U134" s="36" t="s">
        <v>64</v>
      </c>
      <c r="V134" s="317">
        <f>IFERROR(SUM(V130:V132),"0")</f>
        <v>1700</v>
      </c>
      <c r="W134" s="317">
        <f>IFERROR(SUM(W130:W132),"0")</f>
        <v>1706.1000000000001</v>
      </c>
      <c r="X134" s="36"/>
      <c r="Y134" s="318"/>
      <c r="Z134" s="318"/>
    </row>
    <row r="135" spans="1:53" ht="27.75" hidden="1" customHeight="1" x14ac:dyDescent="0.2">
      <c r="A135" s="369" t="s">
        <v>245</v>
      </c>
      <c r="B135" s="370"/>
      <c r="C135" s="370"/>
      <c r="D135" s="370"/>
      <c r="E135" s="370"/>
      <c r="F135" s="370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47"/>
      <c r="Z135" s="47"/>
    </row>
    <row r="136" spans="1:53" ht="16.5" hidden="1" customHeight="1" x14ac:dyDescent="0.25">
      <c r="A136" s="366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5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9"/>
      <c r="Z137" s="309"/>
    </row>
    <row r="138" spans="1:53" ht="27" hidden="1" customHeight="1" x14ac:dyDescent="0.25">
      <c r="A138" s="53" t="s">
        <v>247</v>
      </c>
      <c r="B138" s="53" t="s">
        <v>248</v>
      </c>
      <c r="C138" s="30">
        <v>4301011223</v>
      </c>
      <c r="D138" s="332">
        <v>4607091383423</v>
      </c>
      <c r="E138" s="330"/>
      <c r="F138" s="314">
        <v>1.35</v>
      </c>
      <c r="G138" s="31">
        <v>8</v>
      </c>
      <c r="H138" s="314">
        <v>10.8</v>
      </c>
      <c r="I138" s="314">
        <v>11.375999999999999</v>
      </c>
      <c r="J138" s="31">
        <v>56</v>
      </c>
      <c r="K138" s="31" t="s">
        <v>97</v>
      </c>
      <c r="L138" s="32" t="s">
        <v>118</v>
      </c>
      <c r="M138" s="31">
        <v>35</v>
      </c>
      <c r="N138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3"/>
      <c r="T138" s="33"/>
      <c r="U138" s="34" t="s">
        <v>64</v>
      </c>
      <c r="V138" s="315">
        <v>0</v>
      </c>
      <c r="W138" s="316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hidden="1" customHeight="1" x14ac:dyDescent="0.25">
      <c r="A139" s="53" t="s">
        <v>249</v>
      </c>
      <c r="B139" s="53" t="s">
        <v>250</v>
      </c>
      <c r="C139" s="30">
        <v>4301011338</v>
      </c>
      <c r="D139" s="332">
        <v>4607091381405</v>
      </c>
      <c r="E139" s="330"/>
      <c r="F139" s="314">
        <v>1.35</v>
      </c>
      <c r="G139" s="31">
        <v>8</v>
      </c>
      <c r="H139" s="314">
        <v>10.8</v>
      </c>
      <c r="I139" s="314">
        <v>11.375999999999999</v>
      </c>
      <c r="J139" s="31">
        <v>56</v>
      </c>
      <c r="K139" s="31" t="s">
        <v>97</v>
      </c>
      <c r="L139" s="32" t="s">
        <v>63</v>
      </c>
      <c r="M139" s="31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3"/>
      <c r="T139" s="33"/>
      <c r="U139" s="34" t="s">
        <v>64</v>
      </c>
      <c r="V139" s="315">
        <v>0</v>
      </c>
      <c r="W139" s="316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hidden="1" customHeight="1" x14ac:dyDescent="0.25">
      <c r="A140" s="53" t="s">
        <v>251</v>
      </c>
      <c r="B140" s="53" t="s">
        <v>252</v>
      </c>
      <c r="C140" s="30">
        <v>4301011333</v>
      </c>
      <c r="D140" s="332">
        <v>4607091386516</v>
      </c>
      <c r="E140" s="330"/>
      <c r="F140" s="314">
        <v>1.4</v>
      </c>
      <c r="G140" s="31">
        <v>8</v>
      </c>
      <c r="H140" s="314">
        <v>11.2</v>
      </c>
      <c r="I140" s="314">
        <v>11.776</v>
      </c>
      <c r="J140" s="31">
        <v>56</v>
      </c>
      <c r="K140" s="31" t="s">
        <v>97</v>
      </c>
      <c r="L140" s="32" t="s">
        <v>63</v>
      </c>
      <c r="M140" s="31">
        <v>30</v>
      </c>
      <c r="N140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3"/>
      <c r="T140" s="33"/>
      <c r="U140" s="34" t="s">
        <v>64</v>
      </c>
      <c r="V140" s="315">
        <v>0</v>
      </c>
      <c r="W140" s="316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idden="1" x14ac:dyDescent="0.2">
      <c r="A141" s="341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42"/>
      <c r="N141" s="321" t="s">
        <v>65</v>
      </c>
      <c r="O141" s="322"/>
      <c r="P141" s="322"/>
      <c r="Q141" s="322"/>
      <c r="R141" s="322"/>
      <c r="S141" s="322"/>
      <c r="T141" s="323"/>
      <c r="U141" s="36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42"/>
      <c r="N142" s="321" t="s">
        <v>65</v>
      </c>
      <c r="O142" s="322"/>
      <c r="P142" s="322"/>
      <c r="Q142" s="322"/>
      <c r="R142" s="322"/>
      <c r="S142" s="322"/>
      <c r="T142" s="323"/>
      <c r="U142" s="36" t="s">
        <v>64</v>
      </c>
      <c r="V142" s="317">
        <f>IFERROR(SUM(V138:V140),"0")</f>
        <v>0</v>
      </c>
      <c r="W142" s="317">
        <f>IFERROR(SUM(W138:W140),"0")</f>
        <v>0</v>
      </c>
      <c r="X142" s="36"/>
      <c r="Y142" s="318"/>
      <c r="Z142" s="318"/>
    </row>
    <row r="143" spans="1:53" ht="16.5" hidden="1" customHeight="1" x14ac:dyDescent="0.25">
      <c r="A143" s="366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5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09"/>
      <c r="Z144" s="309"/>
    </row>
    <row r="145" spans="1:53" ht="16.5" hidden="1" customHeight="1" x14ac:dyDescent="0.25">
      <c r="A145" s="53" t="s">
        <v>254</v>
      </c>
      <c r="B145" s="53" t="s">
        <v>255</v>
      </c>
      <c r="C145" s="30">
        <v>4301031245</v>
      </c>
      <c r="D145" s="332">
        <v>4680115883963</v>
      </c>
      <c r="E145" s="330"/>
      <c r="F145" s="314">
        <v>0.28000000000000003</v>
      </c>
      <c r="G145" s="31">
        <v>6</v>
      </c>
      <c r="H145" s="314">
        <v>1.68</v>
      </c>
      <c r="I145" s="314">
        <v>1.78</v>
      </c>
      <c r="J145" s="31">
        <v>234</v>
      </c>
      <c r="K145" s="31" t="s">
        <v>169</v>
      </c>
      <c r="L145" s="32" t="s">
        <v>63</v>
      </c>
      <c r="M145" s="31">
        <v>40</v>
      </c>
      <c r="N145" s="521" t="s">
        <v>256</v>
      </c>
      <c r="O145" s="329"/>
      <c r="P145" s="329"/>
      <c r="Q145" s="329"/>
      <c r="R145" s="330"/>
      <c r="S145" s="33"/>
      <c r="T145" s="33"/>
      <c r="U145" s="34" t="s">
        <v>64</v>
      </c>
      <c r="V145" s="315">
        <v>0</v>
      </c>
      <c r="W145" s="316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257</v>
      </c>
      <c r="AD145" s="57"/>
      <c r="BA145" s="131" t="s">
        <v>1</v>
      </c>
    </row>
    <row r="146" spans="1:53" ht="27" hidden="1" customHeight="1" x14ac:dyDescent="0.25">
      <c r="A146" s="53" t="s">
        <v>258</v>
      </c>
      <c r="B146" s="53" t="s">
        <v>259</v>
      </c>
      <c r="C146" s="30">
        <v>4301031191</v>
      </c>
      <c r="D146" s="332">
        <v>4680115880993</v>
      </c>
      <c r="E146" s="330"/>
      <c r="F146" s="314">
        <v>0.7</v>
      </c>
      <c r="G146" s="31">
        <v>6</v>
      </c>
      <c r="H146" s="314">
        <v>4.2</v>
      </c>
      <c r="I146" s="314">
        <v>4.46</v>
      </c>
      <c r="J146" s="31">
        <v>156</v>
      </c>
      <c r="K146" s="31" t="s">
        <v>62</v>
      </c>
      <c r="L146" s="32" t="s">
        <v>63</v>
      </c>
      <c r="M146" s="31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3"/>
      <c r="T146" s="33"/>
      <c r="U146" s="34" t="s">
        <v>64</v>
      </c>
      <c r="V146" s="315">
        <v>0</v>
      </c>
      <c r="W146" s="316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260</v>
      </c>
      <c r="B147" s="53" t="s">
        <v>261</v>
      </c>
      <c r="C147" s="30">
        <v>4301031204</v>
      </c>
      <c r="D147" s="332">
        <v>4680115881761</v>
      </c>
      <c r="E147" s="330"/>
      <c r="F147" s="314">
        <v>0.7</v>
      </c>
      <c r="G147" s="31">
        <v>6</v>
      </c>
      <c r="H147" s="314">
        <v>4.2</v>
      </c>
      <c r="I147" s="314">
        <v>4.46</v>
      </c>
      <c r="J147" s="31">
        <v>156</v>
      </c>
      <c r="K147" s="31" t="s">
        <v>62</v>
      </c>
      <c r="L147" s="32" t="s">
        <v>63</v>
      </c>
      <c r="M147" s="31">
        <v>40</v>
      </c>
      <c r="N147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3"/>
      <c r="T147" s="33"/>
      <c r="U147" s="34" t="s">
        <v>64</v>
      </c>
      <c r="V147" s="315">
        <v>0</v>
      </c>
      <c r="W147" s="316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262</v>
      </c>
      <c r="B148" s="53" t="s">
        <v>263</v>
      </c>
      <c r="C148" s="30">
        <v>4301031201</v>
      </c>
      <c r="D148" s="332">
        <v>4680115881563</v>
      </c>
      <c r="E148" s="330"/>
      <c r="F148" s="314">
        <v>0.7</v>
      </c>
      <c r="G148" s="31">
        <v>6</v>
      </c>
      <c r="H148" s="314">
        <v>4.2</v>
      </c>
      <c r="I148" s="314">
        <v>4.4000000000000004</v>
      </c>
      <c r="J148" s="31">
        <v>156</v>
      </c>
      <c r="K148" s="31" t="s">
        <v>62</v>
      </c>
      <c r="L148" s="32" t="s">
        <v>63</v>
      </c>
      <c r="M148" s="31">
        <v>40</v>
      </c>
      <c r="N148" s="4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3"/>
      <c r="T148" s="33"/>
      <c r="U148" s="34" t="s">
        <v>64</v>
      </c>
      <c r="V148" s="315">
        <v>0</v>
      </c>
      <c r="W148" s="316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264</v>
      </c>
      <c r="B149" s="53" t="s">
        <v>265</v>
      </c>
      <c r="C149" s="30">
        <v>4301031199</v>
      </c>
      <c r="D149" s="332">
        <v>4680115880986</v>
      </c>
      <c r="E149" s="330"/>
      <c r="F149" s="314">
        <v>0.35</v>
      </c>
      <c r="G149" s="31">
        <v>6</v>
      </c>
      <c r="H149" s="314">
        <v>2.1</v>
      </c>
      <c r="I149" s="314">
        <v>2.23</v>
      </c>
      <c r="J149" s="31">
        <v>234</v>
      </c>
      <c r="K149" s="31" t="s">
        <v>169</v>
      </c>
      <c r="L149" s="32" t="s">
        <v>63</v>
      </c>
      <c r="M149" s="31">
        <v>40</v>
      </c>
      <c r="N149" s="5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3"/>
      <c r="T149" s="33"/>
      <c r="U149" s="34" t="s">
        <v>64</v>
      </c>
      <c r="V149" s="315">
        <v>0</v>
      </c>
      <c r="W149" s="316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266</v>
      </c>
      <c r="B150" s="53" t="s">
        <v>267</v>
      </c>
      <c r="C150" s="30">
        <v>4301031190</v>
      </c>
      <c r="D150" s="332">
        <v>4680115880207</v>
      </c>
      <c r="E150" s="330"/>
      <c r="F150" s="314">
        <v>0.4</v>
      </c>
      <c r="G150" s="31">
        <v>6</v>
      </c>
      <c r="H150" s="314">
        <v>2.4</v>
      </c>
      <c r="I150" s="314">
        <v>2.63</v>
      </c>
      <c r="J150" s="31">
        <v>156</v>
      </c>
      <c r="K150" s="31" t="s">
        <v>62</v>
      </c>
      <c r="L150" s="32" t="s">
        <v>63</v>
      </c>
      <c r="M150" s="31">
        <v>40</v>
      </c>
      <c r="N150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3"/>
      <c r="T150" s="33"/>
      <c r="U150" s="34" t="s">
        <v>64</v>
      </c>
      <c r="V150" s="315">
        <v>0</v>
      </c>
      <c r="W150" s="316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268</v>
      </c>
      <c r="B151" s="53" t="s">
        <v>269</v>
      </c>
      <c r="C151" s="30">
        <v>4301031205</v>
      </c>
      <c r="D151" s="332">
        <v>4680115881785</v>
      </c>
      <c r="E151" s="330"/>
      <c r="F151" s="314">
        <v>0.35</v>
      </c>
      <c r="G151" s="31">
        <v>6</v>
      </c>
      <c r="H151" s="314">
        <v>2.1</v>
      </c>
      <c r="I151" s="314">
        <v>2.23</v>
      </c>
      <c r="J151" s="31">
        <v>234</v>
      </c>
      <c r="K151" s="31" t="s">
        <v>169</v>
      </c>
      <c r="L151" s="32" t="s">
        <v>63</v>
      </c>
      <c r="M151" s="31">
        <v>40</v>
      </c>
      <c r="N151" s="3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3"/>
      <c r="T151" s="33"/>
      <c r="U151" s="34" t="s">
        <v>64</v>
      </c>
      <c r="V151" s="315">
        <v>0</v>
      </c>
      <c r="W151" s="316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270</v>
      </c>
      <c r="B152" s="53" t="s">
        <v>271</v>
      </c>
      <c r="C152" s="30">
        <v>4301031202</v>
      </c>
      <c r="D152" s="332">
        <v>4680115881679</v>
      </c>
      <c r="E152" s="330"/>
      <c r="F152" s="314">
        <v>0.35</v>
      </c>
      <c r="G152" s="31">
        <v>6</v>
      </c>
      <c r="H152" s="314">
        <v>2.1</v>
      </c>
      <c r="I152" s="314">
        <v>2.2000000000000002</v>
      </c>
      <c r="J152" s="31">
        <v>234</v>
      </c>
      <c r="K152" s="31" t="s">
        <v>169</v>
      </c>
      <c r="L152" s="32" t="s">
        <v>63</v>
      </c>
      <c r="M152" s="31">
        <v>40</v>
      </c>
      <c r="N152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3"/>
      <c r="T152" s="33"/>
      <c r="U152" s="34" t="s">
        <v>64</v>
      </c>
      <c r="V152" s="315">
        <v>0</v>
      </c>
      <c r="W152" s="316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272</v>
      </c>
      <c r="B153" s="53" t="s">
        <v>273</v>
      </c>
      <c r="C153" s="30">
        <v>4301031158</v>
      </c>
      <c r="D153" s="332">
        <v>4680115880191</v>
      </c>
      <c r="E153" s="330"/>
      <c r="F153" s="314">
        <v>0.4</v>
      </c>
      <c r="G153" s="31">
        <v>6</v>
      </c>
      <c r="H153" s="314">
        <v>2.4</v>
      </c>
      <c r="I153" s="314">
        <v>2.6</v>
      </c>
      <c r="J153" s="31">
        <v>156</v>
      </c>
      <c r="K153" s="31" t="s">
        <v>62</v>
      </c>
      <c r="L153" s="32" t="s">
        <v>63</v>
      </c>
      <c r="M153" s="31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3"/>
      <c r="T153" s="33"/>
      <c r="U153" s="34" t="s">
        <v>64</v>
      </c>
      <c r="V153" s="315">
        <v>0</v>
      </c>
      <c r="W153" s="316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hidden="1" x14ac:dyDescent="0.2">
      <c r="A154" s="341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42"/>
      <c r="N154" s="321" t="s">
        <v>65</v>
      </c>
      <c r="O154" s="322"/>
      <c r="P154" s="322"/>
      <c r="Q154" s="322"/>
      <c r="R154" s="322"/>
      <c r="S154" s="322"/>
      <c r="T154" s="323"/>
      <c r="U154" s="36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42"/>
      <c r="N155" s="321" t="s">
        <v>65</v>
      </c>
      <c r="O155" s="322"/>
      <c r="P155" s="322"/>
      <c r="Q155" s="322"/>
      <c r="R155" s="322"/>
      <c r="S155" s="322"/>
      <c r="T155" s="323"/>
      <c r="U155" s="36" t="s">
        <v>64</v>
      </c>
      <c r="V155" s="317">
        <f>IFERROR(SUM(V145:V153),"0")</f>
        <v>0</v>
      </c>
      <c r="W155" s="317">
        <f>IFERROR(SUM(W145:W153),"0")</f>
        <v>0</v>
      </c>
      <c r="X155" s="36"/>
      <c r="Y155" s="318"/>
      <c r="Z155" s="318"/>
    </row>
    <row r="156" spans="1:53" ht="16.5" hidden="1" customHeight="1" x14ac:dyDescent="0.25">
      <c r="A156" s="366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5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09"/>
      <c r="Z157" s="309"/>
    </row>
    <row r="158" spans="1:53" ht="16.5" hidden="1" customHeight="1" x14ac:dyDescent="0.25">
      <c r="A158" s="53" t="s">
        <v>275</v>
      </c>
      <c r="B158" s="53" t="s">
        <v>276</v>
      </c>
      <c r="C158" s="30">
        <v>4301011450</v>
      </c>
      <c r="D158" s="332">
        <v>4680115881402</v>
      </c>
      <c r="E158" s="330"/>
      <c r="F158" s="314">
        <v>1.35</v>
      </c>
      <c r="G158" s="31">
        <v>8</v>
      </c>
      <c r="H158" s="314">
        <v>10.8</v>
      </c>
      <c r="I158" s="314">
        <v>11.28</v>
      </c>
      <c r="J158" s="31">
        <v>56</v>
      </c>
      <c r="K158" s="31" t="s">
        <v>97</v>
      </c>
      <c r="L158" s="32" t="s">
        <v>98</v>
      </c>
      <c r="M158" s="31">
        <v>55</v>
      </c>
      <c r="N158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3"/>
      <c r="T158" s="33"/>
      <c r="U158" s="34" t="s">
        <v>64</v>
      </c>
      <c r="V158" s="315">
        <v>0</v>
      </c>
      <c r="W158" s="316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hidden="1" customHeight="1" x14ac:dyDescent="0.25">
      <c r="A159" s="53" t="s">
        <v>277</v>
      </c>
      <c r="B159" s="53" t="s">
        <v>278</v>
      </c>
      <c r="C159" s="30">
        <v>4301011454</v>
      </c>
      <c r="D159" s="332">
        <v>4680115881396</v>
      </c>
      <c r="E159" s="330"/>
      <c r="F159" s="314">
        <v>0.45</v>
      </c>
      <c r="G159" s="31">
        <v>6</v>
      </c>
      <c r="H159" s="314">
        <v>2.7</v>
      </c>
      <c r="I159" s="314">
        <v>2.9</v>
      </c>
      <c r="J159" s="31">
        <v>156</v>
      </c>
      <c r="K159" s="31" t="s">
        <v>62</v>
      </c>
      <c r="L159" s="32" t="s">
        <v>63</v>
      </c>
      <c r="M159" s="31">
        <v>55</v>
      </c>
      <c r="N159" s="4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3"/>
      <c r="T159" s="33"/>
      <c r="U159" s="34" t="s">
        <v>64</v>
      </c>
      <c r="V159" s="315">
        <v>0</v>
      </c>
      <c r="W159" s="316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hidden="1" x14ac:dyDescent="0.2">
      <c r="A160" s="341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42"/>
      <c r="N160" s="321" t="s">
        <v>65</v>
      </c>
      <c r="O160" s="322"/>
      <c r="P160" s="322"/>
      <c r="Q160" s="322"/>
      <c r="R160" s="322"/>
      <c r="S160" s="322"/>
      <c r="T160" s="323"/>
      <c r="U160" s="36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42"/>
      <c r="N161" s="321" t="s">
        <v>65</v>
      </c>
      <c r="O161" s="322"/>
      <c r="P161" s="322"/>
      <c r="Q161" s="322"/>
      <c r="R161" s="322"/>
      <c r="S161" s="322"/>
      <c r="T161" s="323"/>
      <c r="U161" s="36" t="s">
        <v>64</v>
      </c>
      <c r="V161" s="317">
        <f>IFERROR(SUM(V158:V159),"0")</f>
        <v>0</v>
      </c>
      <c r="W161" s="317">
        <f>IFERROR(SUM(W158:W159),"0")</f>
        <v>0</v>
      </c>
      <c r="X161" s="36"/>
      <c r="Y161" s="318"/>
      <c r="Z161" s="318"/>
    </row>
    <row r="162" spans="1:53" ht="14.25" hidden="1" customHeight="1" x14ac:dyDescent="0.25">
      <c r="A162" s="335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09"/>
      <c r="Z162" s="309"/>
    </row>
    <row r="163" spans="1:53" ht="16.5" hidden="1" customHeight="1" x14ac:dyDescent="0.25">
      <c r="A163" s="53" t="s">
        <v>279</v>
      </c>
      <c r="B163" s="53" t="s">
        <v>280</v>
      </c>
      <c r="C163" s="30">
        <v>4301020262</v>
      </c>
      <c r="D163" s="332">
        <v>4680115882935</v>
      </c>
      <c r="E163" s="330"/>
      <c r="F163" s="314">
        <v>1.35</v>
      </c>
      <c r="G163" s="31">
        <v>8</v>
      </c>
      <c r="H163" s="314">
        <v>10.8</v>
      </c>
      <c r="I163" s="314">
        <v>11.28</v>
      </c>
      <c r="J163" s="31">
        <v>56</v>
      </c>
      <c r="K163" s="31" t="s">
        <v>97</v>
      </c>
      <c r="L163" s="32" t="s">
        <v>118</v>
      </c>
      <c r="M163" s="31">
        <v>50</v>
      </c>
      <c r="N163" s="522" t="s">
        <v>281</v>
      </c>
      <c r="O163" s="329"/>
      <c r="P163" s="329"/>
      <c r="Q163" s="329"/>
      <c r="R163" s="330"/>
      <c r="S163" s="33"/>
      <c r="T163" s="33"/>
      <c r="U163" s="34" t="s">
        <v>64</v>
      </c>
      <c r="V163" s="315">
        <v>0</v>
      </c>
      <c r="W163" s="316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hidden="1" customHeight="1" x14ac:dyDescent="0.25">
      <c r="A164" s="53" t="s">
        <v>282</v>
      </c>
      <c r="B164" s="53" t="s">
        <v>283</v>
      </c>
      <c r="C164" s="30">
        <v>4301020220</v>
      </c>
      <c r="D164" s="332">
        <v>4680115880764</v>
      </c>
      <c r="E164" s="330"/>
      <c r="F164" s="314">
        <v>0.35</v>
      </c>
      <c r="G164" s="31">
        <v>6</v>
      </c>
      <c r="H164" s="314">
        <v>2.1</v>
      </c>
      <c r="I164" s="314">
        <v>2.2999999999999998</v>
      </c>
      <c r="J164" s="31">
        <v>156</v>
      </c>
      <c r="K164" s="31" t="s">
        <v>62</v>
      </c>
      <c r="L164" s="32" t="s">
        <v>98</v>
      </c>
      <c r="M164" s="31">
        <v>50</v>
      </c>
      <c r="N164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3"/>
      <c r="T164" s="33"/>
      <c r="U164" s="34" t="s">
        <v>64</v>
      </c>
      <c r="V164" s="315">
        <v>0</v>
      </c>
      <c r="W164" s="316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hidden="1" x14ac:dyDescent="0.2">
      <c r="A165" s="341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42"/>
      <c r="N165" s="321" t="s">
        <v>65</v>
      </c>
      <c r="O165" s="322"/>
      <c r="P165" s="322"/>
      <c r="Q165" s="322"/>
      <c r="R165" s="322"/>
      <c r="S165" s="322"/>
      <c r="T165" s="323"/>
      <c r="U165" s="36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42"/>
      <c r="N166" s="321" t="s">
        <v>65</v>
      </c>
      <c r="O166" s="322"/>
      <c r="P166" s="322"/>
      <c r="Q166" s="322"/>
      <c r="R166" s="322"/>
      <c r="S166" s="322"/>
      <c r="T166" s="323"/>
      <c r="U166" s="36" t="s">
        <v>64</v>
      </c>
      <c r="V166" s="317">
        <f>IFERROR(SUM(V163:V164),"0")</f>
        <v>0</v>
      </c>
      <c r="W166" s="317">
        <f>IFERROR(SUM(W163:W164),"0")</f>
        <v>0</v>
      </c>
      <c r="X166" s="36"/>
      <c r="Y166" s="318"/>
      <c r="Z166" s="318"/>
    </row>
    <row r="167" spans="1:53" ht="14.25" hidden="1" customHeight="1" x14ac:dyDescent="0.25">
      <c r="A167" s="335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09"/>
      <c r="Z167" s="309"/>
    </row>
    <row r="168" spans="1:53" ht="27" hidden="1" customHeight="1" x14ac:dyDescent="0.25">
      <c r="A168" s="53" t="s">
        <v>284</v>
      </c>
      <c r="B168" s="53" t="s">
        <v>285</v>
      </c>
      <c r="C168" s="30">
        <v>4301031224</v>
      </c>
      <c r="D168" s="332">
        <v>4680115882683</v>
      </c>
      <c r="E168" s="330"/>
      <c r="F168" s="314">
        <v>0.9</v>
      </c>
      <c r="G168" s="31">
        <v>6</v>
      </c>
      <c r="H168" s="314">
        <v>5.4</v>
      </c>
      <c r="I168" s="314">
        <v>5.61</v>
      </c>
      <c r="J168" s="31">
        <v>120</v>
      </c>
      <c r="K168" s="31" t="s">
        <v>62</v>
      </c>
      <c r="L168" s="32" t="s">
        <v>63</v>
      </c>
      <c r="M168" s="31">
        <v>40</v>
      </c>
      <c r="N168" s="5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3"/>
      <c r="T168" s="33"/>
      <c r="U168" s="34" t="s">
        <v>64</v>
      </c>
      <c r="V168" s="315">
        <v>0</v>
      </c>
      <c r="W168" s="316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286</v>
      </c>
      <c r="B169" s="53" t="s">
        <v>287</v>
      </c>
      <c r="C169" s="30">
        <v>4301031230</v>
      </c>
      <c r="D169" s="332">
        <v>4680115882690</v>
      </c>
      <c r="E169" s="330"/>
      <c r="F169" s="314">
        <v>0.9</v>
      </c>
      <c r="G169" s="31">
        <v>6</v>
      </c>
      <c r="H169" s="314">
        <v>5.4</v>
      </c>
      <c r="I169" s="314">
        <v>5.61</v>
      </c>
      <c r="J169" s="31">
        <v>120</v>
      </c>
      <c r="K169" s="31" t="s">
        <v>62</v>
      </c>
      <c r="L169" s="32" t="s">
        <v>63</v>
      </c>
      <c r="M169" s="31">
        <v>40</v>
      </c>
      <c r="N169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3"/>
      <c r="T169" s="33"/>
      <c r="U169" s="34" t="s">
        <v>64</v>
      </c>
      <c r="V169" s="315">
        <v>0</v>
      </c>
      <c r="W169" s="316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hidden="1" customHeight="1" x14ac:dyDescent="0.25">
      <c r="A170" s="53" t="s">
        <v>288</v>
      </c>
      <c r="B170" s="53" t="s">
        <v>289</v>
      </c>
      <c r="C170" s="30">
        <v>4301031220</v>
      </c>
      <c r="D170" s="332">
        <v>4680115882669</v>
      </c>
      <c r="E170" s="330"/>
      <c r="F170" s="314">
        <v>0.9</v>
      </c>
      <c r="G170" s="31">
        <v>6</v>
      </c>
      <c r="H170" s="314">
        <v>5.4</v>
      </c>
      <c r="I170" s="314">
        <v>5.61</v>
      </c>
      <c r="J170" s="31">
        <v>120</v>
      </c>
      <c r="K170" s="31" t="s">
        <v>62</v>
      </c>
      <c r="L170" s="32" t="s">
        <v>63</v>
      </c>
      <c r="M170" s="31">
        <v>40</v>
      </c>
      <c r="N170" s="6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3"/>
      <c r="T170" s="33"/>
      <c r="U170" s="34" t="s">
        <v>64</v>
      </c>
      <c r="V170" s="315">
        <v>0</v>
      </c>
      <c r="W170" s="316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hidden="1" customHeight="1" x14ac:dyDescent="0.25">
      <c r="A171" s="53" t="s">
        <v>290</v>
      </c>
      <c r="B171" s="53" t="s">
        <v>291</v>
      </c>
      <c r="C171" s="30">
        <v>4301031221</v>
      </c>
      <c r="D171" s="332">
        <v>4680115882676</v>
      </c>
      <c r="E171" s="330"/>
      <c r="F171" s="314">
        <v>0.9</v>
      </c>
      <c r="G171" s="31">
        <v>6</v>
      </c>
      <c r="H171" s="314">
        <v>5.4</v>
      </c>
      <c r="I171" s="314">
        <v>5.61</v>
      </c>
      <c r="J171" s="31">
        <v>120</v>
      </c>
      <c r="K171" s="31" t="s">
        <v>62</v>
      </c>
      <c r="L171" s="32" t="s">
        <v>63</v>
      </c>
      <c r="M171" s="31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3"/>
      <c r="T171" s="33"/>
      <c r="U171" s="34" t="s">
        <v>64</v>
      </c>
      <c r="V171" s="315">
        <v>0</v>
      </c>
      <c r="W171" s="316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idden="1" x14ac:dyDescent="0.2">
      <c r="A172" s="341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42"/>
      <c r="N172" s="321" t="s">
        <v>65</v>
      </c>
      <c r="O172" s="322"/>
      <c r="P172" s="322"/>
      <c r="Q172" s="322"/>
      <c r="R172" s="322"/>
      <c r="S172" s="322"/>
      <c r="T172" s="323"/>
      <c r="U172" s="36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42"/>
      <c r="N173" s="321" t="s">
        <v>65</v>
      </c>
      <c r="O173" s="322"/>
      <c r="P173" s="322"/>
      <c r="Q173" s="322"/>
      <c r="R173" s="322"/>
      <c r="S173" s="322"/>
      <c r="T173" s="323"/>
      <c r="U173" s="36" t="s">
        <v>64</v>
      </c>
      <c r="V173" s="317">
        <f>IFERROR(SUM(V168:V171),"0")</f>
        <v>0</v>
      </c>
      <c r="W173" s="317">
        <f>IFERROR(SUM(W168:W171),"0")</f>
        <v>0</v>
      </c>
      <c r="X173" s="36"/>
      <c r="Y173" s="318"/>
      <c r="Z173" s="318"/>
    </row>
    <row r="174" spans="1:53" ht="14.25" hidden="1" customHeight="1" x14ac:dyDescent="0.25">
      <c r="A174" s="335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09"/>
      <c r="Z174" s="309"/>
    </row>
    <row r="175" spans="1:53" ht="27" hidden="1" customHeight="1" x14ac:dyDescent="0.25">
      <c r="A175" s="53" t="s">
        <v>292</v>
      </c>
      <c r="B175" s="53" t="s">
        <v>293</v>
      </c>
      <c r="C175" s="30">
        <v>4301051409</v>
      </c>
      <c r="D175" s="332">
        <v>4680115881556</v>
      </c>
      <c r="E175" s="330"/>
      <c r="F175" s="314">
        <v>1</v>
      </c>
      <c r="G175" s="31">
        <v>4</v>
      </c>
      <c r="H175" s="314">
        <v>4</v>
      </c>
      <c r="I175" s="314">
        <v>4.4080000000000004</v>
      </c>
      <c r="J175" s="31">
        <v>104</v>
      </c>
      <c r="K175" s="31" t="s">
        <v>97</v>
      </c>
      <c r="L175" s="32" t="s">
        <v>118</v>
      </c>
      <c r="M175" s="31">
        <v>45</v>
      </c>
      <c r="N175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3"/>
      <c r="T175" s="33"/>
      <c r="U175" s="34" t="s">
        <v>64</v>
      </c>
      <c r="V175" s="315">
        <v>0</v>
      </c>
      <c r="W175" s="316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294</v>
      </c>
      <c r="B176" s="53" t="s">
        <v>295</v>
      </c>
      <c r="C176" s="30">
        <v>4301051538</v>
      </c>
      <c r="D176" s="332">
        <v>4680115880573</v>
      </c>
      <c r="E176" s="330"/>
      <c r="F176" s="314">
        <v>1.45</v>
      </c>
      <c r="G176" s="31">
        <v>6</v>
      </c>
      <c r="H176" s="314">
        <v>8.6999999999999993</v>
      </c>
      <c r="I176" s="314">
        <v>9.2639999999999993</v>
      </c>
      <c r="J176" s="31">
        <v>56</v>
      </c>
      <c r="K176" s="31" t="s">
        <v>97</v>
      </c>
      <c r="L176" s="32" t="s">
        <v>63</v>
      </c>
      <c r="M176" s="31">
        <v>45</v>
      </c>
      <c r="N176" s="627" t="s">
        <v>296</v>
      </c>
      <c r="O176" s="329"/>
      <c r="P176" s="329"/>
      <c r="Q176" s="329"/>
      <c r="R176" s="330"/>
      <c r="S176" s="33"/>
      <c r="T176" s="33"/>
      <c r="U176" s="34" t="s">
        <v>64</v>
      </c>
      <c r="V176" s="315">
        <v>50</v>
      </c>
      <c r="W176" s="316">
        <f t="shared" si="8"/>
        <v>52.199999999999996</v>
      </c>
      <c r="X176" s="35">
        <f>IFERROR(IF(W176=0,"",ROUNDUP(W176/H176,0)*0.02175),"")</f>
        <v>0.1305</v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297</v>
      </c>
      <c r="B177" s="53" t="s">
        <v>298</v>
      </c>
      <c r="C177" s="30">
        <v>4301051408</v>
      </c>
      <c r="D177" s="332">
        <v>4680115881594</v>
      </c>
      <c r="E177" s="330"/>
      <c r="F177" s="314">
        <v>1.35</v>
      </c>
      <c r="G177" s="31">
        <v>6</v>
      </c>
      <c r="H177" s="314">
        <v>8.1</v>
      </c>
      <c r="I177" s="314">
        <v>8.6639999999999997</v>
      </c>
      <c r="J177" s="31">
        <v>56</v>
      </c>
      <c r="K177" s="31" t="s">
        <v>97</v>
      </c>
      <c r="L177" s="32" t="s">
        <v>118</v>
      </c>
      <c r="M177" s="31">
        <v>40</v>
      </c>
      <c r="N177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3"/>
      <c r="T177" s="33"/>
      <c r="U177" s="34" t="s">
        <v>64</v>
      </c>
      <c r="V177" s="315">
        <v>0</v>
      </c>
      <c r="W177" s="316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299</v>
      </c>
      <c r="B178" s="53" t="s">
        <v>300</v>
      </c>
      <c r="C178" s="30">
        <v>4301051505</v>
      </c>
      <c r="D178" s="332">
        <v>4680115881587</v>
      </c>
      <c r="E178" s="330"/>
      <c r="F178" s="314">
        <v>1</v>
      </c>
      <c r="G178" s="31">
        <v>4</v>
      </c>
      <c r="H178" s="314">
        <v>4</v>
      </c>
      <c r="I178" s="314">
        <v>4.4080000000000004</v>
      </c>
      <c r="J178" s="31">
        <v>104</v>
      </c>
      <c r="K178" s="31" t="s">
        <v>97</v>
      </c>
      <c r="L178" s="32" t="s">
        <v>63</v>
      </c>
      <c r="M178" s="31">
        <v>40</v>
      </c>
      <c r="N178" s="642" t="s">
        <v>301</v>
      </c>
      <c r="O178" s="329"/>
      <c r="P178" s="329"/>
      <c r="Q178" s="329"/>
      <c r="R178" s="330"/>
      <c r="S178" s="33"/>
      <c r="T178" s="33"/>
      <c r="U178" s="34" t="s">
        <v>64</v>
      </c>
      <c r="V178" s="315">
        <v>0</v>
      </c>
      <c r="W178" s="316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hidden="1" customHeight="1" x14ac:dyDescent="0.25">
      <c r="A179" s="53" t="s">
        <v>302</v>
      </c>
      <c r="B179" s="53" t="s">
        <v>303</v>
      </c>
      <c r="C179" s="30">
        <v>4301051380</v>
      </c>
      <c r="D179" s="332">
        <v>4680115880962</v>
      </c>
      <c r="E179" s="330"/>
      <c r="F179" s="314">
        <v>1.3</v>
      </c>
      <c r="G179" s="31">
        <v>6</v>
      </c>
      <c r="H179" s="314">
        <v>7.8</v>
      </c>
      <c r="I179" s="314">
        <v>8.3640000000000008</v>
      </c>
      <c r="J179" s="31">
        <v>56</v>
      </c>
      <c r="K179" s="31" t="s">
        <v>97</v>
      </c>
      <c r="L179" s="32" t="s">
        <v>63</v>
      </c>
      <c r="M179" s="31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3"/>
      <c r="T179" s="33"/>
      <c r="U179" s="34" t="s">
        <v>64</v>
      </c>
      <c r="V179" s="315">
        <v>0</v>
      </c>
      <c r="W179" s="316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304</v>
      </c>
      <c r="B180" s="53" t="s">
        <v>305</v>
      </c>
      <c r="C180" s="30">
        <v>4301051411</v>
      </c>
      <c r="D180" s="332">
        <v>4680115881617</v>
      </c>
      <c r="E180" s="330"/>
      <c r="F180" s="314">
        <v>1.35</v>
      </c>
      <c r="G180" s="31">
        <v>6</v>
      </c>
      <c r="H180" s="314">
        <v>8.1</v>
      </c>
      <c r="I180" s="314">
        <v>8.6460000000000008</v>
      </c>
      <c r="J180" s="31">
        <v>56</v>
      </c>
      <c r="K180" s="31" t="s">
        <v>97</v>
      </c>
      <c r="L180" s="32" t="s">
        <v>118</v>
      </c>
      <c r="M180" s="31">
        <v>40</v>
      </c>
      <c r="N180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3"/>
      <c r="T180" s="33"/>
      <c r="U180" s="34" t="s">
        <v>64</v>
      </c>
      <c r="V180" s="315">
        <v>0</v>
      </c>
      <c r="W180" s="316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306</v>
      </c>
      <c r="B181" s="53" t="s">
        <v>307</v>
      </c>
      <c r="C181" s="30">
        <v>4301051487</v>
      </c>
      <c r="D181" s="332">
        <v>4680115881228</v>
      </c>
      <c r="E181" s="330"/>
      <c r="F181" s="314">
        <v>0.4</v>
      </c>
      <c r="G181" s="31">
        <v>6</v>
      </c>
      <c r="H181" s="314">
        <v>2.4</v>
      </c>
      <c r="I181" s="314">
        <v>2.6720000000000002</v>
      </c>
      <c r="J181" s="31">
        <v>156</v>
      </c>
      <c r="K181" s="31" t="s">
        <v>62</v>
      </c>
      <c r="L181" s="32" t="s">
        <v>63</v>
      </c>
      <c r="M181" s="31">
        <v>40</v>
      </c>
      <c r="N181" s="638" t="s">
        <v>308</v>
      </c>
      <c r="O181" s="329"/>
      <c r="P181" s="329"/>
      <c r="Q181" s="329"/>
      <c r="R181" s="330"/>
      <c r="S181" s="33"/>
      <c r="T181" s="33"/>
      <c r="U181" s="34" t="s">
        <v>64</v>
      </c>
      <c r="V181" s="315">
        <v>40.799999999999997</v>
      </c>
      <c r="W181" s="316">
        <f t="shared" si="8"/>
        <v>40.799999999999997</v>
      </c>
      <c r="X181" s="35">
        <f>IFERROR(IF(W181=0,"",ROUNDUP(W181/H181,0)*0.00753),"")</f>
        <v>0.12801000000000001</v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309</v>
      </c>
      <c r="B182" s="53" t="s">
        <v>310</v>
      </c>
      <c r="C182" s="30">
        <v>4301051506</v>
      </c>
      <c r="D182" s="332">
        <v>4680115881037</v>
      </c>
      <c r="E182" s="330"/>
      <c r="F182" s="314">
        <v>0.84</v>
      </c>
      <c r="G182" s="31">
        <v>4</v>
      </c>
      <c r="H182" s="314">
        <v>3.36</v>
      </c>
      <c r="I182" s="314">
        <v>3.6179999999999999</v>
      </c>
      <c r="J182" s="31">
        <v>120</v>
      </c>
      <c r="K182" s="31" t="s">
        <v>62</v>
      </c>
      <c r="L182" s="32" t="s">
        <v>63</v>
      </c>
      <c r="M182" s="31">
        <v>40</v>
      </c>
      <c r="N182" s="343" t="s">
        <v>311</v>
      </c>
      <c r="O182" s="329"/>
      <c r="P182" s="329"/>
      <c r="Q182" s="329"/>
      <c r="R182" s="330"/>
      <c r="S182" s="33"/>
      <c r="T182" s="33"/>
      <c r="U182" s="34" t="s">
        <v>64</v>
      </c>
      <c r="V182" s="315">
        <v>0</v>
      </c>
      <c r="W182" s="316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312</v>
      </c>
      <c r="B183" s="53" t="s">
        <v>313</v>
      </c>
      <c r="C183" s="30">
        <v>4301051384</v>
      </c>
      <c r="D183" s="332">
        <v>4680115881211</v>
      </c>
      <c r="E183" s="330"/>
      <c r="F183" s="314">
        <v>0.4</v>
      </c>
      <c r="G183" s="31">
        <v>6</v>
      </c>
      <c r="H183" s="314">
        <v>2.4</v>
      </c>
      <c r="I183" s="314">
        <v>2.6</v>
      </c>
      <c r="J183" s="31">
        <v>156</v>
      </c>
      <c r="K183" s="31" t="s">
        <v>62</v>
      </c>
      <c r="L183" s="32" t="s">
        <v>63</v>
      </c>
      <c r="M183" s="31">
        <v>45</v>
      </c>
      <c r="N18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3"/>
      <c r="T183" s="33"/>
      <c r="U183" s="34" t="s">
        <v>64</v>
      </c>
      <c r="V183" s="315">
        <v>60</v>
      </c>
      <c r="W183" s="316">
        <f t="shared" si="8"/>
        <v>60</v>
      </c>
      <c r="X183" s="35">
        <f>IFERROR(IF(W183=0,"",ROUNDUP(W183/H183,0)*0.00753),"")</f>
        <v>0.18825</v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314</v>
      </c>
      <c r="B184" s="53" t="s">
        <v>315</v>
      </c>
      <c r="C184" s="30">
        <v>4301051378</v>
      </c>
      <c r="D184" s="332">
        <v>4680115881020</v>
      </c>
      <c r="E184" s="330"/>
      <c r="F184" s="314">
        <v>0.84</v>
      </c>
      <c r="G184" s="31">
        <v>4</v>
      </c>
      <c r="H184" s="314">
        <v>3.36</v>
      </c>
      <c r="I184" s="314">
        <v>3.57</v>
      </c>
      <c r="J184" s="31">
        <v>120</v>
      </c>
      <c r="K184" s="31" t="s">
        <v>62</v>
      </c>
      <c r="L184" s="32" t="s">
        <v>63</v>
      </c>
      <c r="M184" s="31">
        <v>45</v>
      </c>
      <c r="N184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3"/>
      <c r="T184" s="33"/>
      <c r="U184" s="34" t="s">
        <v>64</v>
      </c>
      <c r="V184" s="315">
        <v>0</v>
      </c>
      <c r="W184" s="316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316</v>
      </c>
      <c r="B185" s="53" t="s">
        <v>317</v>
      </c>
      <c r="C185" s="30">
        <v>4301051407</v>
      </c>
      <c r="D185" s="332">
        <v>4680115882195</v>
      </c>
      <c r="E185" s="330"/>
      <c r="F185" s="314">
        <v>0.4</v>
      </c>
      <c r="G185" s="31">
        <v>6</v>
      </c>
      <c r="H185" s="314">
        <v>2.4</v>
      </c>
      <c r="I185" s="314">
        <v>2.69</v>
      </c>
      <c r="J185" s="31">
        <v>156</v>
      </c>
      <c r="K185" s="31" t="s">
        <v>62</v>
      </c>
      <c r="L185" s="32" t="s">
        <v>118</v>
      </c>
      <c r="M185" s="31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3"/>
      <c r="T185" s="33"/>
      <c r="U185" s="34" t="s">
        <v>64</v>
      </c>
      <c r="V185" s="315">
        <v>0</v>
      </c>
      <c r="W185" s="316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318</v>
      </c>
      <c r="B186" s="53" t="s">
        <v>319</v>
      </c>
      <c r="C186" s="30">
        <v>4301051479</v>
      </c>
      <c r="D186" s="332">
        <v>4680115882607</v>
      </c>
      <c r="E186" s="330"/>
      <c r="F186" s="314">
        <v>0.3</v>
      </c>
      <c r="G186" s="31">
        <v>6</v>
      </c>
      <c r="H186" s="314">
        <v>1.8</v>
      </c>
      <c r="I186" s="314">
        <v>2.0720000000000001</v>
      </c>
      <c r="J186" s="31">
        <v>156</v>
      </c>
      <c r="K186" s="31" t="s">
        <v>62</v>
      </c>
      <c r="L186" s="32" t="s">
        <v>118</v>
      </c>
      <c r="M186" s="31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3"/>
      <c r="T186" s="33"/>
      <c r="U186" s="34" t="s">
        <v>64</v>
      </c>
      <c r="V186" s="315">
        <v>0</v>
      </c>
      <c r="W186" s="316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320</v>
      </c>
      <c r="B187" s="53" t="s">
        <v>321</v>
      </c>
      <c r="C187" s="30">
        <v>4301051468</v>
      </c>
      <c r="D187" s="332">
        <v>4680115880092</v>
      </c>
      <c r="E187" s="330"/>
      <c r="F187" s="314">
        <v>0.4</v>
      </c>
      <c r="G187" s="31">
        <v>6</v>
      </c>
      <c r="H187" s="314">
        <v>2.4</v>
      </c>
      <c r="I187" s="314">
        <v>2.6720000000000002</v>
      </c>
      <c r="J187" s="31">
        <v>156</v>
      </c>
      <c r="K187" s="31" t="s">
        <v>62</v>
      </c>
      <c r="L187" s="32" t="s">
        <v>118</v>
      </c>
      <c r="M187" s="31">
        <v>45</v>
      </c>
      <c r="N187" s="4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3"/>
      <c r="T187" s="33"/>
      <c r="U187" s="34" t="s">
        <v>64</v>
      </c>
      <c r="V187" s="315">
        <v>400</v>
      </c>
      <c r="W187" s="316">
        <f t="shared" si="8"/>
        <v>400.8</v>
      </c>
      <c r="X187" s="35">
        <f t="shared" si="9"/>
        <v>1.2575100000000001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322</v>
      </c>
      <c r="B188" s="53" t="s">
        <v>323</v>
      </c>
      <c r="C188" s="30">
        <v>4301051469</v>
      </c>
      <c r="D188" s="332">
        <v>4680115880221</v>
      </c>
      <c r="E188" s="330"/>
      <c r="F188" s="314">
        <v>0.4</v>
      </c>
      <c r="G188" s="31">
        <v>6</v>
      </c>
      <c r="H188" s="314">
        <v>2.4</v>
      </c>
      <c r="I188" s="314">
        <v>2.6720000000000002</v>
      </c>
      <c r="J188" s="31">
        <v>156</v>
      </c>
      <c r="K188" s="31" t="s">
        <v>62</v>
      </c>
      <c r="L188" s="32" t="s">
        <v>118</v>
      </c>
      <c r="M188" s="31">
        <v>45</v>
      </c>
      <c r="N188" s="4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3"/>
      <c r="T188" s="33"/>
      <c r="U188" s="34" t="s">
        <v>64</v>
      </c>
      <c r="V188" s="315">
        <v>201.6</v>
      </c>
      <c r="W188" s="316">
        <f t="shared" si="8"/>
        <v>201.6</v>
      </c>
      <c r="X188" s="35">
        <f t="shared" si="9"/>
        <v>0.63251999999999997</v>
      </c>
      <c r="Y188" s="55"/>
      <c r="Z188" s="56"/>
      <c r="AD188" s="57"/>
      <c r="BA188" s="161" t="s">
        <v>1</v>
      </c>
    </row>
    <row r="189" spans="1:53" ht="16.5" hidden="1" customHeight="1" x14ac:dyDescent="0.25">
      <c r="A189" s="53" t="s">
        <v>324</v>
      </c>
      <c r="B189" s="53" t="s">
        <v>325</v>
      </c>
      <c r="C189" s="30">
        <v>4301051523</v>
      </c>
      <c r="D189" s="332">
        <v>4680115882942</v>
      </c>
      <c r="E189" s="330"/>
      <c r="F189" s="314">
        <v>0.3</v>
      </c>
      <c r="G189" s="31">
        <v>6</v>
      </c>
      <c r="H189" s="314">
        <v>1.8</v>
      </c>
      <c r="I189" s="314">
        <v>2.0720000000000001</v>
      </c>
      <c r="J189" s="31">
        <v>156</v>
      </c>
      <c r="K189" s="31" t="s">
        <v>62</v>
      </c>
      <c r="L189" s="32" t="s">
        <v>63</v>
      </c>
      <c r="M189" s="31">
        <v>40</v>
      </c>
      <c r="N189" s="3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3"/>
      <c r="T189" s="33"/>
      <c r="U189" s="34" t="s">
        <v>64</v>
      </c>
      <c r="V189" s="315">
        <v>0</v>
      </c>
      <c r="W189" s="316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326</v>
      </c>
      <c r="B190" s="53" t="s">
        <v>327</v>
      </c>
      <c r="C190" s="30">
        <v>4301051326</v>
      </c>
      <c r="D190" s="332">
        <v>4680115880504</v>
      </c>
      <c r="E190" s="330"/>
      <c r="F190" s="314">
        <v>0.4</v>
      </c>
      <c r="G190" s="31">
        <v>6</v>
      </c>
      <c r="H190" s="314">
        <v>2.4</v>
      </c>
      <c r="I190" s="314">
        <v>2.6720000000000002</v>
      </c>
      <c r="J190" s="31">
        <v>156</v>
      </c>
      <c r="K190" s="31" t="s">
        <v>62</v>
      </c>
      <c r="L190" s="32" t="s">
        <v>63</v>
      </c>
      <c r="M190" s="31">
        <v>40</v>
      </c>
      <c r="N190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3"/>
      <c r="T190" s="33"/>
      <c r="U190" s="34" t="s">
        <v>64</v>
      </c>
      <c r="V190" s="315">
        <v>40</v>
      </c>
      <c r="W190" s="316">
        <f t="shared" si="8"/>
        <v>40.799999999999997</v>
      </c>
      <c r="X190" s="35">
        <f t="shared" si="9"/>
        <v>0.12801000000000001</v>
      </c>
      <c r="Y190" s="55"/>
      <c r="Z190" s="56"/>
      <c r="AD190" s="57"/>
      <c r="BA190" s="163" t="s">
        <v>1</v>
      </c>
    </row>
    <row r="191" spans="1:53" ht="27" hidden="1" customHeight="1" x14ac:dyDescent="0.25">
      <c r="A191" s="53" t="s">
        <v>328</v>
      </c>
      <c r="B191" s="53" t="s">
        <v>329</v>
      </c>
      <c r="C191" s="30">
        <v>4301051410</v>
      </c>
      <c r="D191" s="332">
        <v>4680115882164</v>
      </c>
      <c r="E191" s="330"/>
      <c r="F191" s="314">
        <v>0.4</v>
      </c>
      <c r="G191" s="31">
        <v>6</v>
      </c>
      <c r="H191" s="314">
        <v>2.4</v>
      </c>
      <c r="I191" s="314">
        <v>2.6779999999999999</v>
      </c>
      <c r="J191" s="31">
        <v>156</v>
      </c>
      <c r="K191" s="31" t="s">
        <v>62</v>
      </c>
      <c r="L191" s="32" t="s">
        <v>118</v>
      </c>
      <c r="M191" s="31">
        <v>40</v>
      </c>
      <c r="N191" s="6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3"/>
      <c r="T191" s="33"/>
      <c r="U191" s="34" t="s">
        <v>64</v>
      </c>
      <c r="V191" s="315">
        <v>0</v>
      </c>
      <c r="W191" s="316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41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42"/>
      <c r="N192" s="321" t="s">
        <v>65</v>
      </c>
      <c r="O192" s="322"/>
      <c r="P192" s="322"/>
      <c r="Q192" s="322"/>
      <c r="R192" s="322"/>
      <c r="S192" s="322"/>
      <c r="T192" s="323"/>
      <c r="U192" s="36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315.080459770115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316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2.4648000000000003</v>
      </c>
      <c r="Y192" s="318"/>
      <c r="Z192" s="318"/>
    </row>
    <row r="193" spans="1:53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42"/>
      <c r="N193" s="321" t="s">
        <v>65</v>
      </c>
      <c r="O193" s="322"/>
      <c r="P193" s="322"/>
      <c r="Q193" s="322"/>
      <c r="R193" s="322"/>
      <c r="S193" s="322"/>
      <c r="T193" s="323"/>
      <c r="U193" s="36" t="s">
        <v>64</v>
      </c>
      <c r="V193" s="317">
        <f>IFERROR(SUM(V175:V191),"0")</f>
        <v>792.4</v>
      </c>
      <c r="W193" s="317">
        <f>IFERROR(SUM(W175:W191),"0")</f>
        <v>796.19999999999993</v>
      </c>
      <c r="X193" s="36"/>
      <c r="Y193" s="318"/>
      <c r="Z193" s="318"/>
    </row>
    <row r="194" spans="1:53" ht="14.25" hidden="1" customHeight="1" x14ac:dyDescent="0.25">
      <c r="A194" s="335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09"/>
      <c r="Z194" s="309"/>
    </row>
    <row r="195" spans="1:53" ht="16.5" hidden="1" customHeight="1" x14ac:dyDescent="0.25">
      <c r="A195" s="53" t="s">
        <v>330</v>
      </c>
      <c r="B195" s="53" t="s">
        <v>331</v>
      </c>
      <c r="C195" s="30">
        <v>4301060360</v>
      </c>
      <c r="D195" s="332">
        <v>4680115882874</v>
      </c>
      <c r="E195" s="330"/>
      <c r="F195" s="314">
        <v>0.8</v>
      </c>
      <c r="G195" s="31">
        <v>4</v>
      </c>
      <c r="H195" s="314">
        <v>3.2</v>
      </c>
      <c r="I195" s="314">
        <v>3.4660000000000002</v>
      </c>
      <c r="J195" s="31">
        <v>120</v>
      </c>
      <c r="K195" s="31" t="s">
        <v>62</v>
      </c>
      <c r="L195" s="32" t="s">
        <v>63</v>
      </c>
      <c r="M195" s="31">
        <v>30</v>
      </c>
      <c r="N195" s="606" t="s">
        <v>332</v>
      </c>
      <c r="O195" s="329"/>
      <c r="P195" s="329"/>
      <c r="Q195" s="329"/>
      <c r="R195" s="330"/>
      <c r="S195" s="33"/>
      <c r="T195" s="33"/>
      <c r="U195" s="34" t="s">
        <v>64</v>
      </c>
      <c r="V195" s="315">
        <v>0</v>
      </c>
      <c r="W195" s="316">
        <f>IFERROR(IF(V195="",0,CEILING((V195/$H195),1)*$H195),"")</f>
        <v>0</v>
      </c>
      <c r="X195" s="35" t="str">
        <f>IFERROR(IF(W195=0,"",ROUNDUP(W195/H195,0)*0.00937),"")</f>
        <v/>
      </c>
      <c r="Y195" s="55"/>
      <c r="Z195" s="56" t="s">
        <v>257</v>
      </c>
      <c r="AD195" s="57"/>
      <c r="BA195" s="165" t="s">
        <v>1</v>
      </c>
    </row>
    <row r="196" spans="1:53" ht="16.5" hidden="1" customHeight="1" x14ac:dyDescent="0.25">
      <c r="A196" s="53" t="s">
        <v>333</v>
      </c>
      <c r="B196" s="53" t="s">
        <v>334</v>
      </c>
      <c r="C196" s="30">
        <v>4301060359</v>
      </c>
      <c r="D196" s="332">
        <v>4680115884434</v>
      </c>
      <c r="E196" s="330"/>
      <c r="F196" s="314">
        <v>0.8</v>
      </c>
      <c r="G196" s="31">
        <v>4</v>
      </c>
      <c r="H196" s="314">
        <v>3.2</v>
      </c>
      <c r="I196" s="314">
        <v>3.4660000000000002</v>
      </c>
      <c r="J196" s="31">
        <v>120</v>
      </c>
      <c r="K196" s="31" t="s">
        <v>62</v>
      </c>
      <c r="L196" s="32" t="s">
        <v>63</v>
      </c>
      <c r="M196" s="31">
        <v>30</v>
      </c>
      <c r="N196" s="397" t="s">
        <v>335</v>
      </c>
      <c r="O196" s="329"/>
      <c r="P196" s="329"/>
      <c r="Q196" s="329"/>
      <c r="R196" s="330"/>
      <c r="S196" s="33"/>
      <c r="T196" s="33"/>
      <c r="U196" s="34" t="s">
        <v>64</v>
      </c>
      <c r="V196" s="315">
        <v>0</v>
      </c>
      <c r="W196" s="316">
        <f>IFERROR(IF(V196="",0,CEILING((V196/$H196),1)*$H196),"")</f>
        <v>0</v>
      </c>
      <c r="X196" s="35" t="str">
        <f>IFERROR(IF(W196=0,"",ROUNDUP(W196/H196,0)*0.00937),"")</f>
        <v/>
      </c>
      <c r="Y196" s="55"/>
      <c r="Z196" s="56" t="s">
        <v>257</v>
      </c>
      <c r="AD196" s="57"/>
      <c r="BA196" s="166" t="s">
        <v>1</v>
      </c>
    </row>
    <row r="197" spans="1:53" ht="16.5" hidden="1" customHeight="1" x14ac:dyDescent="0.25">
      <c r="A197" s="53" t="s">
        <v>336</v>
      </c>
      <c r="B197" s="53" t="s">
        <v>337</v>
      </c>
      <c r="C197" s="30">
        <v>4301060338</v>
      </c>
      <c r="D197" s="332">
        <v>4680115880801</v>
      </c>
      <c r="E197" s="330"/>
      <c r="F197" s="314">
        <v>0.4</v>
      </c>
      <c r="G197" s="31">
        <v>6</v>
      </c>
      <c r="H197" s="314">
        <v>2.4</v>
      </c>
      <c r="I197" s="314">
        <v>2.6720000000000002</v>
      </c>
      <c r="J197" s="31">
        <v>156</v>
      </c>
      <c r="K197" s="31" t="s">
        <v>62</v>
      </c>
      <c r="L197" s="32" t="s">
        <v>63</v>
      </c>
      <c r="M197" s="31">
        <v>40</v>
      </c>
      <c r="N197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3"/>
      <c r="T197" s="33"/>
      <c r="U197" s="34" t="s">
        <v>64</v>
      </c>
      <c r="V197" s="315">
        <v>0</v>
      </c>
      <c r="W197" s="316">
        <f>IFERROR(IF(V197="",0,CEILING((V197/$H197),1)*$H197),"")</f>
        <v>0</v>
      </c>
      <c r="X197" s="35" t="str">
        <f>IFERROR(IF(W197=0,"",ROUNDUP(W197/H197,0)*0.00753),"")</f>
        <v/>
      </c>
      <c r="Y197" s="55"/>
      <c r="Z197" s="56"/>
      <c r="AD197" s="57"/>
      <c r="BA197" s="167" t="s">
        <v>1</v>
      </c>
    </row>
    <row r="198" spans="1:53" ht="27" hidden="1" customHeight="1" x14ac:dyDescent="0.25">
      <c r="A198" s="53" t="s">
        <v>338</v>
      </c>
      <c r="B198" s="53" t="s">
        <v>339</v>
      </c>
      <c r="C198" s="30">
        <v>4301060339</v>
      </c>
      <c r="D198" s="332">
        <v>4680115880818</v>
      </c>
      <c r="E198" s="330"/>
      <c r="F198" s="314">
        <v>0.4</v>
      </c>
      <c r="G198" s="31">
        <v>6</v>
      </c>
      <c r="H198" s="314">
        <v>2.4</v>
      </c>
      <c r="I198" s="314">
        <v>2.6720000000000002</v>
      </c>
      <c r="J198" s="31">
        <v>156</v>
      </c>
      <c r="K198" s="31" t="s">
        <v>62</v>
      </c>
      <c r="L198" s="32" t="s">
        <v>63</v>
      </c>
      <c r="M198" s="31">
        <v>40</v>
      </c>
      <c r="N198" s="3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3"/>
      <c r="T198" s="33"/>
      <c r="U198" s="34" t="s">
        <v>64</v>
      </c>
      <c r="V198" s="315">
        <v>0</v>
      </c>
      <c r="W198" s="316">
        <f>IFERROR(IF(V198="",0,CEILING((V198/$H198),1)*$H198),"")</f>
        <v>0</v>
      </c>
      <c r="X198" s="35" t="str">
        <f>IFERROR(IF(W198=0,"",ROUNDUP(W198/H198,0)*0.00753),"")</f>
        <v/>
      </c>
      <c r="Y198" s="55"/>
      <c r="Z198" s="56"/>
      <c r="AD198" s="57"/>
      <c r="BA198" s="168" t="s">
        <v>1</v>
      </c>
    </row>
    <row r="199" spans="1:53" hidden="1" x14ac:dyDescent="0.2">
      <c r="A199" s="341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42"/>
      <c r="N199" s="321" t="s">
        <v>65</v>
      </c>
      <c r="O199" s="322"/>
      <c r="P199" s="322"/>
      <c r="Q199" s="322"/>
      <c r="R199" s="322"/>
      <c r="S199" s="322"/>
      <c r="T199" s="323"/>
      <c r="U199" s="36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42"/>
      <c r="N200" s="321" t="s">
        <v>65</v>
      </c>
      <c r="O200" s="322"/>
      <c r="P200" s="322"/>
      <c r="Q200" s="322"/>
      <c r="R200" s="322"/>
      <c r="S200" s="322"/>
      <c r="T200" s="323"/>
      <c r="U200" s="36" t="s">
        <v>64</v>
      </c>
      <c r="V200" s="317">
        <f>IFERROR(SUM(V195:V198),"0")</f>
        <v>0</v>
      </c>
      <c r="W200" s="317">
        <f>IFERROR(SUM(W195:W198),"0")</f>
        <v>0</v>
      </c>
      <c r="X200" s="36"/>
      <c r="Y200" s="318"/>
      <c r="Z200" s="318"/>
    </row>
    <row r="201" spans="1:53" ht="16.5" hidden="1" customHeight="1" x14ac:dyDescent="0.25">
      <c r="A201" s="366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5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09"/>
      <c r="Z202" s="309"/>
    </row>
    <row r="203" spans="1:53" ht="27" hidden="1" customHeight="1" x14ac:dyDescent="0.25">
      <c r="A203" s="53" t="s">
        <v>341</v>
      </c>
      <c r="B203" s="53" t="s">
        <v>342</v>
      </c>
      <c r="C203" s="30">
        <v>4301031151</v>
      </c>
      <c r="D203" s="332">
        <v>4607091389845</v>
      </c>
      <c r="E203" s="330"/>
      <c r="F203" s="314">
        <v>0.35</v>
      </c>
      <c r="G203" s="31">
        <v>6</v>
      </c>
      <c r="H203" s="314">
        <v>2.1</v>
      </c>
      <c r="I203" s="314">
        <v>2.2000000000000002</v>
      </c>
      <c r="J203" s="31">
        <v>234</v>
      </c>
      <c r="K203" s="31" t="s">
        <v>169</v>
      </c>
      <c r="L203" s="32" t="s">
        <v>63</v>
      </c>
      <c r="M203" s="31">
        <v>40</v>
      </c>
      <c r="N203" s="41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3"/>
      <c r="T203" s="33"/>
      <c r="U203" s="34" t="s">
        <v>64</v>
      </c>
      <c r="V203" s="315">
        <v>0</v>
      </c>
      <c r="W203" s="316">
        <f>IFERROR(IF(V203="",0,CEILING((V203/$H203),1)*$H203),"")</f>
        <v>0</v>
      </c>
      <c r="X203" s="35" t="str">
        <f>IFERROR(IF(W203=0,"",ROUNDUP(W203/H203,0)*0.00502),"")</f>
        <v/>
      </c>
      <c r="Y203" s="55"/>
      <c r="Z203" s="56"/>
      <c r="AD203" s="57"/>
      <c r="BA203" s="169" t="s">
        <v>1</v>
      </c>
    </row>
    <row r="204" spans="1:53" hidden="1" x14ac:dyDescent="0.2">
      <c r="A204" s="341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42"/>
      <c r="N204" s="321" t="s">
        <v>65</v>
      </c>
      <c r="O204" s="322"/>
      <c r="P204" s="322"/>
      <c r="Q204" s="322"/>
      <c r="R204" s="322"/>
      <c r="S204" s="322"/>
      <c r="T204" s="323"/>
      <c r="U204" s="36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42"/>
      <c r="N205" s="321" t="s">
        <v>65</v>
      </c>
      <c r="O205" s="322"/>
      <c r="P205" s="322"/>
      <c r="Q205" s="322"/>
      <c r="R205" s="322"/>
      <c r="S205" s="322"/>
      <c r="T205" s="323"/>
      <c r="U205" s="36" t="s">
        <v>64</v>
      </c>
      <c r="V205" s="317">
        <f>IFERROR(SUM(V203:V203),"0")</f>
        <v>0</v>
      </c>
      <c r="W205" s="317">
        <f>IFERROR(SUM(W203:W203),"0")</f>
        <v>0</v>
      </c>
      <c r="X205" s="36"/>
      <c r="Y205" s="318"/>
      <c r="Z205" s="318"/>
    </row>
    <row r="206" spans="1:53" ht="16.5" hidden="1" customHeight="1" x14ac:dyDescent="0.25">
      <c r="A206" s="366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5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09"/>
      <c r="Z207" s="309"/>
    </row>
    <row r="208" spans="1:53" ht="27" hidden="1" customHeight="1" x14ac:dyDescent="0.25">
      <c r="A208" s="53" t="s">
        <v>344</v>
      </c>
      <c r="B208" s="53" t="s">
        <v>345</v>
      </c>
      <c r="C208" s="30">
        <v>4301011346</v>
      </c>
      <c r="D208" s="332">
        <v>4607091387445</v>
      </c>
      <c r="E208" s="330"/>
      <c r="F208" s="314">
        <v>0.9</v>
      </c>
      <c r="G208" s="31">
        <v>10</v>
      </c>
      <c r="H208" s="314">
        <v>9</v>
      </c>
      <c r="I208" s="314">
        <v>9.6300000000000008</v>
      </c>
      <c r="J208" s="31">
        <v>56</v>
      </c>
      <c r="K208" s="31" t="s">
        <v>97</v>
      </c>
      <c r="L208" s="32" t="s">
        <v>98</v>
      </c>
      <c r="M208" s="31">
        <v>31</v>
      </c>
      <c r="N208" s="4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3"/>
      <c r="T208" s="33"/>
      <c r="U208" s="34" t="s">
        <v>64</v>
      </c>
      <c r="V208" s="315">
        <v>0</v>
      </c>
      <c r="W208" s="316">
        <f t="shared" ref="W208:W222" si="10">IFERROR(IF(V208="",0,CEILING((V208/$H208),1)*$H208),"")</f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346</v>
      </c>
      <c r="B209" s="53" t="s">
        <v>347</v>
      </c>
      <c r="C209" s="30">
        <v>4301011362</v>
      </c>
      <c r="D209" s="332">
        <v>4607091386004</v>
      </c>
      <c r="E209" s="330"/>
      <c r="F209" s="314">
        <v>1.35</v>
      </c>
      <c r="G209" s="31">
        <v>8</v>
      </c>
      <c r="H209" s="314">
        <v>10.8</v>
      </c>
      <c r="I209" s="314">
        <v>11.28</v>
      </c>
      <c r="J209" s="31">
        <v>48</v>
      </c>
      <c r="K209" s="31" t="s">
        <v>97</v>
      </c>
      <c r="L209" s="32" t="s">
        <v>106</v>
      </c>
      <c r="M209" s="31">
        <v>55</v>
      </c>
      <c r="N209" s="3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3"/>
      <c r="T209" s="33"/>
      <c r="U209" s="34" t="s">
        <v>64</v>
      </c>
      <c r="V209" s="315">
        <v>0</v>
      </c>
      <c r="W209" s="316">
        <f t="shared" si="10"/>
        <v>0</v>
      </c>
      <c r="X209" s="35" t="str">
        <f>IFERROR(IF(W209=0,"",ROUNDUP(W209/H209,0)*0.02039),"")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346</v>
      </c>
      <c r="B210" s="53" t="s">
        <v>348</v>
      </c>
      <c r="C210" s="30">
        <v>4301011308</v>
      </c>
      <c r="D210" s="332">
        <v>4607091386004</v>
      </c>
      <c r="E210" s="330"/>
      <c r="F210" s="314">
        <v>1.35</v>
      </c>
      <c r="G210" s="31">
        <v>8</v>
      </c>
      <c r="H210" s="314">
        <v>10.8</v>
      </c>
      <c r="I210" s="314">
        <v>11.28</v>
      </c>
      <c r="J210" s="31">
        <v>56</v>
      </c>
      <c r="K210" s="31" t="s">
        <v>97</v>
      </c>
      <c r="L210" s="32" t="s">
        <v>98</v>
      </c>
      <c r="M210" s="31">
        <v>55</v>
      </c>
      <c r="N210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3"/>
      <c r="T210" s="33"/>
      <c r="U210" s="34" t="s">
        <v>64</v>
      </c>
      <c r="V210" s="315">
        <v>0</v>
      </c>
      <c r="W210" s="316">
        <f t="shared" si="10"/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349</v>
      </c>
      <c r="B211" s="53" t="s">
        <v>350</v>
      </c>
      <c r="C211" s="30">
        <v>4301011347</v>
      </c>
      <c r="D211" s="332">
        <v>4607091386073</v>
      </c>
      <c r="E211" s="330"/>
      <c r="F211" s="314">
        <v>0.9</v>
      </c>
      <c r="G211" s="31">
        <v>10</v>
      </c>
      <c r="H211" s="314">
        <v>9</v>
      </c>
      <c r="I211" s="314">
        <v>9.6300000000000008</v>
      </c>
      <c r="J211" s="31">
        <v>56</v>
      </c>
      <c r="K211" s="31" t="s">
        <v>97</v>
      </c>
      <c r="L211" s="32" t="s">
        <v>98</v>
      </c>
      <c r="M211" s="31">
        <v>31</v>
      </c>
      <c r="N211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3"/>
      <c r="T211" s="33"/>
      <c r="U211" s="34" t="s">
        <v>64</v>
      </c>
      <c r="V211" s="315">
        <v>0</v>
      </c>
      <c r="W211" s="316">
        <f t="shared" si="10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351</v>
      </c>
      <c r="B212" s="53" t="s">
        <v>352</v>
      </c>
      <c r="C212" s="30">
        <v>4301011395</v>
      </c>
      <c r="D212" s="332">
        <v>4607091387322</v>
      </c>
      <c r="E212" s="330"/>
      <c r="F212" s="314">
        <v>1.35</v>
      </c>
      <c r="G212" s="31">
        <v>8</v>
      </c>
      <c r="H212" s="314">
        <v>10.8</v>
      </c>
      <c r="I212" s="314">
        <v>11.28</v>
      </c>
      <c r="J212" s="31">
        <v>48</v>
      </c>
      <c r="K212" s="31" t="s">
        <v>97</v>
      </c>
      <c r="L212" s="32" t="s">
        <v>106</v>
      </c>
      <c r="M212" s="31">
        <v>55</v>
      </c>
      <c r="N212" s="4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3"/>
      <c r="T212" s="33"/>
      <c r="U212" s="34" t="s">
        <v>64</v>
      </c>
      <c r="V212" s="315">
        <v>0</v>
      </c>
      <c r="W212" s="316">
        <f t="shared" si="10"/>
        <v>0</v>
      </c>
      <c r="X212" s="35" t="str">
        <f>IFERROR(IF(W212=0,"",ROUNDUP(W212/H212,0)*0.02039),"")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351</v>
      </c>
      <c r="B213" s="53" t="s">
        <v>353</v>
      </c>
      <c r="C213" s="30">
        <v>4301010928</v>
      </c>
      <c r="D213" s="332">
        <v>4607091387322</v>
      </c>
      <c r="E213" s="330"/>
      <c r="F213" s="314">
        <v>1.35</v>
      </c>
      <c r="G213" s="31">
        <v>8</v>
      </c>
      <c r="H213" s="314">
        <v>10.8</v>
      </c>
      <c r="I213" s="314">
        <v>11.28</v>
      </c>
      <c r="J213" s="31">
        <v>56</v>
      </c>
      <c r="K213" s="31" t="s">
        <v>97</v>
      </c>
      <c r="L213" s="32" t="s">
        <v>98</v>
      </c>
      <c r="M213" s="31">
        <v>55</v>
      </c>
      <c r="N213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3"/>
      <c r="T213" s="33"/>
      <c r="U213" s="34" t="s">
        <v>64</v>
      </c>
      <c r="V213" s="315">
        <v>0</v>
      </c>
      <c r="W213" s="316">
        <f t="shared" si="10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354</v>
      </c>
      <c r="B214" s="53" t="s">
        <v>355</v>
      </c>
      <c r="C214" s="30">
        <v>4301011311</v>
      </c>
      <c r="D214" s="332">
        <v>4607091387377</v>
      </c>
      <c r="E214" s="330"/>
      <c r="F214" s="314">
        <v>1.35</v>
      </c>
      <c r="G214" s="31">
        <v>8</v>
      </c>
      <c r="H214" s="314">
        <v>10.8</v>
      </c>
      <c r="I214" s="314">
        <v>11.28</v>
      </c>
      <c r="J214" s="31">
        <v>56</v>
      </c>
      <c r="K214" s="31" t="s">
        <v>97</v>
      </c>
      <c r="L214" s="32" t="s">
        <v>98</v>
      </c>
      <c r="M214" s="31">
        <v>55</v>
      </c>
      <c r="N214" s="42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3"/>
      <c r="T214" s="33"/>
      <c r="U214" s="34" t="s">
        <v>64</v>
      </c>
      <c r="V214" s="315">
        <v>0</v>
      </c>
      <c r="W214" s="316">
        <f t="shared" si="10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356</v>
      </c>
      <c r="B215" s="53" t="s">
        <v>357</v>
      </c>
      <c r="C215" s="30">
        <v>4301010945</v>
      </c>
      <c r="D215" s="332">
        <v>4607091387353</v>
      </c>
      <c r="E215" s="330"/>
      <c r="F215" s="314">
        <v>1.35</v>
      </c>
      <c r="G215" s="31">
        <v>8</v>
      </c>
      <c r="H215" s="314">
        <v>10.8</v>
      </c>
      <c r="I215" s="314">
        <v>11.28</v>
      </c>
      <c r="J215" s="31">
        <v>56</v>
      </c>
      <c r="K215" s="31" t="s">
        <v>97</v>
      </c>
      <c r="L215" s="32" t="s">
        <v>98</v>
      </c>
      <c r="M215" s="31">
        <v>55</v>
      </c>
      <c r="N215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3"/>
      <c r="T215" s="33"/>
      <c r="U215" s="34" t="s">
        <v>64</v>
      </c>
      <c r="V215" s="315">
        <v>0</v>
      </c>
      <c r="W215" s="316">
        <f t="shared" si="10"/>
        <v>0</v>
      </c>
      <c r="X215" s="35" t="str">
        <f>IFERROR(IF(W215=0,"",ROUNDUP(W215/H215,0)*0.02175),"")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358</v>
      </c>
      <c r="B216" s="53" t="s">
        <v>359</v>
      </c>
      <c r="C216" s="30">
        <v>4301011328</v>
      </c>
      <c r="D216" s="332">
        <v>4607091386011</v>
      </c>
      <c r="E216" s="330"/>
      <c r="F216" s="314">
        <v>0.5</v>
      </c>
      <c r="G216" s="31">
        <v>10</v>
      </c>
      <c r="H216" s="314">
        <v>5</v>
      </c>
      <c r="I216" s="314">
        <v>5.21</v>
      </c>
      <c r="J216" s="31">
        <v>120</v>
      </c>
      <c r="K216" s="31" t="s">
        <v>62</v>
      </c>
      <c r="L216" s="32" t="s">
        <v>63</v>
      </c>
      <c r="M216" s="31">
        <v>55</v>
      </c>
      <c r="N216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3"/>
      <c r="T216" s="33"/>
      <c r="U216" s="34" t="s">
        <v>64</v>
      </c>
      <c r="V216" s="315">
        <v>0</v>
      </c>
      <c r="W216" s="316">
        <f t="shared" si="10"/>
        <v>0</v>
      </c>
      <c r="X216" s="35" t="str">
        <f t="shared" ref="X216:X222" si="11">IFERROR(IF(W216=0,"",ROUNDUP(W216/H216,0)*0.00937),"")</f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360</v>
      </c>
      <c r="B217" s="53" t="s">
        <v>361</v>
      </c>
      <c r="C217" s="30">
        <v>4301011329</v>
      </c>
      <c r="D217" s="332">
        <v>4607091387308</v>
      </c>
      <c r="E217" s="330"/>
      <c r="F217" s="314">
        <v>0.5</v>
      </c>
      <c r="G217" s="31">
        <v>10</v>
      </c>
      <c r="H217" s="314">
        <v>5</v>
      </c>
      <c r="I217" s="314">
        <v>5.21</v>
      </c>
      <c r="J217" s="31">
        <v>120</v>
      </c>
      <c r="K217" s="31" t="s">
        <v>62</v>
      </c>
      <c r="L217" s="32" t="s">
        <v>63</v>
      </c>
      <c r="M217" s="31">
        <v>55</v>
      </c>
      <c r="N217" s="3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3"/>
      <c r="T217" s="33"/>
      <c r="U217" s="34" t="s">
        <v>64</v>
      </c>
      <c r="V217" s="315">
        <v>0</v>
      </c>
      <c r="W217" s="316">
        <f t="shared" si="10"/>
        <v>0</v>
      </c>
      <c r="X217" s="35" t="str">
        <f t="shared" si="11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362</v>
      </c>
      <c r="B218" s="53" t="s">
        <v>363</v>
      </c>
      <c r="C218" s="30">
        <v>4301011049</v>
      </c>
      <c r="D218" s="332">
        <v>4607091387339</v>
      </c>
      <c r="E218" s="330"/>
      <c r="F218" s="314">
        <v>0.5</v>
      </c>
      <c r="G218" s="31">
        <v>10</v>
      </c>
      <c r="H218" s="314">
        <v>5</v>
      </c>
      <c r="I218" s="314">
        <v>5.24</v>
      </c>
      <c r="J218" s="31">
        <v>120</v>
      </c>
      <c r="K218" s="31" t="s">
        <v>62</v>
      </c>
      <c r="L218" s="32" t="s">
        <v>98</v>
      </c>
      <c r="M218" s="31">
        <v>55</v>
      </c>
      <c r="N21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3"/>
      <c r="T218" s="33"/>
      <c r="U218" s="34" t="s">
        <v>64</v>
      </c>
      <c r="V218" s="315">
        <v>0</v>
      </c>
      <c r="W218" s="316">
        <f t="shared" si="10"/>
        <v>0</v>
      </c>
      <c r="X218" s="35" t="str">
        <f t="shared" si="11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364</v>
      </c>
      <c r="B219" s="53" t="s">
        <v>365</v>
      </c>
      <c r="C219" s="30">
        <v>4301011433</v>
      </c>
      <c r="D219" s="332">
        <v>4680115882638</v>
      </c>
      <c r="E219" s="330"/>
      <c r="F219" s="314">
        <v>0.4</v>
      </c>
      <c r="G219" s="31">
        <v>10</v>
      </c>
      <c r="H219" s="314">
        <v>4</v>
      </c>
      <c r="I219" s="314">
        <v>4.24</v>
      </c>
      <c r="J219" s="31">
        <v>120</v>
      </c>
      <c r="K219" s="31" t="s">
        <v>62</v>
      </c>
      <c r="L219" s="32" t="s">
        <v>98</v>
      </c>
      <c r="M219" s="31">
        <v>90</v>
      </c>
      <c r="N219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3"/>
      <c r="T219" s="33"/>
      <c r="U219" s="34" t="s">
        <v>64</v>
      </c>
      <c r="V219" s="315">
        <v>0</v>
      </c>
      <c r="W219" s="316">
        <f t="shared" si="10"/>
        <v>0</v>
      </c>
      <c r="X219" s="35" t="str">
        <f t="shared" si="11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366</v>
      </c>
      <c r="B220" s="53" t="s">
        <v>367</v>
      </c>
      <c r="C220" s="30">
        <v>4301011573</v>
      </c>
      <c r="D220" s="332">
        <v>4680115881938</v>
      </c>
      <c r="E220" s="330"/>
      <c r="F220" s="314">
        <v>0.4</v>
      </c>
      <c r="G220" s="31">
        <v>10</v>
      </c>
      <c r="H220" s="314">
        <v>4</v>
      </c>
      <c r="I220" s="314">
        <v>4.24</v>
      </c>
      <c r="J220" s="31">
        <v>120</v>
      </c>
      <c r="K220" s="31" t="s">
        <v>62</v>
      </c>
      <c r="L220" s="32" t="s">
        <v>98</v>
      </c>
      <c r="M220" s="31">
        <v>90</v>
      </c>
      <c r="N220" s="6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3"/>
      <c r="T220" s="33"/>
      <c r="U220" s="34" t="s">
        <v>64</v>
      </c>
      <c r="V220" s="315">
        <v>0</v>
      </c>
      <c r="W220" s="316">
        <f t="shared" si="10"/>
        <v>0</v>
      </c>
      <c r="X220" s="35" t="str">
        <f t="shared" si="11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368</v>
      </c>
      <c r="B221" s="53" t="s">
        <v>369</v>
      </c>
      <c r="C221" s="30">
        <v>4301010944</v>
      </c>
      <c r="D221" s="332">
        <v>4607091387346</v>
      </c>
      <c r="E221" s="330"/>
      <c r="F221" s="314">
        <v>0.4</v>
      </c>
      <c r="G221" s="31">
        <v>10</v>
      </c>
      <c r="H221" s="314">
        <v>4</v>
      </c>
      <c r="I221" s="314">
        <v>4.24</v>
      </c>
      <c r="J221" s="31">
        <v>120</v>
      </c>
      <c r="K221" s="31" t="s">
        <v>62</v>
      </c>
      <c r="L221" s="32" t="s">
        <v>98</v>
      </c>
      <c r="M221" s="31">
        <v>55</v>
      </c>
      <c r="N221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3"/>
      <c r="T221" s="33"/>
      <c r="U221" s="34" t="s">
        <v>64</v>
      </c>
      <c r="V221" s="315">
        <v>0</v>
      </c>
      <c r="W221" s="316">
        <f t="shared" si="10"/>
        <v>0</v>
      </c>
      <c r="X221" s="35" t="str">
        <f t="shared" si="11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370</v>
      </c>
      <c r="B222" s="53" t="s">
        <v>371</v>
      </c>
      <c r="C222" s="30">
        <v>4301011353</v>
      </c>
      <c r="D222" s="332">
        <v>4607091389807</v>
      </c>
      <c r="E222" s="330"/>
      <c r="F222" s="314">
        <v>0.4</v>
      </c>
      <c r="G222" s="31">
        <v>10</v>
      </c>
      <c r="H222" s="314">
        <v>4</v>
      </c>
      <c r="I222" s="314">
        <v>4.24</v>
      </c>
      <c r="J222" s="31">
        <v>120</v>
      </c>
      <c r="K222" s="31" t="s">
        <v>62</v>
      </c>
      <c r="L222" s="32" t="s">
        <v>98</v>
      </c>
      <c r="M222" s="31">
        <v>55</v>
      </c>
      <c r="N222" s="5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3"/>
      <c r="T222" s="33"/>
      <c r="U222" s="34" t="s">
        <v>64</v>
      </c>
      <c r="V222" s="315">
        <v>0</v>
      </c>
      <c r="W222" s="316">
        <f t="shared" si="10"/>
        <v>0</v>
      </c>
      <c r="X222" s="35" t="str">
        <f t="shared" si="11"/>
        <v/>
      </c>
      <c r="Y222" s="55"/>
      <c r="Z222" s="56"/>
      <c r="AD222" s="57"/>
      <c r="BA222" s="184" t="s">
        <v>1</v>
      </c>
    </row>
    <row r="223" spans="1:53" hidden="1" x14ac:dyDescent="0.2">
      <c r="A223" s="341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42"/>
      <c r="N223" s="321" t="s">
        <v>65</v>
      </c>
      <c r="O223" s="322"/>
      <c r="P223" s="322"/>
      <c r="Q223" s="322"/>
      <c r="R223" s="322"/>
      <c r="S223" s="322"/>
      <c r="T223" s="323"/>
      <c r="U223" s="36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42"/>
      <c r="N224" s="321" t="s">
        <v>65</v>
      </c>
      <c r="O224" s="322"/>
      <c r="P224" s="322"/>
      <c r="Q224" s="322"/>
      <c r="R224" s="322"/>
      <c r="S224" s="322"/>
      <c r="T224" s="323"/>
      <c r="U224" s="36" t="s">
        <v>64</v>
      </c>
      <c r="V224" s="317">
        <f>IFERROR(SUM(V208:V222),"0")</f>
        <v>0</v>
      </c>
      <c r="W224" s="317">
        <f>IFERROR(SUM(W208:W222),"0")</f>
        <v>0</v>
      </c>
      <c r="X224" s="36"/>
      <c r="Y224" s="318"/>
      <c r="Z224" s="318"/>
    </row>
    <row r="225" spans="1:53" ht="14.25" hidden="1" customHeight="1" x14ac:dyDescent="0.25">
      <c r="A225" s="335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09"/>
      <c r="Z225" s="309"/>
    </row>
    <row r="226" spans="1:53" ht="27" hidden="1" customHeight="1" x14ac:dyDescent="0.25">
      <c r="A226" s="53" t="s">
        <v>372</v>
      </c>
      <c r="B226" s="53" t="s">
        <v>373</v>
      </c>
      <c r="C226" s="30">
        <v>4301020254</v>
      </c>
      <c r="D226" s="332">
        <v>4680115881914</v>
      </c>
      <c r="E226" s="330"/>
      <c r="F226" s="314">
        <v>0.4</v>
      </c>
      <c r="G226" s="31">
        <v>10</v>
      </c>
      <c r="H226" s="314">
        <v>4</v>
      </c>
      <c r="I226" s="314">
        <v>4.24</v>
      </c>
      <c r="J226" s="31">
        <v>120</v>
      </c>
      <c r="K226" s="31" t="s">
        <v>62</v>
      </c>
      <c r="L226" s="32" t="s">
        <v>98</v>
      </c>
      <c r="M226" s="31">
        <v>90</v>
      </c>
      <c r="N226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3"/>
      <c r="T226" s="33"/>
      <c r="U226" s="34" t="s">
        <v>64</v>
      </c>
      <c r="V226" s="315">
        <v>0</v>
      </c>
      <c r="W226" s="316">
        <f>IFERROR(IF(V226="",0,CEILING((V226/$H226),1)*$H226),"")</f>
        <v>0</v>
      </c>
      <c r="X226" s="35" t="str">
        <f>IFERROR(IF(W226=0,"",ROUNDUP(W226/H226,0)*0.00937),"")</f>
        <v/>
      </c>
      <c r="Y226" s="55"/>
      <c r="Z226" s="56"/>
      <c r="AD226" s="57"/>
      <c r="BA226" s="185" t="s">
        <v>1</v>
      </c>
    </row>
    <row r="227" spans="1:53" hidden="1" x14ac:dyDescent="0.2">
      <c r="A227" s="341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42"/>
      <c r="N227" s="321" t="s">
        <v>65</v>
      </c>
      <c r="O227" s="322"/>
      <c r="P227" s="322"/>
      <c r="Q227" s="322"/>
      <c r="R227" s="322"/>
      <c r="S227" s="322"/>
      <c r="T227" s="323"/>
      <c r="U227" s="36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42"/>
      <c r="N228" s="321" t="s">
        <v>65</v>
      </c>
      <c r="O228" s="322"/>
      <c r="P228" s="322"/>
      <c r="Q228" s="322"/>
      <c r="R228" s="322"/>
      <c r="S228" s="322"/>
      <c r="T228" s="323"/>
      <c r="U228" s="36" t="s">
        <v>64</v>
      </c>
      <c r="V228" s="317">
        <f>IFERROR(SUM(V226:V226),"0")</f>
        <v>0</v>
      </c>
      <c r="W228" s="317">
        <f>IFERROR(SUM(W226:W226),"0")</f>
        <v>0</v>
      </c>
      <c r="X228" s="36"/>
      <c r="Y228" s="318"/>
      <c r="Z228" s="318"/>
    </row>
    <row r="229" spans="1:53" ht="14.25" hidden="1" customHeight="1" x14ac:dyDescent="0.25">
      <c r="A229" s="335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09"/>
      <c r="Z229" s="309"/>
    </row>
    <row r="230" spans="1:53" ht="27" customHeight="1" x14ac:dyDescent="0.25">
      <c r="A230" s="53" t="s">
        <v>374</v>
      </c>
      <c r="B230" s="53" t="s">
        <v>375</v>
      </c>
      <c r="C230" s="30">
        <v>4301030878</v>
      </c>
      <c r="D230" s="332">
        <v>4607091387193</v>
      </c>
      <c r="E230" s="330"/>
      <c r="F230" s="314">
        <v>0.7</v>
      </c>
      <c r="G230" s="31">
        <v>6</v>
      </c>
      <c r="H230" s="314">
        <v>4.2</v>
      </c>
      <c r="I230" s="314">
        <v>4.46</v>
      </c>
      <c r="J230" s="31">
        <v>156</v>
      </c>
      <c r="K230" s="31" t="s">
        <v>62</v>
      </c>
      <c r="L230" s="32" t="s">
        <v>63</v>
      </c>
      <c r="M230" s="31">
        <v>35</v>
      </c>
      <c r="N230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3"/>
      <c r="T230" s="33"/>
      <c r="U230" s="34" t="s">
        <v>64</v>
      </c>
      <c r="V230" s="315">
        <v>50</v>
      </c>
      <c r="W230" s="316">
        <f>IFERROR(IF(V230="",0,CEILING((V230/$H230),1)*$H230),"")</f>
        <v>50.400000000000006</v>
      </c>
      <c r="X230" s="35">
        <f>IFERROR(IF(W230=0,"",ROUNDUP(W230/H230,0)*0.00753),"")</f>
        <v>9.0359999999999996E-2</v>
      </c>
      <c r="Y230" s="55"/>
      <c r="Z230" s="56"/>
      <c r="AD230" s="57"/>
      <c r="BA230" s="186" t="s">
        <v>1</v>
      </c>
    </row>
    <row r="231" spans="1:53" ht="27" hidden="1" customHeight="1" x14ac:dyDescent="0.25">
      <c r="A231" s="53" t="s">
        <v>376</v>
      </c>
      <c r="B231" s="53" t="s">
        <v>377</v>
      </c>
      <c r="C231" s="30">
        <v>4301031153</v>
      </c>
      <c r="D231" s="332">
        <v>4607091387230</v>
      </c>
      <c r="E231" s="330"/>
      <c r="F231" s="314">
        <v>0.7</v>
      </c>
      <c r="G231" s="31">
        <v>6</v>
      </c>
      <c r="H231" s="314">
        <v>4.2</v>
      </c>
      <c r="I231" s="314">
        <v>4.46</v>
      </c>
      <c r="J231" s="31">
        <v>156</v>
      </c>
      <c r="K231" s="31" t="s">
        <v>62</v>
      </c>
      <c r="L231" s="32" t="s">
        <v>63</v>
      </c>
      <c r="M231" s="31">
        <v>40</v>
      </c>
      <c r="N231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3"/>
      <c r="T231" s="33"/>
      <c r="U231" s="34" t="s">
        <v>64</v>
      </c>
      <c r="V231" s="315">
        <v>0</v>
      </c>
      <c r="W231" s="316">
        <f>IFERROR(IF(V231="",0,CEILING((V231/$H231),1)*$H231),"")</f>
        <v>0</v>
      </c>
      <c r="X231" s="35" t="str">
        <f>IFERROR(IF(W231=0,"",ROUNDUP(W231/H231,0)*0.00753),"")</f>
        <v/>
      </c>
      <c r="Y231" s="55"/>
      <c r="Z231" s="56"/>
      <c r="AD231" s="57"/>
      <c r="BA231" s="187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4301031152</v>
      </c>
      <c r="D232" s="332">
        <v>4607091387285</v>
      </c>
      <c r="E232" s="330"/>
      <c r="F232" s="314">
        <v>0.35</v>
      </c>
      <c r="G232" s="31">
        <v>6</v>
      </c>
      <c r="H232" s="314">
        <v>2.1</v>
      </c>
      <c r="I232" s="314">
        <v>2.23</v>
      </c>
      <c r="J232" s="31">
        <v>234</v>
      </c>
      <c r="K232" s="31" t="s">
        <v>169</v>
      </c>
      <c r="L232" s="32" t="s">
        <v>63</v>
      </c>
      <c r="M232" s="31">
        <v>40</v>
      </c>
      <c r="N232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3"/>
      <c r="T232" s="33"/>
      <c r="U232" s="34" t="s">
        <v>64</v>
      </c>
      <c r="V232" s="315">
        <v>52.5</v>
      </c>
      <c r="W232" s="316">
        <f>IFERROR(IF(V232="",0,CEILING((V232/$H232),1)*$H232),"")</f>
        <v>52.5</v>
      </c>
      <c r="X232" s="35">
        <f>IFERROR(IF(W232=0,"",ROUNDUP(W232/H232,0)*0.00502),"")</f>
        <v>0.1255</v>
      </c>
      <c r="Y232" s="55"/>
      <c r="Z232" s="56"/>
      <c r="AD232" s="57"/>
      <c r="BA232" s="188" t="s">
        <v>1</v>
      </c>
    </row>
    <row r="233" spans="1:53" x14ac:dyDescent="0.2">
      <c r="A233" s="341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42"/>
      <c r="N233" s="321" t="s">
        <v>65</v>
      </c>
      <c r="O233" s="322"/>
      <c r="P233" s="322"/>
      <c r="Q233" s="322"/>
      <c r="R233" s="322"/>
      <c r="S233" s="322"/>
      <c r="T233" s="323"/>
      <c r="U233" s="36" t="s">
        <v>66</v>
      </c>
      <c r="V233" s="317">
        <f>IFERROR(V230/H230,"0")+IFERROR(V231/H231,"0")+IFERROR(V232/H232,"0")</f>
        <v>36.904761904761905</v>
      </c>
      <c r="W233" s="317">
        <f>IFERROR(W230/H230,"0")+IFERROR(W231/H231,"0")+IFERROR(W232/H232,"0")</f>
        <v>37</v>
      </c>
      <c r="X233" s="317">
        <f>IFERROR(IF(X230="",0,X230),"0")+IFERROR(IF(X231="",0,X231),"0")+IFERROR(IF(X232="",0,X232),"0")</f>
        <v>0.21586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42"/>
      <c r="N234" s="321" t="s">
        <v>65</v>
      </c>
      <c r="O234" s="322"/>
      <c r="P234" s="322"/>
      <c r="Q234" s="322"/>
      <c r="R234" s="322"/>
      <c r="S234" s="322"/>
      <c r="T234" s="323"/>
      <c r="U234" s="36" t="s">
        <v>64</v>
      </c>
      <c r="V234" s="317">
        <f>IFERROR(SUM(V230:V232),"0")</f>
        <v>102.5</v>
      </c>
      <c r="W234" s="317">
        <f>IFERROR(SUM(W230:W232),"0")</f>
        <v>102.9</v>
      </c>
      <c r="X234" s="36"/>
      <c r="Y234" s="318"/>
      <c r="Z234" s="318"/>
    </row>
    <row r="235" spans="1:53" ht="14.25" hidden="1" customHeight="1" x14ac:dyDescent="0.25">
      <c r="A235" s="335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9"/>
      <c r="Z235" s="309"/>
    </row>
    <row r="236" spans="1:53" ht="16.5" hidden="1" customHeight="1" x14ac:dyDescent="0.25">
      <c r="A236" s="53" t="s">
        <v>380</v>
      </c>
      <c r="B236" s="53" t="s">
        <v>381</v>
      </c>
      <c r="C236" s="30">
        <v>4301051100</v>
      </c>
      <c r="D236" s="332">
        <v>4607091387766</v>
      </c>
      <c r="E236" s="330"/>
      <c r="F236" s="314">
        <v>1.35</v>
      </c>
      <c r="G236" s="31">
        <v>6</v>
      </c>
      <c r="H236" s="314">
        <v>8.1</v>
      </c>
      <c r="I236" s="314">
        <v>8.6579999999999995</v>
      </c>
      <c r="J236" s="31">
        <v>56</v>
      </c>
      <c r="K236" s="31" t="s">
        <v>97</v>
      </c>
      <c r="L236" s="32" t="s">
        <v>118</v>
      </c>
      <c r="M236" s="31">
        <v>40</v>
      </c>
      <c r="N23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3"/>
      <c r="T236" s="33"/>
      <c r="U236" s="34" t="s">
        <v>64</v>
      </c>
      <c r="V236" s="315">
        <v>0</v>
      </c>
      <c r="W236" s="316">
        <f t="shared" ref="W236:W244" si="12"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hidden="1" customHeight="1" x14ac:dyDescent="0.25">
      <c r="A237" s="53" t="s">
        <v>382</v>
      </c>
      <c r="B237" s="53" t="s">
        <v>383</v>
      </c>
      <c r="C237" s="30">
        <v>4301051116</v>
      </c>
      <c r="D237" s="332">
        <v>4607091387957</v>
      </c>
      <c r="E237" s="330"/>
      <c r="F237" s="314">
        <v>1.3</v>
      </c>
      <c r="G237" s="31">
        <v>6</v>
      </c>
      <c r="H237" s="314">
        <v>7.8</v>
      </c>
      <c r="I237" s="314">
        <v>8.3640000000000008</v>
      </c>
      <c r="J237" s="31">
        <v>56</v>
      </c>
      <c r="K237" s="31" t="s">
        <v>97</v>
      </c>
      <c r="L237" s="32" t="s">
        <v>63</v>
      </c>
      <c r="M237" s="31">
        <v>40</v>
      </c>
      <c r="N237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3"/>
      <c r="T237" s="33"/>
      <c r="U237" s="34" t="s">
        <v>64</v>
      </c>
      <c r="V237" s="315">
        <v>0</v>
      </c>
      <c r="W237" s="316">
        <f t="shared" si="12"/>
        <v>0</v>
      </c>
      <c r="X237" s="35" t="str">
        <f>IFERROR(IF(W237=0,"",ROUNDUP(W237/H237,0)*0.02175),"")</f>
        <v/>
      </c>
      <c r="Y237" s="55"/>
      <c r="Z237" s="56"/>
      <c r="AD237" s="57"/>
      <c r="BA237" s="190" t="s">
        <v>1</v>
      </c>
    </row>
    <row r="238" spans="1:53" ht="27" hidden="1" customHeight="1" x14ac:dyDescent="0.25">
      <c r="A238" s="53" t="s">
        <v>384</v>
      </c>
      <c r="B238" s="53" t="s">
        <v>385</v>
      </c>
      <c r="C238" s="30">
        <v>4301051115</v>
      </c>
      <c r="D238" s="332">
        <v>4607091387964</v>
      </c>
      <c r="E238" s="330"/>
      <c r="F238" s="314">
        <v>1.35</v>
      </c>
      <c r="G238" s="31">
        <v>6</v>
      </c>
      <c r="H238" s="314">
        <v>8.1</v>
      </c>
      <c r="I238" s="314">
        <v>8.6460000000000008</v>
      </c>
      <c r="J238" s="31">
        <v>56</v>
      </c>
      <c r="K238" s="31" t="s">
        <v>97</v>
      </c>
      <c r="L238" s="32" t="s">
        <v>63</v>
      </c>
      <c r="M238" s="31">
        <v>40</v>
      </c>
      <c r="N238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3"/>
      <c r="T238" s="33"/>
      <c r="U238" s="34" t="s">
        <v>64</v>
      </c>
      <c r="V238" s="315">
        <v>0</v>
      </c>
      <c r="W238" s="316">
        <f t="shared" si="12"/>
        <v>0</v>
      </c>
      <c r="X238" s="35" t="str">
        <f>IFERROR(IF(W238=0,"",ROUNDUP(W238/H238,0)*0.02175),"")</f>
        <v/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386</v>
      </c>
      <c r="B239" s="53" t="s">
        <v>387</v>
      </c>
      <c r="C239" s="30">
        <v>4301051461</v>
      </c>
      <c r="D239" s="332">
        <v>4680115883604</v>
      </c>
      <c r="E239" s="330"/>
      <c r="F239" s="314">
        <v>0.35</v>
      </c>
      <c r="G239" s="31">
        <v>6</v>
      </c>
      <c r="H239" s="314">
        <v>2.1</v>
      </c>
      <c r="I239" s="314">
        <v>2.3719999999999999</v>
      </c>
      <c r="J239" s="31">
        <v>156</v>
      </c>
      <c r="K239" s="31" t="s">
        <v>62</v>
      </c>
      <c r="L239" s="32" t="s">
        <v>118</v>
      </c>
      <c r="M239" s="31">
        <v>45</v>
      </c>
      <c r="N239" s="419" t="s">
        <v>388</v>
      </c>
      <c r="O239" s="329"/>
      <c r="P239" s="329"/>
      <c r="Q239" s="329"/>
      <c r="R239" s="330"/>
      <c r="S239" s="33"/>
      <c r="T239" s="33"/>
      <c r="U239" s="34" t="s">
        <v>64</v>
      </c>
      <c r="V239" s="315">
        <v>0</v>
      </c>
      <c r="W239" s="316">
        <f t="shared" si="12"/>
        <v>0</v>
      </c>
      <c r="X239" s="35" t="str">
        <f>IFERROR(IF(W239=0,"",ROUNDUP(W239/H239,0)*0.00753),"")</f>
        <v/>
      </c>
      <c r="Y239" s="55"/>
      <c r="Z239" s="56"/>
      <c r="AD239" s="57"/>
      <c r="BA239" s="192" t="s">
        <v>1</v>
      </c>
    </row>
    <row r="240" spans="1:53" ht="27" customHeight="1" x14ac:dyDescent="0.25">
      <c r="A240" s="53" t="s">
        <v>389</v>
      </c>
      <c r="B240" s="53" t="s">
        <v>390</v>
      </c>
      <c r="C240" s="30">
        <v>4301051485</v>
      </c>
      <c r="D240" s="332">
        <v>4680115883567</v>
      </c>
      <c r="E240" s="330"/>
      <c r="F240" s="314">
        <v>0.35</v>
      </c>
      <c r="G240" s="31">
        <v>6</v>
      </c>
      <c r="H240" s="314">
        <v>2.1</v>
      </c>
      <c r="I240" s="314">
        <v>2.36</v>
      </c>
      <c r="J240" s="31">
        <v>156</v>
      </c>
      <c r="K240" s="31" t="s">
        <v>62</v>
      </c>
      <c r="L240" s="32" t="s">
        <v>63</v>
      </c>
      <c r="M240" s="31">
        <v>40</v>
      </c>
      <c r="N240" s="485" t="s">
        <v>391</v>
      </c>
      <c r="O240" s="329"/>
      <c r="P240" s="329"/>
      <c r="Q240" s="329"/>
      <c r="R240" s="330"/>
      <c r="S240" s="33"/>
      <c r="T240" s="33"/>
      <c r="U240" s="34" t="s">
        <v>64</v>
      </c>
      <c r="V240" s="315">
        <v>211.68</v>
      </c>
      <c r="W240" s="316">
        <f t="shared" si="12"/>
        <v>212.10000000000002</v>
      </c>
      <c r="X240" s="35">
        <f>IFERROR(IF(W240=0,"",ROUNDUP(W240/H240,0)*0.00753),"")</f>
        <v>0.76053000000000004</v>
      </c>
      <c r="Y240" s="55"/>
      <c r="Z240" s="56"/>
      <c r="AD240" s="57"/>
      <c r="BA240" s="193" t="s">
        <v>1</v>
      </c>
    </row>
    <row r="241" spans="1:53" ht="16.5" hidden="1" customHeight="1" x14ac:dyDescent="0.25">
      <c r="A241" s="53" t="s">
        <v>392</v>
      </c>
      <c r="B241" s="53" t="s">
        <v>393</v>
      </c>
      <c r="C241" s="30">
        <v>4301051134</v>
      </c>
      <c r="D241" s="332">
        <v>4607091381672</v>
      </c>
      <c r="E241" s="330"/>
      <c r="F241" s="314">
        <v>0.6</v>
      </c>
      <c r="G241" s="31">
        <v>6</v>
      </c>
      <c r="H241" s="314">
        <v>3.6</v>
      </c>
      <c r="I241" s="314">
        <v>3.8759999999999999</v>
      </c>
      <c r="J241" s="31">
        <v>120</v>
      </c>
      <c r="K241" s="31" t="s">
        <v>62</v>
      </c>
      <c r="L241" s="32" t="s">
        <v>63</v>
      </c>
      <c r="M241" s="31">
        <v>40</v>
      </c>
      <c r="N241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3"/>
      <c r="T241" s="33"/>
      <c r="U241" s="34" t="s">
        <v>64</v>
      </c>
      <c r="V241" s="315">
        <v>0</v>
      </c>
      <c r="W241" s="316">
        <f t="shared" si="12"/>
        <v>0</v>
      </c>
      <c r="X241" s="35" t="str">
        <f>IFERROR(IF(W241=0,"",ROUNDUP(W241/H241,0)*0.00937),"")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394</v>
      </c>
      <c r="B242" s="53" t="s">
        <v>395</v>
      </c>
      <c r="C242" s="30">
        <v>4301051130</v>
      </c>
      <c r="D242" s="332">
        <v>4607091387537</v>
      </c>
      <c r="E242" s="330"/>
      <c r="F242" s="314">
        <v>0.45</v>
      </c>
      <c r="G242" s="31">
        <v>6</v>
      </c>
      <c r="H242" s="314">
        <v>2.7</v>
      </c>
      <c r="I242" s="314">
        <v>2.99</v>
      </c>
      <c r="J242" s="31">
        <v>156</v>
      </c>
      <c r="K242" s="31" t="s">
        <v>62</v>
      </c>
      <c r="L242" s="32" t="s">
        <v>63</v>
      </c>
      <c r="M242" s="31">
        <v>40</v>
      </c>
      <c r="N242" s="5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3"/>
      <c r="T242" s="33"/>
      <c r="U242" s="34" t="s">
        <v>64</v>
      </c>
      <c r="V242" s="315">
        <v>0</v>
      </c>
      <c r="W242" s="316">
        <f t="shared" si="12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396</v>
      </c>
      <c r="B243" s="53" t="s">
        <v>397</v>
      </c>
      <c r="C243" s="30">
        <v>4301051132</v>
      </c>
      <c r="D243" s="332">
        <v>4607091387513</v>
      </c>
      <c r="E243" s="330"/>
      <c r="F243" s="314">
        <v>0.45</v>
      </c>
      <c r="G243" s="31">
        <v>6</v>
      </c>
      <c r="H243" s="314">
        <v>2.7</v>
      </c>
      <c r="I243" s="314">
        <v>2.9780000000000002</v>
      </c>
      <c r="J243" s="31">
        <v>156</v>
      </c>
      <c r="K243" s="31" t="s">
        <v>62</v>
      </c>
      <c r="L243" s="32" t="s">
        <v>63</v>
      </c>
      <c r="M243" s="31">
        <v>40</v>
      </c>
      <c r="N243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3"/>
      <c r="T243" s="33"/>
      <c r="U243" s="34" t="s">
        <v>64</v>
      </c>
      <c r="V243" s="315">
        <v>0</v>
      </c>
      <c r="W243" s="316">
        <f t="shared" si="12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398</v>
      </c>
      <c r="B244" s="53" t="s">
        <v>399</v>
      </c>
      <c r="C244" s="30">
        <v>4301051277</v>
      </c>
      <c r="D244" s="332">
        <v>4680115880511</v>
      </c>
      <c r="E244" s="330"/>
      <c r="F244" s="314">
        <v>0.33</v>
      </c>
      <c r="G244" s="31">
        <v>6</v>
      </c>
      <c r="H244" s="314">
        <v>1.98</v>
      </c>
      <c r="I244" s="314">
        <v>2.1800000000000002</v>
      </c>
      <c r="J244" s="31">
        <v>156</v>
      </c>
      <c r="K244" s="31" t="s">
        <v>62</v>
      </c>
      <c r="L244" s="32" t="s">
        <v>118</v>
      </c>
      <c r="M244" s="31">
        <v>40</v>
      </c>
      <c r="N244" s="5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3"/>
      <c r="T244" s="33"/>
      <c r="U244" s="34" t="s">
        <v>64</v>
      </c>
      <c r="V244" s="315">
        <v>0</v>
      </c>
      <c r="W244" s="316">
        <f t="shared" si="12"/>
        <v>0</v>
      </c>
      <c r="X244" s="35" t="str">
        <f>IFERROR(IF(W244=0,"",ROUNDUP(W244/H244,0)*0.00753),"")</f>
        <v/>
      </c>
      <c r="Y244" s="55"/>
      <c r="Z244" s="56"/>
      <c r="AD244" s="57"/>
      <c r="BA244" s="197" t="s">
        <v>1</v>
      </c>
    </row>
    <row r="245" spans="1:53" x14ac:dyDescent="0.2">
      <c r="A245" s="341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42"/>
      <c r="N245" s="321" t="s">
        <v>65</v>
      </c>
      <c r="O245" s="322"/>
      <c r="P245" s="322"/>
      <c r="Q245" s="322"/>
      <c r="R245" s="322"/>
      <c r="S245" s="322"/>
      <c r="T245" s="323"/>
      <c r="U245" s="36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100.8</v>
      </c>
      <c r="W245" s="317">
        <f>IFERROR(W236/H236,"0")+IFERROR(W237/H237,"0")+IFERROR(W238/H238,"0")+IFERROR(W239/H239,"0")+IFERROR(W240/H240,"0")+IFERROR(W241/H241,"0")+IFERROR(W242/H242,"0")+IFERROR(W243/H243,"0")+IFERROR(W244/H244,"0")</f>
        <v>101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0.76053000000000004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42"/>
      <c r="N246" s="321" t="s">
        <v>65</v>
      </c>
      <c r="O246" s="322"/>
      <c r="P246" s="322"/>
      <c r="Q246" s="322"/>
      <c r="R246" s="322"/>
      <c r="S246" s="322"/>
      <c r="T246" s="323"/>
      <c r="U246" s="36" t="s">
        <v>64</v>
      </c>
      <c r="V246" s="317">
        <f>IFERROR(SUM(V236:V244),"0")</f>
        <v>211.68</v>
      </c>
      <c r="W246" s="317">
        <f>IFERROR(SUM(W236:W244),"0")</f>
        <v>212.10000000000002</v>
      </c>
      <c r="X246" s="36"/>
      <c r="Y246" s="318"/>
      <c r="Z246" s="318"/>
    </row>
    <row r="247" spans="1:53" ht="14.25" hidden="1" customHeight="1" x14ac:dyDescent="0.25">
      <c r="A247" s="335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4301060326</v>
      </c>
      <c r="D248" s="332">
        <v>4607091380880</v>
      </c>
      <c r="E248" s="330"/>
      <c r="F248" s="314">
        <v>1.4</v>
      </c>
      <c r="G248" s="31">
        <v>6</v>
      </c>
      <c r="H248" s="314">
        <v>8.4</v>
      </c>
      <c r="I248" s="314">
        <v>8.9640000000000004</v>
      </c>
      <c r="J248" s="31">
        <v>56</v>
      </c>
      <c r="K248" s="31" t="s">
        <v>97</v>
      </c>
      <c r="L248" s="32" t="s">
        <v>63</v>
      </c>
      <c r="M248" s="31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3"/>
      <c r="T248" s="33"/>
      <c r="U248" s="34" t="s">
        <v>64</v>
      </c>
      <c r="V248" s="315">
        <v>150</v>
      </c>
      <c r="W248" s="316">
        <f>IFERROR(IF(V248="",0,CEILING((V248/$H248),1)*$H248),"")</f>
        <v>151.20000000000002</v>
      </c>
      <c r="X248" s="35">
        <f>IFERROR(IF(W248=0,"",ROUNDUP(W248/H248,0)*0.02175),"")</f>
        <v>0.39149999999999996</v>
      </c>
      <c r="Y248" s="55"/>
      <c r="Z248" s="56"/>
      <c r="AD248" s="57"/>
      <c r="BA248" s="198" t="s">
        <v>1</v>
      </c>
    </row>
    <row r="249" spans="1:53" ht="27" customHeight="1" x14ac:dyDescent="0.25">
      <c r="A249" s="53" t="s">
        <v>402</v>
      </c>
      <c r="B249" s="53" t="s">
        <v>403</v>
      </c>
      <c r="C249" s="30">
        <v>4301060308</v>
      </c>
      <c r="D249" s="332">
        <v>4607091384482</v>
      </c>
      <c r="E249" s="330"/>
      <c r="F249" s="314">
        <v>1.3</v>
      </c>
      <c r="G249" s="31">
        <v>6</v>
      </c>
      <c r="H249" s="314">
        <v>7.8</v>
      </c>
      <c r="I249" s="314">
        <v>8.3640000000000008</v>
      </c>
      <c r="J249" s="31">
        <v>56</v>
      </c>
      <c r="K249" s="31" t="s">
        <v>97</v>
      </c>
      <c r="L249" s="32" t="s">
        <v>63</v>
      </c>
      <c r="M249" s="31">
        <v>30</v>
      </c>
      <c r="N249" s="3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3"/>
      <c r="T249" s="33"/>
      <c r="U249" s="34" t="s">
        <v>64</v>
      </c>
      <c r="V249" s="315">
        <v>1000</v>
      </c>
      <c r="W249" s="316">
        <f>IFERROR(IF(V249="",0,CEILING((V249/$H249),1)*$H249),"")</f>
        <v>1006.1999999999999</v>
      </c>
      <c r="X249" s="35">
        <f>IFERROR(IF(W249=0,"",ROUNDUP(W249/H249,0)*0.02175),"")</f>
        <v>2.8057499999999997</v>
      </c>
      <c r="Y249" s="55"/>
      <c r="Z249" s="56"/>
      <c r="AD249" s="57"/>
      <c r="BA249" s="199" t="s">
        <v>1</v>
      </c>
    </row>
    <row r="250" spans="1:53" ht="16.5" hidden="1" customHeight="1" x14ac:dyDescent="0.25">
      <c r="A250" s="53" t="s">
        <v>404</v>
      </c>
      <c r="B250" s="53" t="s">
        <v>405</v>
      </c>
      <c r="C250" s="30">
        <v>4301060325</v>
      </c>
      <c r="D250" s="332">
        <v>4607091380897</v>
      </c>
      <c r="E250" s="330"/>
      <c r="F250" s="314">
        <v>1.4</v>
      </c>
      <c r="G250" s="31">
        <v>6</v>
      </c>
      <c r="H250" s="314">
        <v>8.4</v>
      </c>
      <c r="I250" s="314">
        <v>8.9640000000000004</v>
      </c>
      <c r="J250" s="31">
        <v>56</v>
      </c>
      <c r="K250" s="31" t="s">
        <v>97</v>
      </c>
      <c r="L250" s="32" t="s">
        <v>63</v>
      </c>
      <c r="M250" s="31">
        <v>30</v>
      </c>
      <c r="N250" s="4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3"/>
      <c r="T250" s="33"/>
      <c r="U250" s="34" t="s">
        <v>64</v>
      </c>
      <c r="V250" s="315">
        <v>0</v>
      </c>
      <c r="W250" s="316">
        <f>IFERROR(IF(V250="",0,CEILING((V250/$H250),1)*$H250),"")</f>
        <v>0</v>
      </c>
      <c r="X250" s="35" t="str">
        <f>IFERROR(IF(W250=0,"",ROUNDUP(W250/H250,0)*0.02175),"")</f>
        <v/>
      </c>
      <c r="Y250" s="55"/>
      <c r="Z250" s="56"/>
      <c r="AD250" s="57"/>
      <c r="BA250" s="200" t="s">
        <v>1</v>
      </c>
    </row>
    <row r="251" spans="1:53" x14ac:dyDescent="0.2">
      <c r="A251" s="341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42"/>
      <c r="N251" s="321" t="s">
        <v>65</v>
      </c>
      <c r="O251" s="322"/>
      <c r="P251" s="322"/>
      <c r="Q251" s="322"/>
      <c r="R251" s="322"/>
      <c r="S251" s="322"/>
      <c r="T251" s="323"/>
      <c r="U251" s="36" t="s">
        <v>66</v>
      </c>
      <c r="V251" s="317">
        <f>IFERROR(V248/H248,"0")+IFERROR(V249/H249,"0")+IFERROR(V250/H250,"0")</f>
        <v>146.06227106227107</v>
      </c>
      <c r="W251" s="317">
        <f>IFERROR(W248/H248,"0")+IFERROR(W249/H249,"0")+IFERROR(W250/H250,"0")</f>
        <v>147</v>
      </c>
      <c r="X251" s="317">
        <f>IFERROR(IF(X248="",0,X248),"0")+IFERROR(IF(X249="",0,X249),"0")+IFERROR(IF(X250="",0,X250),"0")</f>
        <v>3.1972499999999995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42"/>
      <c r="N252" s="321" t="s">
        <v>65</v>
      </c>
      <c r="O252" s="322"/>
      <c r="P252" s="322"/>
      <c r="Q252" s="322"/>
      <c r="R252" s="322"/>
      <c r="S252" s="322"/>
      <c r="T252" s="323"/>
      <c r="U252" s="36" t="s">
        <v>64</v>
      </c>
      <c r="V252" s="317">
        <f>IFERROR(SUM(V248:V250),"0")</f>
        <v>1150</v>
      </c>
      <c r="W252" s="317">
        <f>IFERROR(SUM(W248:W250),"0")</f>
        <v>1157.3999999999999</v>
      </c>
      <c r="X252" s="36"/>
      <c r="Y252" s="318"/>
      <c r="Z252" s="318"/>
    </row>
    <row r="253" spans="1:53" ht="14.25" hidden="1" customHeight="1" x14ac:dyDescent="0.25">
      <c r="A253" s="335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09"/>
      <c r="Z253" s="309"/>
    </row>
    <row r="254" spans="1:53" ht="16.5" hidden="1" customHeight="1" x14ac:dyDescent="0.25">
      <c r="A254" s="53" t="s">
        <v>406</v>
      </c>
      <c r="B254" s="53" t="s">
        <v>407</v>
      </c>
      <c r="C254" s="30">
        <v>4301030232</v>
      </c>
      <c r="D254" s="332">
        <v>4607091388374</v>
      </c>
      <c r="E254" s="330"/>
      <c r="F254" s="314">
        <v>0.38</v>
      </c>
      <c r="G254" s="31">
        <v>8</v>
      </c>
      <c r="H254" s="314">
        <v>3.04</v>
      </c>
      <c r="I254" s="314">
        <v>3.28</v>
      </c>
      <c r="J254" s="31">
        <v>156</v>
      </c>
      <c r="K254" s="31" t="s">
        <v>62</v>
      </c>
      <c r="L254" s="32" t="s">
        <v>83</v>
      </c>
      <c r="M254" s="31">
        <v>180</v>
      </c>
      <c r="N254" s="461" t="s">
        <v>408</v>
      </c>
      <c r="O254" s="329"/>
      <c r="P254" s="329"/>
      <c r="Q254" s="329"/>
      <c r="R254" s="330"/>
      <c r="S254" s="33"/>
      <c r="T254" s="33"/>
      <c r="U254" s="34" t="s">
        <v>64</v>
      </c>
      <c r="V254" s="315">
        <v>0</v>
      </c>
      <c r="W254" s="316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t="27" hidden="1" customHeight="1" x14ac:dyDescent="0.25">
      <c r="A255" s="53" t="s">
        <v>409</v>
      </c>
      <c r="B255" s="53" t="s">
        <v>410</v>
      </c>
      <c r="C255" s="30">
        <v>4301030235</v>
      </c>
      <c r="D255" s="332">
        <v>4607091388381</v>
      </c>
      <c r="E255" s="330"/>
      <c r="F255" s="314">
        <v>0.38</v>
      </c>
      <c r="G255" s="31">
        <v>8</v>
      </c>
      <c r="H255" s="314">
        <v>3.04</v>
      </c>
      <c r="I255" s="314">
        <v>3.32</v>
      </c>
      <c r="J255" s="31">
        <v>156</v>
      </c>
      <c r="K255" s="31" t="s">
        <v>62</v>
      </c>
      <c r="L255" s="32" t="s">
        <v>83</v>
      </c>
      <c r="M255" s="31">
        <v>180</v>
      </c>
      <c r="N255" s="536" t="s">
        <v>411</v>
      </c>
      <c r="O255" s="329"/>
      <c r="P255" s="329"/>
      <c r="Q255" s="329"/>
      <c r="R255" s="330"/>
      <c r="S255" s="33"/>
      <c r="T255" s="33"/>
      <c r="U255" s="34" t="s">
        <v>64</v>
      </c>
      <c r="V255" s="315">
        <v>0</v>
      </c>
      <c r="W255" s="316">
        <f>IFERROR(IF(V255="",0,CEILING((V255/$H255),1)*$H255),"")</f>
        <v>0</v>
      </c>
      <c r="X255" s="35" t="str">
        <f>IFERROR(IF(W255=0,"",ROUNDUP(W255/H255,0)*0.00753),"")</f>
        <v/>
      </c>
      <c r="Y255" s="55"/>
      <c r="Z255" s="56"/>
      <c r="AD255" s="57"/>
      <c r="BA255" s="202" t="s">
        <v>1</v>
      </c>
    </row>
    <row r="256" spans="1:53" ht="27" hidden="1" customHeight="1" x14ac:dyDescent="0.25">
      <c r="A256" s="53" t="s">
        <v>412</v>
      </c>
      <c r="B256" s="53" t="s">
        <v>413</v>
      </c>
      <c r="C256" s="30">
        <v>4301030233</v>
      </c>
      <c r="D256" s="332">
        <v>4607091388404</v>
      </c>
      <c r="E256" s="330"/>
      <c r="F256" s="314">
        <v>0.17</v>
      </c>
      <c r="G256" s="31">
        <v>15</v>
      </c>
      <c r="H256" s="314">
        <v>2.5499999999999998</v>
      </c>
      <c r="I256" s="314">
        <v>2.9</v>
      </c>
      <c r="J256" s="31">
        <v>156</v>
      </c>
      <c r="K256" s="31" t="s">
        <v>62</v>
      </c>
      <c r="L256" s="32" t="s">
        <v>83</v>
      </c>
      <c r="M256" s="31">
        <v>180</v>
      </c>
      <c r="N256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3"/>
      <c r="T256" s="33"/>
      <c r="U256" s="34" t="s">
        <v>64</v>
      </c>
      <c r="V256" s="315">
        <v>0</v>
      </c>
      <c r="W256" s="316">
        <f>IFERROR(IF(V256="",0,CEILING((V256/$H256),1)*$H256),"")</f>
        <v>0</v>
      </c>
      <c r="X256" s="35" t="str">
        <f>IFERROR(IF(W256=0,"",ROUNDUP(W256/H256,0)*0.00753),"")</f>
        <v/>
      </c>
      <c r="Y256" s="55"/>
      <c r="Z256" s="56"/>
      <c r="AD256" s="57"/>
      <c r="BA256" s="203" t="s">
        <v>1</v>
      </c>
    </row>
    <row r="257" spans="1:53" hidden="1" x14ac:dyDescent="0.2">
      <c r="A257" s="341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42"/>
      <c r="N257" s="321" t="s">
        <v>65</v>
      </c>
      <c r="O257" s="322"/>
      <c r="P257" s="322"/>
      <c r="Q257" s="322"/>
      <c r="R257" s="322"/>
      <c r="S257" s="322"/>
      <c r="T257" s="323"/>
      <c r="U257" s="36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42"/>
      <c r="N258" s="321" t="s">
        <v>65</v>
      </c>
      <c r="O258" s="322"/>
      <c r="P258" s="322"/>
      <c r="Q258" s="322"/>
      <c r="R258" s="322"/>
      <c r="S258" s="322"/>
      <c r="T258" s="323"/>
      <c r="U258" s="36" t="s">
        <v>64</v>
      </c>
      <c r="V258" s="317">
        <f>IFERROR(SUM(V254:V256),"0")</f>
        <v>0</v>
      </c>
      <c r="W258" s="317">
        <f>IFERROR(SUM(W254:W256),"0")</f>
        <v>0</v>
      </c>
      <c r="X258" s="36"/>
      <c r="Y258" s="318"/>
      <c r="Z258" s="318"/>
    </row>
    <row r="259" spans="1:53" ht="14.25" hidden="1" customHeight="1" x14ac:dyDescent="0.25">
      <c r="A259" s="335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9"/>
      <c r="Z259" s="309"/>
    </row>
    <row r="260" spans="1:53" ht="16.5" hidden="1" customHeight="1" x14ac:dyDescent="0.25">
      <c r="A260" s="53" t="s">
        <v>415</v>
      </c>
      <c r="B260" s="53" t="s">
        <v>416</v>
      </c>
      <c r="C260" s="30">
        <v>4301180007</v>
      </c>
      <c r="D260" s="332">
        <v>4680115881808</v>
      </c>
      <c r="E260" s="330"/>
      <c r="F260" s="314">
        <v>0.1</v>
      </c>
      <c r="G260" s="31">
        <v>20</v>
      </c>
      <c r="H260" s="314">
        <v>2</v>
      </c>
      <c r="I260" s="314">
        <v>2.2400000000000002</v>
      </c>
      <c r="J260" s="31">
        <v>238</v>
      </c>
      <c r="K260" s="31" t="s">
        <v>417</v>
      </c>
      <c r="L260" s="32" t="s">
        <v>418</v>
      </c>
      <c r="M260" s="31">
        <v>730</v>
      </c>
      <c r="N260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3"/>
      <c r="T260" s="33"/>
      <c r="U260" s="34" t="s">
        <v>64</v>
      </c>
      <c r="V260" s="315">
        <v>0</v>
      </c>
      <c r="W260" s="316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t="27" hidden="1" customHeight="1" x14ac:dyDescent="0.25">
      <c r="A261" s="53" t="s">
        <v>419</v>
      </c>
      <c r="B261" s="53" t="s">
        <v>420</v>
      </c>
      <c r="C261" s="30">
        <v>4301180006</v>
      </c>
      <c r="D261" s="332">
        <v>4680115881822</v>
      </c>
      <c r="E261" s="330"/>
      <c r="F261" s="314">
        <v>0.1</v>
      </c>
      <c r="G261" s="31">
        <v>20</v>
      </c>
      <c r="H261" s="314">
        <v>2</v>
      </c>
      <c r="I261" s="314">
        <v>2.2400000000000002</v>
      </c>
      <c r="J261" s="31">
        <v>238</v>
      </c>
      <c r="K261" s="31" t="s">
        <v>417</v>
      </c>
      <c r="L261" s="32" t="s">
        <v>418</v>
      </c>
      <c r="M261" s="31">
        <v>730</v>
      </c>
      <c r="N261" s="3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3"/>
      <c r="T261" s="33"/>
      <c r="U261" s="34" t="s">
        <v>64</v>
      </c>
      <c r="V261" s="315">
        <v>0</v>
      </c>
      <c r="W261" s="316">
        <f>IFERROR(IF(V261="",0,CEILING((V261/$H261),1)*$H261),"")</f>
        <v>0</v>
      </c>
      <c r="X261" s="35" t="str">
        <f>IFERROR(IF(W261=0,"",ROUNDUP(W261/H261,0)*0.00474),"")</f>
        <v/>
      </c>
      <c r="Y261" s="55"/>
      <c r="Z261" s="56"/>
      <c r="AD261" s="57"/>
      <c r="BA261" s="205" t="s">
        <v>1</v>
      </c>
    </row>
    <row r="262" spans="1:53" ht="27" hidden="1" customHeight="1" x14ac:dyDescent="0.25">
      <c r="A262" s="53" t="s">
        <v>421</v>
      </c>
      <c r="B262" s="53" t="s">
        <v>422</v>
      </c>
      <c r="C262" s="30">
        <v>4301180001</v>
      </c>
      <c r="D262" s="332">
        <v>4680115880016</v>
      </c>
      <c r="E262" s="330"/>
      <c r="F262" s="314">
        <v>0.1</v>
      </c>
      <c r="G262" s="31">
        <v>20</v>
      </c>
      <c r="H262" s="314">
        <v>2</v>
      </c>
      <c r="I262" s="314">
        <v>2.2400000000000002</v>
      </c>
      <c r="J262" s="31">
        <v>238</v>
      </c>
      <c r="K262" s="31" t="s">
        <v>417</v>
      </c>
      <c r="L262" s="32" t="s">
        <v>418</v>
      </c>
      <c r="M262" s="31">
        <v>730</v>
      </c>
      <c r="N262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3"/>
      <c r="T262" s="33"/>
      <c r="U262" s="34" t="s">
        <v>64</v>
      </c>
      <c r="V262" s="315">
        <v>0</v>
      </c>
      <c r="W262" s="316">
        <f>IFERROR(IF(V262="",0,CEILING((V262/$H262),1)*$H262),"")</f>
        <v>0</v>
      </c>
      <c r="X262" s="35" t="str">
        <f>IFERROR(IF(W262=0,"",ROUNDUP(W262/H262,0)*0.00474),"")</f>
        <v/>
      </c>
      <c r="Y262" s="55"/>
      <c r="Z262" s="56"/>
      <c r="AD262" s="57"/>
      <c r="BA262" s="206" t="s">
        <v>1</v>
      </c>
    </row>
    <row r="263" spans="1:53" hidden="1" x14ac:dyDescent="0.2">
      <c r="A263" s="341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42"/>
      <c r="N263" s="321" t="s">
        <v>65</v>
      </c>
      <c r="O263" s="322"/>
      <c r="P263" s="322"/>
      <c r="Q263" s="322"/>
      <c r="R263" s="322"/>
      <c r="S263" s="322"/>
      <c r="T263" s="323"/>
      <c r="U263" s="36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42"/>
      <c r="N264" s="321" t="s">
        <v>65</v>
      </c>
      <c r="O264" s="322"/>
      <c r="P264" s="322"/>
      <c r="Q264" s="322"/>
      <c r="R264" s="322"/>
      <c r="S264" s="322"/>
      <c r="T264" s="323"/>
      <c r="U264" s="36" t="s">
        <v>64</v>
      </c>
      <c r="V264" s="317">
        <f>IFERROR(SUM(V260:V262),"0")</f>
        <v>0</v>
      </c>
      <c r="W264" s="317">
        <f>IFERROR(SUM(W260:W262),"0")</f>
        <v>0</v>
      </c>
      <c r="X264" s="36"/>
      <c r="Y264" s="318"/>
      <c r="Z264" s="318"/>
    </row>
    <row r="265" spans="1:53" ht="16.5" hidden="1" customHeight="1" x14ac:dyDescent="0.25">
      <c r="A265" s="366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5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9"/>
      <c r="Z266" s="309"/>
    </row>
    <row r="267" spans="1:53" ht="27" customHeight="1" x14ac:dyDescent="0.25">
      <c r="A267" s="53" t="s">
        <v>424</v>
      </c>
      <c r="B267" s="53" t="s">
        <v>425</v>
      </c>
      <c r="C267" s="30">
        <v>4301011315</v>
      </c>
      <c r="D267" s="332">
        <v>4607091387421</v>
      </c>
      <c r="E267" s="330"/>
      <c r="F267" s="314">
        <v>1.35</v>
      </c>
      <c r="G267" s="31">
        <v>8</v>
      </c>
      <c r="H267" s="314">
        <v>10.8</v>
      </c>
      <c r="I267" s="314">
        <v>11.28</v>
      </c>
      <c r="J267" s="31">
        <v>56</v>
      </c>
      <c r="K267" s="31" t="s">
        <v>97</v>
      </c>
      <c r="L267" s="32" t="s">
        <v>98</v>
      </c>
      <c r="M267" s="31">
        <v>55</v>
      </c>
      <c r="N267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3"/>
      <c r="T267" s="33"/>
      <c r="U267" s="34" t="s">
        <v>64</v>
      </c>
      <c r="V267" s="315">
        <v>50</v>
      </c>
      <c r="W267" s="316">
        <f t="shared" ref="W267:W273" si="13">IFERROR(IF(V267="",0,CEILING((V267/$H267),1)*$H267),"")</f>
        <v>54</v>
      </c>
      <c r="X267" s="35">
        <f>IFERROR(IF(W267=0,"",ROUNDUP(W267/H267,0)*0.02175),"")</f>
        <v>0.10874999999999999</v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424</v>
      </c>
      <c r="B268" s="53" t="s">
        <v>426</v>
      </c>
      <c r="C268" s="30">
        <v>4301011121</v>
      </c>
      <c r="D268" s="332">
        <v>4607091387421</v>
      </c>
      <c r="E268" s="330"/>
      <c r="F268" s="314">
        <v>1.35</v>
      </c>
      <c r="G268" s="31">
        <v>8</v>
      </c>
      <c r="H268" s="314">
        <v>10.8</v>
      </c>
      <c r="I268" s="314">
        <v>11.28</v>
      </c>
      <c r="J268" s="31">
        <v>48</v>
      </c>
      <c r="K268" s="31" t="s">
        <v>97</v>
      </c>
      <c r="L268" s="32" t="s">
        <v>106</v>
      </c>
      <c r="M268" s="31">
        <v>55</v>
      </c>
      <c r="N268" s="4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3"/>
      <c r="T268" s="33"/>
      <c r="U268" s="34" t="s">
        <v>64</v>
      </c>
      <c r="V268" s="315">
        <v>0</v>
      </c>
      <c r="W268" s="316">
        <f t="shared" si="13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427</v>
      </c>
      <c r="B269" s="53" t="s">
        <v>428</v>
      </c>
      <c r="C269" s="30">
        <v>4301011396</v>
      </c>
      <c r="D269" s="332">
        <v>4607091387452</v>
      </c>
      <c r="E269" s="330"/>
      <c r="F269" s="314">
        <v>1.35</v>
      </c>
      <c r="G269" s="31">
        <v>8</v>
      </c>
      <c r="H269" s="314">
        <v>10.8</v>
      </c>
      <c r="I269" s="314">
        <v>11.28</v>
      </c>
      <c r="J269" s="31">
        <v>48</v>
      </c>
      <c r="K269" s="31" t="s">
        <v>97</v>
      </c>
      <c r="L269" s="32" t="s">
        <v>106</v>
      </c>
      <c r="M269" s="31">
        <v>55</v>
      </c>
      <c r="N269" s="4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3"/>
      <c r="T269" s="33"/>
      <c r="U269" s="34" t="s">
        <v>64</v>
      </c>
      <c r="V269" s="315">
        <v>0</v>
      </c>
      <c r="W269" s="316">
        <f t="shared" si="13"/>
        <v>0</v>
      </c>
      <c r="X269" s="35" t="str">
        <f>IFERROR(IF(W269=0,"",ROUNDUP(W269/H269,0)*0.02039),"")</f>
        <v/>
      </c>
      <c r="Y269" s="55"/>
      <c r="Z269" s="56"/>
      <c r="AD269" s="57"/>
      <c r="BA269" s="209" t="s">
        <v>1</v>
      </c>
    </row>
    <row r="270" spans="1:53" ht="27" customHeight="1" x14ac:dyDescent="0.25">
      <c r="A270" s="53" t="s">
        <v>427</v>
      </c>
      <c r="B270" s="53" t="s">
        <v>429</v>
      </c>
      <c r="C270" s="30">
        <v>4301011619</v>
      </c>
      <c r="D270" s="332">
        <v>4607091387452</v>
      </c>
      <c r="E270" s="330"/>
      <c r="F270" s="314">
        <v>1.45</v>
      </c>
      <c r="G270" s="31">
        <v>8</v>
      </c>
      <c r="H270" s="314">
        <v>11.6</v>
      </c>
      <c r="I270" s="314">
        <v>12.08</v>
      </c>
      <c r="J270" s="31">
        <v>56</v>
      </c>
      <c r="K270" s="31" t="s">
        <v>97</v>
      </c>
      <c r="L270" s="32" t="s">
        <v>98</v>
      </c>
      <c r="M270" s="31">
        <v>55</v>
      </c>
      <c r="N270" s="643" t="s">
        <v>430</v>
      </c>
      <c r="O270" s="329"/>
      <c r="P270" s="329"/>
      <c r="Q270" s="329"/>
      <c r="R270" s="330"/>
      <c r="S270" s="33"/>
      <c r="T270" s="33"/>
      <c r="U270" s="34" t="s">
        <v>64</v>
      </c>
      <c r="V270" s="315">
        <v>100</v>
      </c>
      <c r="W270" s="316">
        <f t="shared" si="13"/>
        <v>104.39999999999999</v>
      </c>
      <c r="X270" s="35">
        <f>IFERROR(IF(W270=0,"",ROUNDUP(W270/H270,0)*0.02175),"")</f>
        <v>0.19574999999999998</v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431</v>
      </c>
      <c r="B271" s="53" t="s">
        <v>432</v>
      </c>
      <c r="C271" s="30">
        <v>4301011313</v>
      </c>
      <c r="D271" s="332">
        <v>4607091385984</v>
      </c>
      <c r="E271" s="330"/>
      <c r="F271" s="314">
        <v>1.35</v>
      </c>
      <c r="G271" s="31">
        <v>8</v>
      </c>
      <c r="H271" s="314">
        <v>10.8</v>
      </c>
      <c r="I271" s="314">
        <v>11.28</v>
      </c>
      <c r="J271" s="31">
        <v>56</v>
      </c>
      <c r="K271" s="31" t="s">
        <v>97</v>
      </c>
      <c r="L271" s="32" t="s">
        <v>98</v>
      </c>
      <c r="M271" s="31">
        <v>55</v>
      </c>
      <c r="N271" s="6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3"/>
      <c r="T271" s="33"/>
      <c r="U271" s="34" t="s">
        <v>64</v>
      </c>
      <c r="V271" s="315">
        <v>0</v>
      </c>
      <c r="W271" s="316">
        <f t="shared" si="13"/>
        <v>0</v>
      </c>
      <c r="X271" s="35" t="str">
        <f>IFERROR(IF(W271=0,"",ROUNDUP(W271/H271,0)*0.02175),"")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433</v>
      </c>
      <c r="B272" s="53" t="s">
        <v>434</v>
      </c>
      <c r="C272" s="30">
        <v>4301011316</v>
      </c>
      <c r="D272" s="332">
        <v>4607091387438</v>
      </c>
      <c r="E272" s="330"/>
      <c r="F272" s="314">
        <v>0.5</v>
      </c>
      <c r="G272" s="31">
        <v>10</v>
      </c>
      <c r="H272" s="314">
        <v>5</v>
      </c>
      <c r="I272" s="314">
        <v>5.24</v>
      </c>
      <c r="J272" s="31">
        <v>120</v>
      </c>
      <c r="K272" s="31" t="s">
        <v>62</v>
      </c>
      <c r="L272" s="32" t="s">
        <v>98</v>
      </c>
      <c r="M272" s="31">
        <v>55</v>
      </c>
      <c r="N272" s="3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3"/>
      <c r="T272" s="33"/>
      <c r="U272" s="34" t="s">
        <v>64</v>
      </c>
      <c r="V272" s="315">
        <v>0</v>
      </c>
      <c r="W272" s="316">
        <f t="shared" si="13"/>
        <v>0</v>
      </c>
      <c r="X272" s="35" t="str">
        <f>IFERROR(IF(W272=0,"",ROUNDUP(W272/H272,0)*0.00937),"")</f>
        <v/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435</v>
      </c>
      <c r="B273" s="53" t="s">
        <v>436</v>
      </c>
      <c r="C273" s="30">
        <v>4301011318</v>
      </c>
      <c r="D273" s="332">
        <v>4607091387469</v>
      </c>
      <c r="E273" s="330"/>
      <c r="F273" s="314">
        <v>0.5</v>
      </c>
      <c r="G273" s="31">
        <v>10</v>
      </c>
      <c r="H273" s="314">
        <v>5</v>
      </c>
      <c r="I273" s="314">
        <v>5.21</v>
      </c>
      <c r="J273" s="31">
        <v>120</v>
      </c>
      <c r="K273" s="31" t="s">
        <v>62</v>
      </c>
      <c r="L273" s="32" t="s">
        <v>63</v>
      </c>
      <c r="M273" s="31">
        <v>55</v>
      </c>
      <c r="N273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3"/>
      <c r="T273" s="33"/>
      <c r="U273" s="34" t="s">
        <v>64</v>
      </c>
      <c r="V273" s="315">
        <v>0</v>
      </c>
      <c r="W273" s="316">
        <f t="shared" si="13"/>
        <v>0</v>
      </c>
      <c r="X273" s="35" t="str">
        <f>IFERROR(IF(W273=0,"",ROUNDUP(W273/H273,0)*0.00937),"")</f>
        <v/>
      </c>
      <c r="Y273" s="55"/>
      <c r="Z273" s="56"/>
      <c r="AD273" s="57"/>
      <c r="BA273" s="213" t="s">
        <v>1</v>
      </c>
    </row>
    <row r="274" spans="1:53" x14ac:dyDescent="0.2">
      <c r="A274" s="341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42"/>
      <c r="N274" s="321" t="s">
        <v>65</v>
      </c>
      <c r="O274" s="322"/>
      <c r="P274" s="322"/>
      <c r="Q274" s="322"/>
      <c r="R274" s="322"/>
      <c r="S274" s="322"/>
      <c r="T274" s="323"/>
      <c r="U274" s="36" t="s">
        <v>66</v>
      </c>
      <c r="V274" s="317">
        <f>IFERROR(V267/H267,"0")+IFERROR(V268/H268,"0")+IFERROR(V269/H269,"0")+IFERROR(V270/H270,"0")+IFERROR(V271/H271,"0")+IFERROR(V272/H272,"0")+IFERROR(V273/H273,"0")</f>
        <v>13.250319284802044</v>
      </c>
      <c r="W274" s="317">
        <f>IFERROR(W267/H267,"0")+IFERROR(W268/H268,"0")+IFERROR(W269/H269,"0")+IFERROR(W270/H270,"0")+IFERROR(W271/H271,"0")+IFERROR(W272/H272,"0")+IFERROR(W273/H273,"0")</f>
        <v>14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0.30449999999999999</v>
      </c>
      <c r="Y274" s="318"/>
      <c r="Z274" s="318"/>
    </row>
    <row r="275" spans="1:53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42"/>
      <c r="N275" s="321" t="s">
        <v>65</v>
      </c>
      <c r="O275" s="322"/>
      <c r="P275" s="322"/>
      <c r="Q275" s="322"/>
      <c r="R275" s="322"/>
      <c r="S275" s="322"/>
      <c r="T275" s="323"/>
      <c r="U275" s="36" t="s">
        <v>64</v>
      </c>
      <c r="V275" s="317">
        <f>IFERROR(SUM(V267:V273),"0")</f>
        <v>150</v>
      </c>
      <c r="W275" s="317">
        <f>IFERROR(SUM(W267:W273),"0")</f>
        <v>158.39999999999998</v>
      </c>
      <c r="X275" s="36"/>
      <c r="Y275" s="318"/>
      <c r="Z275" s="318"/>
    </row>
    <row r="276" spans="1:53" ht="14.25" hidden="1" customHeight="1" x14ac:dyDescent="0.25">
      <c r="A276" s="335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09"/>
      <c r="Z276" s="309"/>
    </row>
    <row r="277" spans="1:53" ht="27" hidden="1" customHeight="1" x14ac:dyDescent="0.25">
      <c r="A277" s="53" t="s">
        <v>437</v>
      </c>
      <c r="B277" s="53" t="s">
        <v>438</v>
      </c>
      <c r="C277" s="30">
        <v>4301031154</v>
      </c>
      <c r="D277" s="332">
        <v>4607091387292</v>
      </c>
      <c r="E277" s="330"/>
      <c r="F277" s="314">
        <v>0.73</v>
      </c>
      <c r="G277" s="31">
        <v>6</v>
      </c>
      <c r="H277" s="314">
        <v>4.38</v>
      </c>
      <c r="I277" s="314">
        <v>4.6399999999999997</v>
      </c>
      <c r="J277" s="31">
        <v>156</v>
      </c>
      <c r="K277" s="31" t="s">
        <v>62</v>
      </c>
      <c r="L277" s="32" t="s">
        <v>63</v>
      </c>
      <c r="M277" s="31">
        <v>45</v>
      </c>
      <c r="N277" s="4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3"/>
      <c r="T277" s="33"/>
      <c r="U277" s="34" t="s">
        <v>64</v>
      </c>
      <c r="V277" s="315">
        <v>0</v>
      </c>
      <c r="W277" s="316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ht="27" hidden="1" customHeight="1" x14ac:dyDescent="0.25">
      <c r="A278" s="53" t="s">
        <v>439</v>
      </c>
      <c r="B278" s="53" t="s">
        <v>440</v>
      </c>
      <c r="C278" s="30">
        <v>4301031155</v>
      </c>
      <c r="D278" s="332">
        <v>4607091387315</v>
      </c>
      <c r="E278" s="330"/>
      <c r="F278" s="314">
        <v>0.7</v>
      </c>
      <c r="G278" s="31">
        <v>4</v>
      </c>
      <c r="H278" s="314">
        <v>2.8</v>
      </c>
      <c r="I278" s="314">
        <v>3.048</v>
      </c>
      <c r="J278" s="31">
        <v>156</v>
      </c>
      <c r="K278" s="31" t="s">
        <v>62</v>
      </c>
      <c r="L278" s="32" t="s">
        <v>63</v>
      </c>
      <c r="M278" s="31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3"/>
      <c r="T278" s="33"/>
      <c r="U278" s="34" t="s">
        <v>64</v>
      </c>
      <c r="V278" s="315">
        <v>0</v>
      </c>
      <c r="W278" s="316">
        <f>IFERROR(IF(V278="",0,CEILING((V278/$H278),1)*$H278),"")</f>
        <v>0</v>
      </c>
      <c r="X278" s="35" t="str">
        <f>IFERROR(IF(W278=0,"",ROUNDUP(W278/H278,0)*0.00753),"")</f>
        <v/>
      </c>
      <c r="Y278" s="55"/>
      <c r="Z278" s="56"/>
      <c r="AD278" s="57"/>
      <c r="BA278" s="215" t="s">
        <v>1</v>
      </c>
    </row>
    <row r="279" spans="1:53" hidden="1" x14ac:dyDescent="0.2">
      <c r="A279" s="341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42"/>
      <c r="N279" s="321" t="s">
        <v>65</v>
      </c>
      <c r="O279" s="322"/>
      <c r="P279" s="322"/>
      <c r="Q279" s="322"/>
      <c r="R279" s="322"/>
      <c r="S279" s="322"/>
      <c r="T279" s="323"/>
      <c r="U279" s="36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42"/>
      <c r="N280" s="321" t="s">
        <v>65</v>
      </c>
      <c r="O280" s="322"/>
      <c r="P280" s="322"/>
      <c r="Q280" s="322"/>
      <c r="R280" s="322"/>
      <c r="S280" s="322"/>
      <c r="T280" s="323"/>
      <c r="U280" s="36" t="s">
        <v>64</v>
      </c>
      <c r="V280" s="317">
        <f>IFERROR(SUM(V277:V278),"0")</f>
        <v>0</v>
      </c>
      <c r="W280" s="317">
        <f>IFERROR(SUM(W277:W278),"0")</f>
        <v>0</v>
      </c>
      <c r="X280" s="36"/>
      <c r="Y280" s="318"/>
      <c r="Z280" s="318"/>
    </row>
    <row r="281" spans="1:53" ht="16.5" hidden="1" customHeight="1" x14ac:dyDescent="0.25">
      <c r="A281" s="366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5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09"/>
      <c r="Z282" s="309"/>
    </row>
    <row r="283" spans="1:53" ht="27" hidden="1" customHeight="1" x14ac:dyDescent="0.25">
      <c r="A283" s="53" t="s">
        <v>442</v>
      </c>
      <c r="B283" s="53" t="s">
        <v>443</v>
      </c>
      <c r="C283" s="30">
        <v>4301031066</v>
      </c>
      <c r="D283" s="332">
        <v>4607091383836</v>
      </c>
      <c r="E283" s="330"/>
      <c r="F283" s="314">
        <v>0.3</v>
      </c>
      <c r="G283" s="31">
        <v>6</v>
      </c>
      <c r="H283" s="314">
        <v>1.8</v>
      </c>
      <c r="I283" s="314">
        <v>2.048</v>
      </c>
      <c r="J283" s="31">
        <v>156</v>
      </c>
      <c r="K283" s="31" t="s">
        <v>62</v>
      </c>
      <c r="L283" s="32" t="s">
        <v>63</v>
      </c>
      <c r="M283" s="31">
        <v>40</v>
      </c>
      <c r="N283" s="4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3"/>
      <c r="T283" s="33"/>
      <c r="U283" s="34" t="s">
        <v>64</v>
      </c>
      <c r="V283" s="315">
        <v>0</v>
      </c>
      <c r="W283" s="316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6" t="s">
        <v>1</v>
      </c>
    </row>
    <row r="284" spans="1:53" hidden="1" x14ac:dyDescent="0.2">
      <c r="A284" s="341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42"/>
      <c r="N284" s="321" t="s">
        <v>65</v>
      </c>
      <c r="O284" s="322"/>
      <c r="P284" s="322"/>
      <c r="Q284" s="322"/>
      <c r="R284" s="322"/>
      <c r="S284" s="322"/>
      <c r="T284" s="323"/>
      <c r="U284" s="36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42"/>
      <c r="N285" s="321" t="s">
        <v>65</v>
      </c>
      <c r="O285" s="322"/>
      <c r="P285" s="322"/>
      <c r="Q285" s="322"/>
      <c r="R285" s="322"/>
      <c r="S285" s="322"/>
      <c r="T285" s="323"/>
      <c r="U285" s="36" t="s">
        <v>64</v>
      </c>
      <c r="V285" s="317">
        <f>IFERROR(SUM(V283:V283),"0")</f>
        <v>0</v>
      </c>
      <c r="W285" s="317">
        <f>IFERROR(SUM(W283:W283),"0")</f>
        <v>0</v>
      </c>
      <c r="X285" s="36"/>
      <c r="Y285" s="318"/>
      <c r="Z285" s="318"/>
    </row>
    <row r="286" spans="1:53" ht="14.25" hidden="1" customHeight="1" x14ac:dyDescent="0.25">
      <c r="A286" s="335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09"/>
      <c r="Z286" s="309"/>
    </row>
    <row r="287" spans="1:53" ht="27" hidden="1" customHeight="1" x14ac:dyDescent="0.25">
      <c r="A287" s="53" t="s">
        <v>444</v>
      </c>
      <c r="B287" s="53" t="s">
        <v>445</v>
      </c>
      <c r="C287" s="30">
        <v>4301051142</v>
      </c>
      <c r="D287" s="332">
        <v>4607091387919</v>
      </c>
      <c r="E287" s="330"/>
      <c r="F287" s="314">
        <v>1.35</v>
      </c>
      <c r="G287" s="31">
        <v>6</v>
      </c>
      <c r="H287" s="314">
        <v>8.1</v>
      </c>
      <c r="I287" s="314">
        <v>8.6639999999999997</v>
      </c>
      <c r="J287" s="31">
        <v>56</v>
      </c>
      <c r="K287" s="31" t="s">
        <v>97</v>
      </c>
      <c r="L287" s="32" t="s">
        <v>63</v>
      </c>
      <c r="M287" s="31">
        <v>45</v>
      </c>
      <c r="N287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3"/>
      <c r="T287" s="33"/>
      <c r="U287" s="34" t="s">
        <v>64</v>
      </c>
      <c r="V287" s="315">
        <v>0</v>
      </c>
      <c r="W287" s="316">
        <f>IFERROR(IF(V287="",0,CEILING((V287/$H287),1)*$H287),"")</f>
        <v>0</v>
      </c>
      <c r="X287" s="35" t="str">
        <f>IFERROR(IF(W287=0,"",ROUNDUP(W287/H287,0)*0.02175),"")</f>
        <v/>
      </c>
      <c r="Y287" s="55"/>
      <c r="Z287" s="56"/>
      <c r="AD287" s="57"/>
      <c r="BA287" s="217" t="s">
        <v>1</v>
      </c>
    </row>
    <row r="288" spans="1:53" hidden="1" x14ac:dyDescent="0.2">
      <c r="A288" s="341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42"/>
      <c r="N288" s="321" t="s">
        <v>65</v>
      </c>
      <c r="O288" s="322"/>
      <c r="P288" s="322"/>
      <c r="Q288" s="322"/>
      <c r="R288" s="322"/>
      <c r="S288" s="322"/>
      <c r="T288" s="323"/>
      <c r="U288" s="36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42"/>
      <c r="N289" s="321" t="s">
        <v>65</v>
      </c>
      <c r="O289" s="322"/>
      <c r="P289" s="322"/>
      <c r="Q289" s="322"/>
      <c r="R289" s="322"/>
      <c r="S289" s="322"/>
      <c r="T289" s="323"/>
      <c r="U289" s="36" t="s">
        <v>64</v>
      </c>
      <c r="V289" s="317">
        <f>IFERROR(SUM(V287:V287),"0")</f>
        <v>0</v>
      </c>
      <c r="W289" s="317">
        <f>IFERROR(SUM(W287:W287),"0")</f>
        <v>0</v>
      </c>
      <c r="X289" s="36"/>
      <c r="Y289" s="318"/>
      <c r="Z289" s="318"/>
    </row>
    <row r="290" spans="1:53" ht="14.25" hidden="1" customHeight="1" x14ac:dyDescent="0.25">
      <c r="A290" s="335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09"/>
      <c r="Z290" s="309"/>
    </row>
    <row r="291" spans="1:53" ht="27" hidden="1" customHeight="1" x14ac:dyDescent="0.25">
      <c r="A291" s="53" t="s">
        <v>446</v>
      </c>
      <c r="B291" s="53" t="s">
        <v>447</v>
      </c>
      <c r="C291" s="30">
        <v>4301060324</v>
      </c>
      <c r="D291" s="332">
        <v>4607091388831</v>
      </c>
      <c r="E291" s="330"/>
      <c r="F291" s="314">
        <v>0.38</v>
      </c>
      <c r="G291" s="31">
        <v>6</v>
      </c>
      <c r="H291" s="314">
        <v>2.2799999999999998</v>
      </c>
      <c r="I291" s="314">
        <v>2.552</v>
      </c>
      <c r="J291" s="31">
        <v>156</v>
      </c>
      <c r="K291" s="31" t="s">
        <v>62</v>
      </c>
      <c r="L291" s="32" t="s">
        <v>63</v>
      </c>
      <c r="M291" s="31">
        <v>40</v>
      </c>
      <c r="N291" s="3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3"/>
      <c r="T291" s="33"/>
      <c r="U291" s="34" t="s">
        <v>64</v>
      </c>
      <c r="V291" s="315">
        <v>0</v>
      </c>
      <c r="W291" s="316">
        <f>IFERROR(IF(V291="",0,CEILING((V291/$H291),1)*$H291),"")</f>
        <v>0</v>
      </c>
      <c r="X291" s="35" t="str">
        <f>IFERROR(IF(W291=0,"",ROUNDUP(W291/H291,0)*0.00753),"")</f>
        <v/>
      </c>
      <c r="Y291" s="55"/>
      <c r="Z291" s="56"/>
      <c r="AD291" s="57"/>
      <c r="BA291" s="218" t="s">
        <v>1</v>
      </c>
    </row>
    <row r="292" spans="1:53" hidden="1" x14ac:dyDescent="0.2">
      <c r="A292" s="341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42"/>
      <c r="N292" s="321" t="s">
        <v>65</v>
      </c>
      <c r="O292" s="322"/>
      <c r="P292" s="322"/>
      <c r="Q292" s="322"/>
      <c r="R292" s="322"/>
      <c r="S292" s="322"/>
      <c r="T292" s="323"/>
      <c r="U292" s="36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42"/>
      <c r="N293" s="321" t="s">
        <v>65</v>
      </c>
      <c r="O293" s="322"/>
      <c r="P293" s="322"/>
      <c r="Q293" s="322"/>
      <c r="R293" s="322"/>
      <c r="S293" s="322"/>
      <c r="T293" s="323"/>
      <c r="U293" s="36" t="s">
        <v>64</v>
      </c>
      <c r="V293" s="317">
        <f>IFERROR(SUM(V291:V291),"0")</f>
        <v>0</v>
      </c>
      <c r="W293" s="317">
        <f>IFERROR(SUM(W291:W291),"0")</f>
        <v>0</v>
      </c>
      <c r="X293" s="36"/>
      <c r="Y293" s="318"/>
      <c r="Z293" s="318"/>
    </row>
    <row r="294" spans="1:53" ht="14.25" hidden="1" customHeight="1" x14ac:dyDescent="0.25">
      <c r="A294" s="335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9"/>
      <c r="Z294" s="309"/>
    </row>
    <row r="295" spans="1:53" ht="27" customHeight="1" x14ac:dyDescent="0.25">
      <c r="A295" s="53" t="s">
        <v>448</v>
      </c>
      <c r="B295" s="53" t="s">
        <v>449</v>
      </c>
      <c r="C295" s="30">
        <v>4301032015</v>
      </c>
      <c r="D295" s="332">
        <v>4607091383102</v>
      </c>
      <c r="E295" s="330"/>
      <c r="F295" s="314">
        <v>0.17</v>
      </c>
      <c r="G295" s="31">
        <v>15</v>
      </c>
      <c r="H295" s="314">
        <v>2.5499999999999998</v>
      </c>
      <c r="I295" s="314">
        <v>2.9750000000000001</v>
      </c>
      <c r="J295" s="31">
        <v>156</v>
      </c>
      <c r="K295" s="31" t="s">
        <v>62</v>
      </c>
      <c r="L295" s="32" t="s">
        <v>83</v>
      </c>
      <c r="M295" s="31">
        <v>180</v>
      </c>
      <c r="N295" s="4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3"/>
      <c r="T295" s="33"/>
      <c r="U295" s="34" t="s">
        <v>64</v>
      </c>
      <c r="V295" s="315">
        <v>35.700000000000003</v>
      </c>
      <c r="W295" s="316">
        <f>IFERROR(IF(V295="",0,CEILING((V295/$H295),1)*$H295),"")</f>
        <v>35.699999999999996</v>
      </c>
      <c r="X295" s="35">
        <f>IFERROR(IF(W295=0,"",ROUNDUP(W295/H295,0)*0.00753),"")</f>
        <v>0.10542</v>
      </c>
      <c r="Y295" s="55"/>
      <c r="Z295" s="56"/>
      <c r="AD295" s="57"/>
      <c r="BA295" s="219" t="s">
        <v>1</v>
      </c>
    </row>
    <row r="296" spans="1:53" x14ac:dyDescent="0.2">
      <c r="A296" s="341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42"/>
      <c r="N296" s="321" t="s">
        <v>65</v>
      </c>
      <c r="O296" s="322"/>
      <c r="P296" s="322"/>
      <c r="Q296" s="322"/>
      <c r="R296" s="322"/>
      <c r="S296" s="322"/>
      <c r="T296" s="323"/>
      <c r="U296" s="36" t="s">
        <v>66</v>
      </c>
      <c r="V296" s="317">
        <f>IFERROR(V295/H295,"0")</f>
        <v>14.000000000000002</v>
      </c>
      <c r="W296" s="317">
        <f>IFERROR(W295/H295,"0")</f>
        <v>14</v>
      </c>
      <c r="X296" s="317">
        <f>IFERROR(IF(X295="",0,X295),"0")</f>
        <v>0.10542</v>
      </c>
      <c r="Y296" s="318"/>
      <c r="Z296" s="318"/>
    </row>
    <row r="297" spans="1:53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42"/>
      <c r="N297" s="321" t="s">
        <v>65</v>
      </c>
      <c r="O297" s="322"/>
      <c r="P297" s="322"/>
      <c r="Q297" s="322"/>
      <c r="R297" s="322"/>
      <c r="S297" s="322"/>
      <c r="T297" s="323"/>
      <c r="U297" s="36" t="s">
        <v>64</v>
      </c>
      <c r="V297" s="317">
        <f>IFERROR(SUM(V295:V295),"0")</f>
        <v>35.700000000000003</v>
      </c>
      <c r="W297" s="317">
        <f>IFERROR(SUM(W295:W295),"0")</f>
        <v>35.699999999999996</v>
      </c>
      <c r="X297" s="36"/>
      <c r="Y297" s="318"/>
      <c r="Z297" s="318"/>
    </row>
    <row r="298" spans="1:53" ht="27.75" hidden="1" customHeight="1" x14ac:dyDescent="0.2">
      <c r="A298" s="369" t="s">
        <v>450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47"/>
      <c r="Z298" s="47"/>
    </row>
    <row r="299" spans="1:53" ht="16.5" hidden="1" customHeight="1" x14ac:dyDescent="0.25">
      <c r="A299" s="366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5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9"/>
      <c r="Z300" s="309"/>
    </row>
    <row r="301" spans="1:53" ht="27" hidden="1" customHeight="1" x14ac:dyDescent="0.25">
      <c r="A301" s="53" t="s">
        <v>452</v>
      </c>
      <c r="B301" s="53" t="s">
        <v>453</v>
      </c>
      <c r="C301" s="30">
        <v>4301011339</v>
      </c>
      <c r="D301" s="332">
        <v>4607091383997</v>
      </c>
      <c r="E301" s="330"/>
      <c r="F301" s="314">
        <v>2.5</v>
      </c>
      <c r="G301" s="31">
        <v>6</v>
      </c>
      <c r="H301" s="314">
        <v>15</v>
      </c>
      <c r="I301" s="314">
        <v>15.48</v>
      </c>
      <c r="J301" s="31">
        <v>48</v>
      </c>
      <c r="K301" s="31" t="s">
        <v>97</v>
      </c>
      <c r="L301" s="32" t="s">
        <v>63</v>
      </c>
      <c r="M301" s="31">
        <v>60</v>
      </c>
      <c r="N30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3"/>
      <c r="T301" s="33"/>
      <c r="U301" s="34" t="s">
        <v>64</v>
      </c>
      <c r="V301" s="315">
        <v>0</v>
      </c>
      <c r="W301" s="316">
        <f t="shared" ref="W301:W308" si="14">IFERROR(IF(V301="",0,CEILING((V301/$H301),1)*$H301),"")</f>
        <v>0</v>
      </c>
      <c r="X301" s="35" t="str">
        <f>IFERROR(IF(W301=0,"",ROUNDUP(W301/H301,0)*0.02175),"")</f>
        <v/>
      </c>
      <c r="Y301" s="55"/>
      <c r="Z301" s="56"/>
      <c r="AD301" s="57"/>
      <c r="BA301" s="220" t="s">
        <v>1</v>
      </c>
    </row>
    <row r="302" spans="1:53" ht="27" hidden="1" customHeight="1" x14ac:dyDescent="0.25">
      <c r="A302" s="53" t="s">
        <v>452</v>
      </c>
      <c r="B302" s="53" t="s">
        <v>454</v>
      </c>
      <c r="C302" s="30">
        <v>4301011239</v>
      </c>
      <c r="D302" s="332">
        <v>4607091383997</v>
      </c>
      <c r="E302" s="330"/>
      <c r="F302" s="314">
        <v>2.5</v>
      </c>
      <c r="G302" s="31">
        <v>6</v>
      </c>
      <c r="H302" s="314">
        <v>15</v>
      </c>
      <c r="I302" s="314">
        <v>15.48</v>
      </c>
      <c r="J302" s="31">
        <v>48</v>
      </c>
      <c r="K302" s="31" t="s">
        <v>97</v>
      </c>
      <c r="L302" s="32" t="s">
        <v>106</v>
      </c>
      <c r="M302" s="31">
        <v>60</v>
      </c>
      <c r="N302" s="65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3"/>
      <c r="T302" s="33"/>
      <c r="U302" s="34" t="s">
        <v>64</v>
      </c>
      <c r="V302" s="315">
        <v>0</v>
      </c>
      <c r="W302" s="316">
        <f t="shared" si="14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27" customHeight="1" x14ac:dyDescent="0.25">
      <c r="A303" s="53" t="s">
        <v>455</v>
      </c>
      <c r="B303" s="53" t="s">
        <v>456</v>
      </c>
      <c r="C303" s="30">
        <v>4301011326</v>
      </c>
      <c r="D303" s="332">
        <v>4607091384130</v>
      </c>
      <c r="E303" s="330"/>
      <c r="F303" s="314">
        <v>2.5</v>
      </c>
      <c r="G303" s="31">
        <v>6</v>
      </c>
      <c r="H303" s="314">
        <v>15</v>
      </c>
      <c r="I303" s="314">
        <v>15.48</v>
      </c>
      <c r="J303" s="31">
        <v>48</v>
      </c>
      <c r="K303" s="31" t="s">
        <v>97</v>
      </c>
      <c r="L303" s="32" t="s">
        <v>63</v>
      </c>
      <c r="M303" s="31">
        <v>60</v>
      </c>
      <c r="N303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3"/>
      <c r="T303" s="33"/>
      <c r="U303" s="34" t="s">
        <v>64</v>
      </c>
      <c r="V303" s="315">
        <v>1500</v>
      </c>
      <c r="W303" s="316">
        <f t="shared" si="14"/>
        <v>1500</v>
      </c>
      <c r="X303" s="35">
        <f>IFERROR(IF(W303=0,"",ROUNDUP(W303/H303,0)*0.02175),"")</f>
        <v>2.1749999999999998</v>
      </c>
      <c r="Y303" s="55"/>
      <c r="Z303" s="56"/>
      <c r="AD303" s="57"/>
      <c r="BA303" s="222" t="s">
        <v>1</v>
      </c>
    </row>
    <row r="304" spans="1:53" ht="27" hidden="1" customHeight="1" x14ac:dyDescent="0.25">
      <c r="A304" s="53" t="s">
        <v>455</v>
      </c>
      <c r="B304" s="53" t="s">
        <v>457</v>
      </c>
      <c r="C304" s="30">
        <v>4301011240</v>
      </c>
      <c r="D304" s="332">
        <v>4607091384130</v>
      </c>
      <c r="E304" s="330"/>
      <c r="F304" s="314">
        <v>2.5</v>
      </c>
      <c r="G304" s="31">
        <v>6</v>
      </c>
      <c r="H304" s="314">
        <v>15</v>
      </c>
      <c r="I304" s="314">
        <v>15.48</v>
      </c>
      <c r="J304" s="31">
        <v>48</v>
      </c>
      <c r="K304" s="31" t="s">
        <v>97</v>
      </c>
      <c r="L304" s="32" t="s">
        <v>106</v>
      </c>
      <c r="M304" s="31">
        <v>60</v>
      </c>
      <c r="N304" s="4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3"/>
      <c r="T304" s="33"/>
      <c r="U304" s="34" t="s">
        <v>64</v>
      </c>
      <c r="V304" s="315">
        <v>0</v>
      </c>
      <c r="W304" s="316">
        <f t="shared" si="14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16.5" hidden="1" customHeight="1" x14ac:dyDescent="0.25">
      <c r="A305" s="53" t="s">
        <v>458</v>
      </c>
      <c r="B305" s="53" t="s">
        <v>459</v>
      </c>
      <c r="C305" s="30">
        <v>4301011330</v>
      </c>
      <c r="D305" s="332">
        <v>4607091384147</v>
      </c>
      <c r="E305" s="330"/>
      <c r="F305" s="314">
        <v>2.5</v>
      </c>
      <c r="G305" s="31">
        <v>6</v>
      </c>
      <c r="H305" s="314">
        <v>15</v>
      </c>
      <c r="I305" s="314">
        <v>15.48</v>
      </c>
      <c r="J305" s="31">
        <v>48</v>
      </c>
      <c r="K305" s="31" t="s">
        <v>97</v>
      </c>
      <c r="L305" s="32" t="s">
        <v>63</v>
      </c>
      <c r="M305" s="31">
        <v>60</v>
      </c>
      <c r="N305" s="5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3"/>
      <c r="T305" s="33"/>
      <c r="U305" s="34" t="s">
        <v>64</v>
      </c>
      <c r="V305" s="315">
        <v>0</v>
      </c>
      <c r="W305" s="316">
        <f t="shared" si="14"/>
        <v>0</v>
      </c>
      <c r="X305" s="35" t="str">
        <f>IFERROR(IF(W305=0,"",ROUNDUP(W305/H305,0)*0.02175),"")</f>
        <v/>
      </c>
      <c r="Y305" s="55"/>
      <c r="Z305" s="56"/>
      <c r="AD305" s="57"/>
      <c r="BA305" s="224" t="s">
        <v>1</v>
      </c>
    </row>
    <row r="306" spans="1:53" ht="16.5" hidden="1" customHeight="1" x14ac:dyDescent="0.25">
      <c r="A306" s="53" t="s">
        <v>458</v>
      </c>
      <c r="B306" s="53" t="s">
        <v>460</v>
      </c>
      <c r="C306" s="30">
        <v>4301011238</v>
      </c>
      <c r="D306" s="332">
        <v>4607091384147</v>
      </c>
      <c r="E306" s="330"/>
      <c r="F306" s="314">
        <v>2.5</v>
      </c>
      <c r="G306" s="31">
        <v>6</v>
      </c>
      <c r="H306" s="314">
        <v>15</v>
      </c>
      <c r="I306" s="314">
        <v>15.48</v>
      </c>
      <c r="J306" s="31">
        <v>48</v>
      </c>
      <c r="K306" s="31" t="s">
        <v>97</v>
      </c>
      <c r="L306" s="32" t="s">
        <v>106</v>
      </c>
      <c r="M306" s="31">
        <v>60</v>
      </c>
      <c r="N306" s="403" t="s">
        <v>461</v>
      </c>
      <c r="O306" s="329"/>
      <c r="P306" s="329"/>
      <c r="Q306" s="329"/>
      <c r="R306" s="330"/>
      <c r="S306" s="33"/>
      <c r="T306" s="33"/>
      <c r="U306" s="34" t="s">
        <v>64</v>
      </c>
      <c r="V306" s="315">
        <v>0</v>
      </c>
      <c r="W306" s="316">
        <f t="shared" si="14"/>
        <v>0</v>
      </c>
      <c r="X306" s="35" t="str">
        <f>IFERROR(IF(W306=0,"",ROUNDUP(W306/H306,0)*0.02039),"")</f>
        <v/>
      </c>
      <c r="Y306" s="55"/>
      <c r="Z306" s="56"/>
      <c r="AD306" s="57"/>
      <c r="BA306" s="225" t="s">
        <v>1</v>
      </c>
    </row>
    <row r="307" spans="1:53" ht="27" hidden="1" customHeight="1" x14ac:dyDescent="0.25">
      <c r="A307" s="53" t="s">
        <v>462</v>
      </c>
      <c r="B307" s="53" t="s">
        <v>463</v>
      </c>
      <c r="C307" s="30">
        <v>4301011327</v>
      </c>
      <c r="D307" s="332">
        <v>4607091384154</v>
      </c>
      <c r="E307" s="330"/>
      <c r="F307" s="314">
        <v>0.5</v>
      </c>
      <c r="G307" s="31">
        <v>10</v>
      </c>
      <c r="H307" s="314">
        <v>5</v>
      </c>
      <c r="I307" s="314">
        <v>5.21</v>
      </c>
      <c r="J307" s="31">
        <v>120</v>
      </c>
      <c r="K307" s="31" t="s">
        <v>62</v>
      </c>
      <c r="L307" s="32" t="s">
        <v>63</v>
      </c>
      <c r="M307" s="31">
        <v>60</v>
      </c>
      <c r="N307" s="5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3"/>
      <c r="T307" s="33"/>
      <c r="U307" s="34" t="s">
        <v>64</v>
      </c>
      <c r="V307" s="315">
        <v>0</v>
      </c>
      <c r="W307" s="316">
        <f t="shared" si="14"/>
        <v>0</v>
      </c>
      <c r="X307" s="35" t="str">
        <f>IFERROR(IF(W307=0,"",ROUNDUP(W307/H307,0)*0.00937),"")</f>
        <v/>
      </c>
      <c r="Y307" s="55"/>
      <c r="Z307" s="56"/>
      <c r="AD307" s="57"/>
      <c r="BA307" s="226" t="s">
        <v>1</v>
      </c>
    </row>
    <row r="308" spans="1:53" ht="27" hidden="1" customHeight="1" x14ac:dyDescent="0.25">
      <c r="A308" s="53" t="s">
        <v>464</v>
      </c>
      <c r="B308" s="53" t="s">
        <v>465</v>
      </c>
      <c r="C308" s="30">
        <v>4301011332</v>
      </c>
      <c r="D308" s="332">
        <v>4607091384161</v>
      </c>
      <c r="E308" s="330"/>
      <c r="F308" s="314">
        <v>0.5</v>
      </c>
      <c r="G308" s="31">
        <v>10</v>
      </c>
      <c r="H308" s="314">
        <v>5</v>
      </c>
      <c r="I308" s="314">
        <v>5.21</v>
      </c>
      <c r="J308" s="31">
        <v>120</v>
      </c>
      <c r="K308" s="31" t="s">
        <v>62</v>
      </c>
      <c r="L308" s="32" t="s">
        <v>63</v>
      </c>
      <c r="M308" s="31">
        <v>60</v>
      </c>
      <c r="N308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3"/>
      <c r="T308" s="33"/>
      <c r="U308" s="34" t="s">
        <v>64</v>
      </c>
      <c r="V308" s="315">
        <v>0</v>
      </c>
      <c r="W308" s="316">
        <f t="shared" si="14"/>
        <v>0</v>
      </c>
      <c r="X308" s="35" t="str">
        <f>IFERROR(IF(W308=0,"",ROUNDUP(W308/H308,0)*0.00937),"")</f>
        <v/>
      </c>
      <c r="Y308" s="55"/>
      <c r="Z308" s="56"/>
      <c r="AD308" s="57"/>
      <c r="BA308" s="227" t="s">
        <v>1</v>
      </c>
    </row>
    <row r="309" spans="1:53" x14ac:dyDescent="0.2">
      <c r="A309" s="341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42"/>
      <c r="N309" s="321" t="s">
        <v>65</v>
      </c>
      <c r="O309" s="322"/>
      <c r="P309" s="322"/>
      <c r="Q309" s="322"/>
      <c r="R309" s="322"/>
      <c r="S309" s="322"/>
      <c r="T309" s="323"/>
      <c r="U309" s="36" t="s">
        <v>66</v>
      </c>
      <c r="V309" s="317">
        <f>IFERROR(V301/H301,"0")+IFERROR(V302/H302,"0")+IFERROR(V303/H303,"0")+IFERROR(V304/H304,"0")+IFERROR(V305/H305,"0")+IFERROR(V306/H306,"0")+IFERROR(V307/H307,"0")+IFERROR(V308/H308,"0")</f>
        <v>100</v>
      </c>
      <c r="W309" s="317">
        <f>IFERROR(W301/H301,"0")+IFERROR(W302/H302,"0")+IFERROR(W303/H303,"0")+IFERROR(W304/H304,"0")+IFERROR(W305/H305,"0")+IFERROR(W306/H306,"0")+IFERROR(W307/H307,"0")+IFERROR(W308/H308,"0")</f>
        <v>100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2.1749999999999998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42"/>
      <c r="N310" s="321" t="s">
        <v>65</v>
      </c>
      <c r="O310" s="322"/>
      <c r="P310" s="322"/>
      <c r="Q310" s="322"/>
      <c r="R310" s="322"/>
      <c r="S310" s="322"/>
      <c r="T310" s="323"/>
      <c r="U310" s="36" t="s">
        <v>64</v>
      </c>
      <c r="V310" s="317">
        <f>IFERROR(SUM(V301:V308),"0")</f>
        <v>1500</v>
      </c>
      <c r="W310" s="317">
        <f>IFERROR(SUM(W301:W308),"0")</f>
        <v>1500</v>
      </c>
      <c r="X310" s="36"/>
      <c r="Y310" s="318"/>
      <c r="Z310" s="318"/>
    </row>
    <row r="311" spans="1:53" ht="14.25" hidden="1" customHeight="1" x14ac:dyDescent="0.25">
      <c r="A311" s="335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09"/>
      <c r="Z311" s="309"/>
    </row>
    <row r="312" spans="1:53" ht="27" hidden="1" customHeight="1" x14ac:dyDescent="0.25">
      <c r="A312" s="53" t="s">
        <v>466</v>
      </c>
      <c r="B312" s="53" t="s">
        <v>467</v>
      </c>
      <c r="C312" s="30">
        <v>4301020178</v>
      </c>
      <c r="D312" s="332">
        <v>4607091383980</v>
      </c>
      <c r="E312" s="330"/>
      <c r="F312" s="314">
        <v>2.5</v>
      </c>
      <c r="G312" s="31">
        <v>6</v>
      </c>
      <c r="H312" s="314">
        <v>15</v>
      </c>
      <c r="I312" s="314">
        <v>15.48</v>
      </c>
      <c r="J312" s="31">
        <v>48</v>
      </c>
      <c r="K312" s="31" t="s">
        <v>97</v>
      </c>
      <c r="L312" s="32" t="s">
        <v>98</v>
      </c>
      <c r="M312" s="31">
        <v>50</v>
      </c>
      <c r="N312" s="3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3"/>
      <c r="T312" s="33"/>
      <c r="U312" s="34" t="s">
        <v>64</v>
      </c>
      <c r="V312" s="315">
        <v>0</v>
      </c>
      <c r="W312" s="316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8" t="s">
        <v>1</v>
      </c>
    </row>
    <row r="313" spans="1:53" ht="16.5" hidden="1" customHeight="1" x14ac:dyDescent="0.25">
      <c r="A313" s="53" t="s">
        <v>468</v>
      </c>
      <c r="B313" s="53" t="s">
        <v>469</v>
      </c>
      <c r="C313" s="30">
        <v>4301020270</v>
      </c>
      <c r="D313" s="332">
        <v>4680115883314</v>
      </c>
      <c r="E313" s="330"/>
      <c r="F313" s="314">
        <v>1.35</v>
      </c>
      <c r="G313" s="31">
        <v>8</v>
      </c>
      <c r="H313" s="314">
        <v>10.8</v>
      </c>
      <c r="I313" s="314">
        <v>11.28</v>
      </c>
      <c r="J313" s="31">
        <v>56</v>
      </c>
      <c r="K313" s="31" t="s">
        <v>97</v>
      </c>
      <c r="L313" s="32" t="s">
        <v>118</v>
      </c>
      <c r="M313" s="31">
        <v>50</v>
      </c>
      <c r="N313" s="328" t="s">
        <v>470</v>
      </c>
      <c r="O313" s="329"/>
      <c r="P313" s="329"/>
      <c r="Q313" s="329"/>
      <c r="R313" s="330"/>
      <c r="S313" s="33"/>
      <c r="T313" s="33"/>
      <c r="U313" s="34" t="s">
        <v>64</v>
      </c>
      <c r="V313" s="315">
        <v>0</v>
      </c>
      <c r="W313" s="316">
        <f>IFERROR(IF(V313="",0,CEILING((V313/$H313),1)*$H313),"")</f>
        <v>0</v>
      </c>
      <c r="X313" s="35" t="str">
        <f>IFERROR(IF(W313=0,"",ROUNDUP(W313/H313,0)*0.02175),"")</f>
        <v/>
      </c>
      <c r="Y313" s="55"/>
      <c r="Z313" s="56"/>
      <c r="AD313" s="57"/>
      <c r="BA313" s="229" t="s">
        <v>1</v>
      </c>
    </row>
    <row r="314" spans="1:53" ht="27" hidden="1" customHeight="1" x14ac:dyDescent="0.25">
      <c r="A314" s="53" t="s">
        <v>471</v>
      </c>
      <c r="B314" s="53" t="s">
        <v>472</v>
      </c>
      <c r="C314" s="30">
        <v>4301020179</v>
      </c>
      <c r="D314" s="332">
        <v>4607091384178</v>
      </c>
      <c r="E314" s="330"/>
      <c r="F314" s="314">
        <v>0.4</v>
      </c>
      <c r="G314" s="31">
        <v>10</v>
      </c>
      <c r="H314" s="314">
        <v>4</v>
      </c>
      <c r="I314" s="314">
        <v>4.24</v>
      </c>
      <c r="J314" s="31">
        <v>120</v>
      </c>
      <c r="K314" s="31" t="s">
        <v>62</v>
      </c>
      <c r="L314" s="32" t="s">
        <v>98</v>
      </c>
      <c r="M314" s="31">
        <v>50</v>
      </c>
      <c r="N314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3"/>
      <c r="T314" s="33"/>
      <c r="U314" s="34" t="s">
        <v>64</v>
      </c>
      <c r="V314" s="315">
        <v>0</v>
      </c>
      <c r="W314" s="316">
        <f>IFERROR(IF(V314="",0,CEILING((V314/$H314),1)*$H314),"")</f>
        <v>0</v>
      </c>
      <c r="X314" s="35" t="str">
        <f>IFERROR(IF(W314=0,"",ROUNDUP(W314/H314,0)*0.00937),"")</f>
        <v/>
      </c>
      <c r="Y314" s="55"/>
      <c r="Z314" s="56"/>
      <c r="AD314" s="57"/>
      <c r="BA314" s="230" t="s">
        <v>1</v>
      </c>
    </row>
    <row r="315" spans="1:53" hidden="1" x14ac:dyDescent="0.2">
      <c r="A315" s="341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42"/>
      <c r="N315" s="321" t="s">
        <v>65</v>
      </c>
      <c r="O315" s="322"/>
      <c r="P315" s="322"/>
      <c r="Q315" s="322"/>
      <c r="R315" s="322"/>
      <c r="S315" s="322"/>
      <c r="T315" s="323"/>
      <c r="U315" s="36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42"/>
      <c r="N316" s="321" t="s">
        <v>65</v>
      </c>
      <c r="O316" s="322"/>
      <c r="P316" s="322"/>
      <c r="Q316" s="322"/>
      <c r="R316" s="322"/>
      <c r="S316" s="322"/>
      <c r="T316" s="323"/>
      <c r="U316" s="36" t="s">
        <v>64</v>
      </c>
      <c r="V316" s="317">
        <f>IFERROR(SUM(V312:V314),"0")</f>
        <v>0</v>
      </c>
      <c r="W316" s="317">
        <f>IFERROR(SUM(W312:W314),"0")</f>
        <v>0</v>
      </c>
      <c r="X316" s="36"/>
      <c r="Y316" s="318"/>
      <c r="Z316" s="318"/>
    </row>
    <row r="317" spans="1:53" ht="14.25" hidden="1" customHeight="1" x14ac:dyDescent="0.25">
      <c r="A317" s="335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9"/>
      <c r="Z317" s="309"/>
    </row>
    <row r="318" spans="1:53" ht="27" hidden="1" customHeight="1" x14ac:dyDescent="0.25">
      <c r="A318" s="53" t="s">
        <v>473</v>
      </c>
      <c r="B318" s="53" t="s">
        <v>474</v>
      </c>
      <c r="C318" s="30">
        <v>4301051298</v>
      </c>
      <c r="D318" s="332">
        <v>4607091384260</v>
      </c>
      <c r="E318" s="330"/>
      <c r="F318" s="314">
        <v>1.3</v>
      </c>
      <c r="G318" s="31">
        <v>6</v>
      </c>
      <c r="H318" s="314">
        <v>7.8</v>
      </c>
      <c r="I318" s="314">
        <v>8.3640000000000008</v>
      </c>
      <c r="J318" s="31">
        <v>56</v>
      </c>
      <c r="K318" s="31" t="s">
        <v>97</v>
      </c>
      <c r="L318" s="32" t="s">
        <v>63</v>
      </c>
      <c r="M318" s="31">
        <v>35</v>
      </c>
      <c r="N318" s="5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3"/>
      <c r="T318" s="33"/>
      <c r="U318" s="34" t="s">
        <v>64</v>
      </c>
      <c r="V318" s="315">
        <v>0</v>
      </c>
      <c r="W318" s="316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31" t="s">
        <v>1</v>
      </c>
    </row>
    <row r="319" spans="1:53" hidden="1" x14ac:dyDescent="0.2">
      <c r="A319" s="341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42"/>
      <c r="N319" s="321" t="s">
        <v>65</v>
      </c>
      <c r="O319" s="322"/>
      <c r="P319" s="322"/>
      <c r="Q319" s="322"/>
      <c r="R319" s="322"/>
      <c r="S319" s="322"/>
      <c r="T319" s="323"/>
      <c r="U319" s="36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42"/>
      <c r="N320" s="321" t="s">
        <v>65</v>
      </c>
      <c r="O320" s="322"/>
      <c r="P320" s="322"/>
      <c r="Q320" s="322"/>
      <c r="R320" s="322"/>
      <c r="S320" s="322"/>
      <c r="T320" s="323"/>
      <c r="U320" s="36" t="s">
        <v>64</v>
      </c>
      <c r="V320" s="317">
        <f>IFERROR(SUM(V318:V318),"0")</f>
        <v>0</v>
      </c>
      <c r="W320" s="317">
        <f>IFERROR(SUM(W318:W318),"0")</f>
        <v>0</v>
      </c>
      <c r="X320" s="36"/>
      <c r="Y320" s="318"/>
      <c r="Z320" s="318"/>
    </row>
    <row r="321" spans="1:53" ht="14.25" hidden="1" customHeight="1" x14ac:dyDescent="0.25">
      <c r="A321" s="335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09"/>
      <c r="Z321" s="309"/>
    </row>
    <row r="322" spans="1:53" ht="16.5" customHeight="1" x14ac:dyDescent="0.25">
      <c r="A322" s="53" t="s">
        <v>475</v>
      </c>
      <c r="B322" s="53" t="s">
        <v>476</v>
      </c>
      <c r="C322" s="30">
        <v>4301060314</v>
      </c>
      <c r="D322" s="332">
        <v>4607091384673</v>
      </c>
      <c r="E322" s="330"/>
      <c r="F322" s="314">
        <v>1.3</v>
      </c>
      <c r="G322" s="31">
        <v>6</v>
      </c>
      <c r="H322" s="314">
        <v>7.8</v>
      </c>
      <c r="I322" s="314">
        <v>8.3640000000000008</v>
      </c>
      <c r="J322" s="31">
        <v>56</v>
      </c>
      <c r="K322" s="31" t="s">
        <v>97</v>
      </c>
      <c r="L322" s="32" t="s">
        <v>63</v>
      </c>
      <c r="M322" s="31">
        <v>30</v>
      </c>
      <c r="N322" s="3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3"/>
      <c r="T322" s="33"/>
      <c r="U322" s="34" t="s">
        <v>64</v>
      </c>
      <c r="V322" s="315">
        <v>100</v>
      </c>
      <c r="W322" s="316">
        <f>IFERROR(IF(V322="",0,CEILING((V322/$H322),1)*$H322),"")</f>
        <v>101.39999999999999</v>
      </c>
      <c r="X322" s="35">
        <f>IFERROR(IF(W322=0,"",ROUNDUP(W322/H322,0)*0.02175),"")</f>
        <v>0.28275</v>
      </c>
      <c r="Y322" s="55"/>
      <c r="Z322" s="56"/>
      <c r="AD322" s="57"/>
      <c r="BA322" s="232" t="s">
        <v>1</v>
      </c>
    </row>
    <row r="323" spans="1:53" x14ac:dyDescent="0.2">
      <c r="A323" s="341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42"/>
      <c r="N323" s="321" t="s">
        <v>65</v>
      </c>
      <c r="O323" s="322"/>
      <c r="P323" s="322"/>
      <c r="Q323" s="322"/>
      <c r="R323" s="322"/>
      <c r="S323" s="322"/>
      <c r="T323" s="323"/>
      <c r="U323" s="36" t="s">
        <v>66</v>
      </c>
      <c r="V323" s="317">
        <f>IFERROR(V322/H322,"0")</f>
        <v>12.820512820512821</v>
      </c>
      <c r="W323" s="317">
        <f>IFERROR(W322/H322,"0")</f>
        <v>13</v>
      </c>
      <c r="X323" s="317">
        <f>IFERROR(IF(X322="",0,X322),"0")</f>
        <v>0.28275</v>
      </c>
      <c r="Y323" s="318"/>
      <c r="Z323" s="318"/>
    </row>
    <row r="324" spans="1:53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42"/>
      <c r="N324" s="321" t="s">
        <v>65</v>
      </c>
      <c r="O324" s="322"/>
      <c r="P324" s="322"/>
      <c r="Q324" s="322"/>
      <c r="R324" s="322"/>
      <c r="S324" s="322"/>
      <c r="T324" s="323"/>
      <c r="U324" s="36" t="s">
        <v>64</v>
      </c>
      <c r="V324" s="317">
        <f>IFERROR(SUM(V322:V322),"0")</f>
        <v>100</v>
      </c>
      <c r="W324" s="317">
        <f>IFERROR(SUM(W322:W322),"0")</f>
        <v>101.39999999999999</v>
      </c>
      <c r="X324" s="36"/>
      <c r="Y324" s="318"/>
      <c r="Z324" s="318"/>
    </row>
    <row r="325" spans="1:53" ht="16.5" hidden="1" customHeight="1" x14ac:dyDescent="0.25">
      <c r="A325" s="366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5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9"/>
      <c r="Z326" s="309"/>
    </row>
    <row r="327" spans="1:53" ht="27" hidden="1" customHeight="1" x14ac:dyDescent="0.25">
      <c r="A327" s="53" t="s">
        <v>478</v>
      </c>
      <c r="B327" s="53" t="s">
        <v>479</v>
      </c>
      <c r="C327" s="30">
        <v>4301011324</v>
      </c>
      <c r="D327" s="332">
        <v>4607091384185</v>
      </c>
      <c r="E327" s="330"/>
      <c r="F327" s="314">
        <v>0.8</v>
      </c>
      <c r="G327" s="31">
        <v>15</v>
      </c>
      <c r="H327" s="314">
        <v>12</v>
      </c>
      <c r="I327" s="314">
        <v>12.48</v>
      </c>
      <c r="J327" s="31">
        <v>56</v>
      </c>
      <c r="K327" s="31" t="s">
        <v>97</v>
      </c>
      <c r="L327" s="32" t="s">
        <v>63</v>
      </c>
      <c r="M327" s="31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3"/>
      <c r="T327" s="33"/>
      <c r="U327" s="34" t="s">
        <v>64</v>
      </c>
      <c r="V327" s="315">
        <v>0</v>
      </c>
      <c r="W327" s="316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480</v>
      </c>
      <c r="B328" s="53" t="s">
        <v>481</v>
      </c>
      <c r="C328" s="30">
        <v>4301011312</v>
      </c>
      <c r="D328" s="332">
        <v>4607091384192</v>
      </c>
      <c r="E328" s="330"/>
      <c r="F328" s="314">
        <v>1.8</v>
      </c>
      <c r="G328" s="31">
        <v>6</v>
      </c>
      <c r="H328" s="314">
        <v>10.8</v>
      </c>
      <c r="I328" s="314">
        <v>11.28</v>
      </c>
      <c r="J328" s="31">
        <v>56</v>
      </c>
      <c r="K328" s="31" t="s">
        <v>97</v>
      </c>
      <c r="L328" s="32" t="s">
        <v>98</v>
      </c>
      <c r="M328" s="31">
        <v>60</v>
      </c>
      <c r="N328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3"/>
      <c r="T328" s="33"/>
      <c r="U328" s="34" t="s">
        <v>64</v>
      </c>
      <c r="V328" s="315">
        <v>0</v>
      </c>
      <c r="W328" s="316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482</v>
      </c>
      <c r="B329" s="53" t="s">
        <v>483</v>
      </c>
      <c r="C329" s="30">
        <v>4301011483</v>
      </c>
      <c r="D329" s="332">
        <v>4680115881907</v>
      </c>
      <c r="E329" s="330"/>
      <c r="F329" s="314">
        <v>1.8</v>
      </c>
      <c r="G329" s="31">
        <v>6</v>
      </c>
      <c r="H329" s="314">
        <v>10.8</v>
      </c>
      <c r="I329" s="314">
        <v>11.28</v>
      </c>
      <c r="J329" s="31">
        <v>56</v>
      </c>
      <c r="K329" s="31" t="s">
        <v>97</v>
      </c>
      <c r="L329" s="32" t="s">
        <v>63</v>
      </c>
      <c r="M329" s="31">
        <v>60</v>
      </c>
      <c r="N329" s="5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3"/>
      <c r="T329" s="33"/>
      <c r="U329" s="34" t="s">
        <v>64</v>
      </c>
      <c r="V329" s="315">
        <v>0</v>
      </c>
      <c r="W329" s="316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484</v>
      </c>
      <c r="B330" s="53" t="s">
        <v>485</v>
      </c>
      <c r="C330" s="30">
        <v>4301011303</v>
      </c>
      <c r="D330" s="332">
        <v>4607091384680</v>
      </c>
      <c r="E330" s="330"/>
      <c r="F330" s="314">
        <v>0.4</v>
      </c>
      <c r="G330" s="31">
        <v>10</v>
      </c>
      <c r="H330" s="314">
        <v>4</v>
      </c>
      <c r="I330" s="314">
        <v>4.21</v>
      </c>
      <c r="J330" s="31">
        <v>120</v>
      </c>
      <c r="K330" s="31" t="s">
        <v>62</v>
      </c>
      <c r="L330" s="32" t="s">
        <v>63</v>
      </c>
      <c r="M330" s="31">
        <v>60</v>
      </c>
      <c r="N330" s="4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3"/>
      <c r="T330" s="33"/>
      <c r="U330" s="34" t="s">
        <v>64</v>
      </c>
      <c r="V330" s="315">
        <v>0</v>
      </c>
      <c r="W330" s="316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41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42"/>
      <c r="N331" s="321" t="s">
        <v>65</v>
      </c>
      <c r="O331" s="322"/>
      <c r="P331" s="322"/>
      <c r="Q331" s="322"/>
      <c r="R331" s="322"/>
      <c r="S331" s="322"/>
      <c r="T331" s="323"/>
      <c r="U331" s="36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42"/>
      <c r="N332" s="321" t="s">
        <v>65</v>
      </c>
      <c r="O332" s="322"/>
      <c r="P332" s="322"/>
      <c r="Q332" s="322"/>
      <c r="R332" s="322"/>
      <c r="S332" s="322"/>
      <c r="T332" s="323"/>
      <c r="U332" s="36" t="s">
        <v>64</v>
      </c>
      <c r="V332" s="317">
        <f>IFERROR(SUM(V327:V330),"0")</f>
        <v>0</v>
      </c>
      <c r="W332" s="317">
        <f>IFERROR(SUM(W327:W330),"0")</f>
        <v>0</v>
      </c>
      <c r="X332" s="36"/>
      <c r="Y332" s="318"/>
      <c r="Z332" s="318"/>
    </row>
    <row r="333" spans="1:53" ht="14.25" hidden="1" customHeight="1" x14ac:dyDescent="0.25">
      <c r="A333" s="335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09"/>
      <c r="Z333" s="309"/>
    </row>
    <row r="334" spans="1:53" ht="27" hidden="1" customHeight="1" x14ac:dyDescent="0.25">
      <c r="A334" s="53" t="s">
        <v>486</v>
      </c>
      <c r="B334" s="53" t="s">
        <v>487</v>
      </c>
      <c r="C334" s="30">
        <v>4301031139</v>
      </c>
      <c r="D334" s="332">
        <v>4607091384802</v>
      </c>
      <c r="E334" s="330"/>
      <c r="F334" s="314">
        <v>0.73</v>
      </c>
      <c r="G334" s="31">
        <v>6</v>
      </c>
      <c r="H334" s="314">
        <v>4.38</v>
      </c>
      <c r="I334" s="314">
        <v>4.58</v>
      </c>
      <c r="J334" s="31">
        <v>156</v>
      </c>
      <c r="K334" s="31" t="s">
        <v>62</v>
      </c>
      <c r="L334" s="32" t="s">
        <v>63</v>
      </c>
      <c r="M334" s="31">
        <v>35</v>
      </c>
      <c r="N33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3"/>
      <c r="T334" s="33"/>
      <c r="U334" s="34" t="s">
        <v>64</v>
      </c>
      <c r="V334" s="315">
        <v>0</v>
      </c>
      <c r="W334" s="316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488</v>
      </c>
      <c r="B335" s="53" t="s">
        <v>489</v>
      </c>
      <c r="C335" s="30">
        <v>4301031140</v>
      </c>
      <c r="D335" s="332">
        <v>4607091384826</v>
      </c>
      <c r="E335" s="330"/>
      <c r="F335" s="314">
        <v>0.35</v>
      </c>
      <c r="G335" s="31">
        <v>8</v>
      </c>
      <c r="H335" s="314">
        <v>2.8</v>
      </c>
      <c r="I335" s="314">
        <v>2.9</v>
      </c>
      <c r="J335" s="31">
        <v>234</v>
      </c>
      <c r="K335" s="31" t="s">
        <v>169</v>
      </c>
      <c r="L335" s="32" t="s">
        <v>63</v>
      </c>
      <c r="M335" s="31">
        <v>35</v>
      </c>
      <c r="N335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3"/>
      <c r="T335" s="33"/>
      <c r="U335" s="34" t="s">
        <v>64</v>
      </c>
      <c r="V335" s="315">
        <v>0</v>
      </c>
      <c r="W335" s="316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41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42"/>
      <c r="N336" s="321" t="s">
        <v>65</v>
      </c>
      <c r="O336" s="322"/>
      <c r="P336" s="322"/>
      <c r="Q336" s="322"/>
      <c r="R336" s="322"/>
      <c r="S336" s="322"/>
      <c r="T336" s="323"/>
      <c r="U336" s="36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42"/>
      <c r="N337" s="321" t="s">
        <v>65</v>
      </c>
      <c r="O337" s="322"/>
      <c r="P337" s="322"/>
      <c r="Q337" s="322"/>
      <c r="R337" s="322"/>
      <c r="S337" s="322"/>
      <c r="T337" s="323"/>
      <c r="U337" s="36" t="s">
        <v>64</v>
      </c>
      <c r="V337" s="317">
        <f>IFERROR(SUM(V334:V335),"0")</f>
        <v>0</v>
      </c>
      <c r="W337" s="317">
        <f>IFERROR(SUM(W334:W335),"0")</f>
        <v>0</v>
      </c>
      <c r="X337" s="36"/>
      <c r="Y337" s="318"/>
      <c r="Z337" s="318"/>
    </row>
    <row r="338" spans="1:53" ht="14.25" hidden="1" customHeight="1" x14ac:dyDescent="0.25">
      <c r="A338" s="335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09"/>
      <c r="Z338" s="309"/>
    </row>
    <row r="339" spans="1:53" ht="27" hidden="1" customHeight="1" x14ac:dyDescent="0.25">
      <c r="A339" s="53" t="s">
        <v>490</v>
      </c>
      <c r="B339" s="53" t="s">
        <v>491</v>
      </c>
      <c r="C339" s="30">
        <v>4301051303</v>
      </c>
      <c r="D339" s="332">
        <v>4607091384246</v>
      </c>
      <c r="E339" s="330"/>
      <c r="F339" s="314">
        <v>1.3</v>
      </c>
      <c r="G339" s="31">
        <v>6</v>
      </c>
      <c r="H339" s="314">
        <v>7.8</v>
      </c>
      <c r="I339" s="314">
        <v>8.3640000000000008</v>
      </c>
      <c r="J339" s="31">
        <v>56</v>
      </c>
      <c r="K339" s="31" t="s">
        <v>97</v>
      </c>
      <c r="L339" s="32" t="s">
        <v>63</v>
      </c>
      <c r="M339" s="31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3"/>
      <c r="T339" s="33"/>
      <c r="U339" s="34" t="s">
        <v>64</v>
      </c>
      <c r="V339" s="315">
        <v>0</v>
      </c>
      <c r="W339" s="316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492</v>
      </c>
      <c r="B340" s="53" t="s">
        <v>493</v>
      </c>
      <c r="C340" s="30">
        <v>4301051445</v>
      </c>
      <c r="D340" s="332">
        <v>4680115881976</v>
      </c>
      <c r="E340" s="330"/>
      <c r="F340" s="314">
        <v>1.3</v>
      </c>
      <c r="G340" s="31">
        <v>6</v>
      </c>
      <c r="H340" s="314">
        <v>7.8</v>
      </c>
      <c r="I340" s="314">
        <v>8.2799999999999994</v>
      </c>
      <c r="J340" s="31">
        <v>56</v>
      </c>
      <c r="K340" s="31" t="s">
        <v>97</v>
      </c>
      <c r="L340" s="32" t="s">
        <v>63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3"/>
      <c r="T340" s="33"/>
      <c r="U340" s="34" t="s">
        <v>64</v>
      </c>
      <c r="V340" s="315">
        <v>0</v>
      </c>
      <c r="W340" s="316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customHeight="1" x14ac:dyDescent="0.25">
      <c r="A341" s="53" t="s">
        <v>494</v>
      </c>
      <c r="B341" s="53" t="s">
        <v>495</v>
      </c>
      <c r="C341" s="30">
        <v>4301051297</v>
      </c>
      <c r="D341" s="332">
        <v>4607091384253</v>
      </c>
      <c r="E341" s="330"/>
      <c r="F341" s="314">
        <v>0.4</v>
      </c>
      <c r="G341" s="31">
        <v>6</v>
      </c>
      <c r="H341" s="314">
        <v>2.4</v>
      </c>
      <c r="I341" s="314">
        <v>2.6840000000000002</v>
      </c>
      <c r="J341" s="31">
        <v>156</v>
      </c>
      <c r="K341" s="31" t="s">
        <v>62</v>
      </c>
      <c r="L341" s="32" t="s">
        <v>63</v>
      </c>
      <c r="M341" s="31">
        <v>40</v>
      </c>
      <c r="N341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3"/>
      <c r="T341" s="33"/>
      <c r="U341" s="34" t="s">
        <v>64</v>
      </c>
      <c r="V341" s="315">
        <v>201.6</v>
      </c>
      <c r="W341" s="316">
        <f>IFERROR(IF(V341="",0,CEILING((V341/$H341),1)*$H341),"")</f>
        <v>201.6</v>
      </c>
      <c r="X341" s="35">
        <f>IFERROR(IF(W341=0,"",ROUNDUP(W341/H341,0)*0.00753),"")</f>
        <v>0.63251999999999997</v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496</v>
      </c>
      <c r="B342" s="53" t="s">
        <v>497</v>
      </c>
      <c r="C342" s="30">
        <v>4301051444</v>
      </c>
      <c r="D342" s="332">
        <v>4680115881969</v>
      </c>
      <c r="E342" s="330"/>
      <c r="F342" s="314">
        <v>0.4</v>
      </c>
      <c r="G342" s="31">
        <v>6</v>
      </c>
      <c r="H342" s="314">
        <v>2.4</v>
      </c>
      <c r="I342" s="314">
        <v>2.6</v>
      </c>
      <c r="J342" s="31">
        <v>156</v>
      </c>
      <c r="K342" s="31" t="s">
        <v>62</v>
      </c>
      <c r="L342" s="32" t="s">
        <v>63</v>
      </c>
      <c r="M342" s="31">
        <v>40</v>
      </c>
      <c r="N342" s="5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3"/>
      <c r="T342" s="33"/>
      <c r="U342" s="34" t="s">
        <v>64</v>
      </c>
      <c r="V342" s="315">
        <v>0</v>
      </c>
      <c r="W342" s="316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x14ac:dyDescent="0.2">
      <c r="A343" s="341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42"/>
      <c r="N343" s="321" t="s">
        <v>65</v>
      </c>
      <c r="O343" s="322"/>
      <c r="P343" s="322"/>
      <c r="Q343" s="322"/>
      <c r="R343" s="322"/>
      <c r="S343" s="322"/>
      <c r="T343" s="323"/>
      <c r="U343" s="36" t="s">
        <v>66</v>
      </c>
      <c r="V343" s="317">
        <f>IFERROR(V339/H339,"0")+IFERROR(V340/H340,"0")+IFERROR(V341/H341,"0")+IFERROR(V342/H342,"0")</f>
        <v>84</v>
      </c>
      <c r="W343" s="317">
        <f>IFERROR(W339/H339,"0")+IFERROR(W340/H340,"0")+IFERROR(W341/H341,"0")+IFERROR(W342/H342,"0")</f>
        <v>84</v>
      </c>
      <c r="X343" s="317">
        <f>IFERROR(IF(X339="",0,X339),"0")+IFERROR(IF(X340="",0,X340),"0")+IFERROR(IF(X341="",0,X341),"0")+IFERROR(IF(X342="",0,X342),"0")</f>
        <v>0.63251999999999997</v>
      </c>
      <c r="Y343" s="318"/>
      <c r="Z343" s="318"/>
    </row>
    <row r="344" spans="1:53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42"/>
      <c r="N344" s="321" t="s">
        <v>65</v>
      </c>
      <c r="O344" s="322"/>
      <c r="P344" s="322"/>
      <c r="Q344" s="322"/>
      <c r="R344" s="322"/>
      <c r="S344" s="322"/>
      <c r="T344" s="323"/>
      <c r="U344" s="36" t="s">
        <v>64</v>
      </c>
      <c r="V344" s="317">
        <f>IFERROR(SUM(V339:V342),"0")</f>
        <v>201.6</v>
      </c>
      <c r="W344" s="317">
        <f>IFERROR(SUM(W339:W342),"0")</f>
        <v>201.6</v>
      </c>
      <c r="X344" s="36"/>
      <c r="Y344" s="318"/>
      <c r="Z344" s="318"/>
    </row>
    <row r="345" spans="1:53" ht="14.25" hidden="1" customHeight="1" x14ac:dyDescent="0.25">
      <c r="A345" s="335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09"/>
      <c r="Z345" s="309"/>
    </row>
    <row r="346" spans="1:53" ht="27" hidden="1" customHeight="1" x14ac:dyDescent="0.25">
      <c r="A346" s="53" t="s">
        <v>498</v>
      </c>
      <c r="B346" s="53" t="s">
        <v>499</v>
      </c>
      <c r="C346" s="30">
        <v>4301060322</v>
      </c>
      <c r="D346" s="332">
        <v>4607091389357</v>
      </c>
      <c r="E346" s="330"/>
      <c r="F346" s="314">
        <v>1.3</v>
      </c>
      <c r="G346" s="31">
        <v>6</v>
      </c>
      <c r="H346" s="314">
        <v>7.8</v>
      </c>
      <c r="I346" s="314">
        <v>8.2799999999999994</v>
      </c>
      <c r="J346" s="31">
        <v>56</v>
      </c>
      <c r="K346" s="31" t="s">
        <v>97</v>
      </c>
      <c r="L346" s="32" t="s">
        <v>63</v>
      </c>
      <c r="M346" s="31">
        <v>40</v>
      </c>
      <c r="N346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3"/>
      <c r="T346" s="33"/>
      <c r="U346" s="34" t="s">
        <v>64</v>
      </c>
      <c r="V346" s="315">
        <v>0</v>
      </c>
      <c r="W346" s="316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41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42"/>
      <c r="N347" s="321" t="s">
        <v>65</v>
      </c>
      <c r="O347" s="322"/>
      <c r="P347" s="322"/>
      <c r="Q347" s="322"/>
      <c r="R347" s="322"/>
      <c r="S347" s="322"/>
      <c r="T347" s="323"/>
      <c r="U347" s="36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42"/>
      <c r="N348" s="321" t="s">
        <v>65</v>
      </c>
      <c r="O348" s="322"/>
      <c r="P348" s="322"/>
      <c r="Q348" s="322"/>
      <c r="R348" s="322"/>
      <c r="S348" s="322"/>
      <c r="T348" s="323"/>
      <c r="U348" s="36" t="s">
        <v>64</v>
      </c>
      <c r="V348" s="317">
        <f>IFERROR(SUM(V346:V346),"0")</f>
        <v>0</v>
      </c>
      <c r="W348" s="317">
        <f>IFERROR(SUM(W346:W346),"0")</f>
        <v>0</v>
      </c>
      <c r="X348" s="36"/>
      <c r="Y348" s="318"/>
      <c r="Z348" s="318"/>
    </row>
    <row r="349" spans="1:53" ht="27.75" hidden="1" customHeight="1" x14ac:dyDescent="0.2">
      <c r="A349" s="369" t="s">
        <v>500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47"/>
      <c r="Z349" s="47"/>
    </row>
    <row r="350" spans="1:53" ht="16.5" hidden="1" customHeight="1" x14ac:dyDescent="0.25">
      <c r="A350" s="366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5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09"/>
      <c r="Z351" s="309"/>
    </row>
    <row r="352" spans="1:53" ht="27" hidden="1" customHeight="1" x14ac:dyDescent="0.25">
      <c r="A352" s="53" t="s">
        <v>502</v>
      </c>
      <c r="B352" s="53" t="s">
        <v>503</v>
      </c>
      <c r="C352" s="30">
        <v>4301011428</v>
      </c>
      <c r="D352" s="332">
        <v>4607091389708</v>
      </c>
      <c r="E352" s="330"/>
      <c r="F352" s="314">
        <v>0.45</v>
      </c>
      <c r="G352" s="31">
        <v>6</v>
      </c>
      <c r="H352" s="314">
        <v>2.7</v>
      </c>
      <c r="I352" s="314">
        <v>2.9</v>
      </c>
      <c r="J352" s="31">
        <v>156</v>
      </c>
      <c r="K352" s="31" t="s">
        <v>62</v>
      </c>
      <c r="L352" s="32" t="s">
        <v>98</v>
      </c>
      <c r="M352" s="31">
        <v>50</v>
      </c>
      <c r="N352" s="5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3"/>
      <c r="T352" s="33"/>
      <c r="U352" s="34" t="s">
        <v>64</v>
      </c>
      <c r="V352" s="315">
        <v>0</v>
      </c>
      <c r="W352" s="316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504</v>
      </c>
      <c r="B353" s="53" t="s">
        <v>505</v>
      </c>
      <c r="C353" s="30">
        <v>4301011427</v>
      </c>
      <c r="D353" s="332">
        <v>4607091389692</v>
      </c>
      <c r="E353" s="330"/>
      <c r="F353" s="314">
        <v>0.45</v>
      </c>
      <c r="G353" s="31">
        <v>6</v>
      </c>
      <c r="H353" s="314">
        <v>2.7</v>
      </c>
      <c r="I353" s="314">
        <v>2.9</v>
      </c>
      <c r="J353" s="31">
        <v>156</v>
      </c>
      <c r="K353" s="31" t="s">
        <v>62</v>
      </c>
      <c r="L353" s="32" t="s">
        <v>98</v>
      </c>
      <c r="M353" s="31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3"/>
      <c r="T353" s="33"/>
      <c r="U353" s="34" t="s">
        <v>64</v>
      </c>
      <c r="V353" s="315">
        <v>0</v>
      </c>
      <c r="W353" s="316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41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42"/>
      <c r="N354" s="321" t="s">
        <v>65</v>
      </c>
      <c r="O354" s="322"/>
      <c r="P354" s="322"/>
      <c r="Q354" s="322"/>
      <c r="R354" s="322"/>
      <c r="S354" s="322"/>
      <c r="T354" s="323"/>
      <c r="U354" s="36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42"/>
      <c r="N355" s="321" t="s">
        <v>65</v>
      </c>
      <c r="O355" s="322"/>
      <c r="P355" s="322"/>
      <c r="Q355" s="322"/>
      <c r="R355" s="322"/>
      <c r="S355" s="322"/>
      <c r="T355" s="323"/>
      <c r="U355" s="36" t="s">
        <v>64</v>
      </c>
      <c r="V355" s="317">
        <f>IFERROR(SUM(V352:V353),"0")</f>
        <v>0</v>
      </c>
      <c r="W355" s="317">
        <f>IFERROR(SUM(W352:W353),"0")</f>
        <v>0</v>
      </c>
      <c r="X355" s="36"/>
      <c r="Y355" s="318"/>
      <c r="Z355" s="318"/>
    </row>
    <row r="356" spans="1:53" ht="14.25" hidden="1" customHeight="1" x14ac:dyDescent="0.25">
      <c r="A356" s="335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09"/>
      <c r="Z356" s="309"/>
    </row>
    <row r="357" spans="1:53" ht="27" customHeight="1" x14ac:dyDescent="0.25">
      <c r="A357" s="53" t="s">
        <v>506</v>
      </c>
      <c r="B357" s="53" t="s">
        <v>507</v>
      </c>
      <c r="C357" s="30">
        <v>4301031177</v>
      </c>
      <c r="D357" s="332">
        <v>4607091389753</v>
      </c>
      <c r="E357" s="330"/>
      <c r="F357" s="314">
        <v>0.7</v>
      </c>
      <c r="G357" s="31">
        <v>6</v>
      </c>
      <c r="H357" s="314">
        <v>4.2</v>
      </c>
      <c r="I357" s="314">
        <v>4.43</v>
      </c>
      <c r="J357" s="31">
        <v>156</v>
      </c>
      <c r="K357" s="31" t="s">
        <v>62</v>
      </c>
      <c r="L357" s="32" t="s">
        <v>63</v>
      </c>
      <c r="M357" s="31">
        <v>45</v>
      </c>
      <c r="N357" s="5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3"/>
      <c r="T357" s="33"/>
      <c r="U357" s="34" t="s">
        <v>64</v>
      </c>
      <c r="V357" s="315">
        <v>100</v>
      </c>
      <c r="W357" s="316">
        <f t="shared" ref="W357:W369" si="15">IFERROR(IF(V357="",0,CEILING((V357/$H357),1)*$H357),"")</f>
        <v>100.80000000000001</v>
      </c>
      <c r="X357" s="35">
        <f>IFERROR(IF(W357=0,"",ROUNDUP(W357/H357,0)*0.00753),"")</f>
        <v>0.18071999999999999</v>
      </c>
      <c r="Y357" s="55"/>
      <c r="Z357" s="56"/>
      <c r="AD357" s="57"/>
      <c r="BA357" s="246" t="s">
        <v>1</v>
      </c>
    </row>
    <row r="358" spans="1:53" ht="27" customHeight="1" x14ac:dyDescent="0.25">
      <c r="A358" s="53" t="s">
        <v>508</v>
      </c>
      <c r="B358" s="53" t="s">
        <v>509</v>
      </c>
      <c r="C358" s="30">
        <v>4301031174</v>
      </c>
      <c r="D358" s="332">
        <v>4607091389760</v>
      </c>
      <c r="E358" s="330"/>
      <c r="F358" s="314">
        <v>0.7</v>
      </c>
      <c r="G358" s="31">
        <v>6</v>
      </c>
      <c r="H358" s="314">
        <v>4.2</v>
      </c>
      <c r="I358" s="314">
        <v>4.43</v>
      </c>
      <c r="J358" s="31">
        <v>156</v>
      </c>
      <c r="K358" s="31" t="s">
        <v>62</v>
      </c>
      <c r="L358" s="32" t="s">
        <v>63</v>
      </c>
      <c r="M358" s="31">
        <v>45</v>
      </c>
      <c r="N358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3"/>
      <c r="T358" s="33"/>
      <c r="U358" s="34" t="s">
        <v>64</v>
      </c>
      <c r="V358" s="315">
        <v>50</v>
      </c>
      <c r="W358" s="316">
        <f t="shared" si="15"/>
        <v>50.400000000000006</v>
      </c>
      <c r="X358" s="35">
        <f>IFERROR(IF(W358=0,"",ROUNDUP(W358/H358,0)*0.00753),"")</f>
        <v>9.0359999999999996E-2</v>
      </c>
      <c r="Y358" s="55"/>
      <c r="Z358" s="56"/>
      <c r="AD358" s="57"/>
      <c r="BA358" s="247" t="s">
        <v>1</v>
      </c>
    </row>
    <row r="359" spans="1:53" ht="27" hidden="1" customHeight="1" x14ac:dyDescent="0.25">
      <c r="A359" s="53" t="s">
        <v>510</v>
      </c>
      <c r="B359" s="53" t="s">
        <v>511</v>
      </c>
      <c r="C359" s="30">
        <v>4301031175</v>
      </c>
      <c r="D359" s="332">
        <v>4607091389746</v>
      </c>
      <c r="E359" s="330"/>
      <c r="F359" s="314">
        <v>0.7</v>
      </c>
      <c r="G359" s="31">
        <v>6</v>
      </c>
      <c r="H359" s="314">
        <v>4.2</v>
      </c>
      <c r="I359" s="314">
        <v>4.43</v>
      </c>
      <c r="J359" s="31">
        <v>156</v>
      </c>
      <c r="K359" s="31" t="s">
        <v>62</v>
      </c>
      <c r="L359" s="32" t="s">
        <v>63</v>
      </c>
      <c r="M359" s="31">
        <v>45</v>
      </c>
      <c r="N359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3"/>
      <c r="T359" s="33"/>
      <c r="U359" s="34" t="s">
        <v>64</v>
      </c>
      <c r="V359" s="315">
        <v>0</v>
      </c>
      <c r="W359" s="316">
        <f t="shared" si="15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512</v>
      </c>
      <c r="B360" s="53" t="s">
        <v>513</v>
      </c>
      <c r="C360" s="30">
        <v>4301031236</v>
      </c>
      <c r="D360" s="332">
        <v>4680115882928</v>
      </c>
      <c r="E360" s="330"/>
      <c r="F360" s="314">
        <v>0.28000000000000003</v>
      </c>
      <c r="G360" s="31">
        <v>6</v>
      </c>
      <c r="H360" s="314">
        <v>1.68</v>
      </c>
      <c r="I360" s="314">
        <v>2.6</v>
      </c>
      <c r="J360" s="31">
        <v>156</v>
      </c>
      <c r="K360" s="31" t="s">
        <v>62</v>
      </c>
      <c r="L360" s="32" t="s">
        <v>63</v>
      </c>
      <c r="M360" s="31">
        <v>35</v>
      </c>
      <c r="N360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3"/>
      <c r="T360" s="33"/>
      <c r="U360" s="34" t="s">
        <v>64</v>
      </c>
      <c r="V360" s="315">
        <v>0</v>
      </c>
      <c r="W360" s="316">
        <f t="shared" si="15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514</v>
      </c>
      <c r="B361" s="53" t="s">
        <v>515</v>
      </c>
      <c r="C361" s="30">
        <v>4301031257</v>
      </c>
      <c r="D361" s="332">
        <v>4680115883147</v>
      </c>
      <c r="E361" s="330"/>
      <c r="F361" s="314">
        <v>0.28000000000000003</v>
      </c>
      <c r="G361" s="31">
        <v>6</v>
      </c>
      <c r="H361" s="314">
        <v>1.68</v>
      </c>
      <c r="I361" s="314">
        <v>1.81</v>
      </c>
      <c r="J361" s="31">
        <v>234</v>
      </c>
      <c r="K361" s="31" t="s">
        <v>169</v>
      </c>
      <c r="L361" s="32" t="s">
        <v>63</v>
      </c>
      <c r="M361" s="31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3"/>
      <c r="T361" s="33"/>
      <c r="U361" s="34" t="s">
        <v>64</v>
      </c>
      <c r="V361" s="315">
        <v>0</v>
      </c>
      <c r="W361" s="316">
        <f t="shared" si="15"/>
        <v>0</v>
      </c>
      <c r="X361" s="35" t="str">
        <f t="shared" ref="X361:X369" si="16">IFERROR(IF(W361=0,"",ROUNDUP(W361/H361,0)*0.00502),"")</f>
        <v/>
      </c>
      <c r="Y361" s="55"/>
      <c r="Z361" s="56"/>
      <c r="AD361" s="57"/>
      <c r="BA361" s="250" t="s">
        <v>1</v>
      </c>
    </row>
    <row r="362" spans="1:53" ht="27" customHeight="1" x14ac:dyDescent="0.25">
      <c r="A362" s="53" t="s">
        <v>516</v>
      </c>
      <c r="B362" s="53" t="s">
        <v>517</v>
      </c>
      <c r="C362" s="30">
        <v>4301031178</v>
      </c>
      <c r="D362" s="332">
        <v>4607091384338</v>
      </c>
      <c r="E362" s="330"/>
      <c r="F362" s="314">
        <v>0.35</v>
      </c>
      <c r="G362" s="31">
        <v>6</v>
      </c>
      <c r="H362" s="314">
        <v>2.1</v>
      </c>
      <c r="I362" s="314">
        <v>2.23</v>
      </c>
      <c r="J362" s="31">
        <v>234</v>
      </c>
      <c r="K362" s="31" t="s">
        <v>169</v>
      </c>
      <c r="L362" s="32" t="s">
        <v>63</v>
      </c>
      <c r="M362" s="31">
        <v>45</v>
      </c>
      <c r="N362" s="6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3"/>
      <c r="T362" s="33"/>
      <c r="U362" s="34" t="s">
        <v>64</v>
      </c>
      <c r="V362" s="315">
        <v>18.899999999999999</v>
      </c>
      <c r="W362" s="316">
        <f t="shared" si="15"/>
        <v>18.900000000000002</v>
      </c>
      <c r="X362" s="35">
        <f t="shared" si="16"/>
        <v>4.5179999999999998E-2</v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518</v>
      </c>
      <c r="B363" s="53" t="s">
        <v>519</v>
      </c>
      <c r="C363" s="30">
        <v>4301031254</v>
      </c>
      <c r="D363" s="332">
        <v>4680115883154</v>
      </c>
      <c r="E363" s="330"/>
      <c r="F363" s="314">
        <v>0.28000000000000003</v>
      </c>
      <c r="G363" s="31">
        <v>6</v>
      </c>
      <c r="H363" s="314">
        <v>1.68</v>
      </c>
      <c r="I363" s="314">
        <v>1.81</v>
      </c>
      <c r="J363" s="31">
        <v>234</v>
      </c>
      <c r="K363" s="31" t="s">
        <v>169</v>
      </c>
      <c r="L363" s="32" t="s">
        <v>63</v>
      </c>
      <c r="M363" s="31">
        <v>45</v>
      </c>
      <c r="N363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3"/>
      <c r="T363" s="33"/>
      <c r="U363" s="34" t="s">
        <v>64</v>
      </c>
      <c r="V363" s="315">
        <v>0</v>
      </c>
      <c r="W363" s="316">
        <f t="shared" si="15"/>
        <v>0</v>
      </c>
      <c r="X363" s="35" t="str">
        <f t="shared" si="16"/>
        <v/>
      </c>
      <c r="Y363" s="55"/>
      <c r="Z363" s="56"/>
      <c r="AD363" s="57"/>
      <c r="BA363" s="252" t="s">
        <v>1</v>
      </c>
    </row>
    <row r="364" spans="1:53" ht="37.5" hidden="1" customHeight="1" x14ac:dyDescent="0.25">
      <c r="A364" s="53" t="s">
        <v>520</v>
      </c>
      <c r="B364" s="53" t="s">
        <v>521</v>
      </c>
      <c r="C364" s="30">
        <v>4301031171</v>
      </c>
      <c r="D364" s="332">
        <v>4607091389524</v>
      </c>
      <c r="E364" s="330"/>
      <c r="F364" s="314">
        <v>0.35</v>
      </c>
      <c r="G364" s="31">
        <v>6</v>
      </c>
      <c r="H364" s="314">
        <v>2.1</v>
      </c>
      <c r="I364" s="314">
        <v>2.23</v>
      </c>
      <c r="J364" s="31">
        <v>234</v>
      </c>
      <c r="K364" s="31" t="s">
        <v>169</v>
      </c>
      <c r="L364" s="32" t="s">
        <v>63</v>
      </c>
      <c r="M364" s="31">
        <v>45</v>
      </c>
      <c r="N364" s="6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3"/>
      <c r="T364" s="33"/>
      <c r="U364" s="34" t="s">
        <v>64</v>
      </c>
      <c r="V364" s="315">
        <v>0</v>
      </c>
      <c r="W364" s="316">
        <f t="shared" si="15"/>
        <v>0</v>
      </c>
      <c r="X364" s="35" t="str">
        <f t="shared" si="16"/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522</v>
      </c>
      <c r="B365" s="53" t="s">
        <v>523</v>
      </c>
      <c r="C365" s="30">
        <v>4301031258</v>
      </c>
      <c r="D365" s="332">
        <v>4680115883161</v>
      </c>
      <c r="E365" s="330"/>
      <c r="F365" s="314">
        <v>0.28000000000000003</v>
      </c>
      <c r="G365" s="31">
        <v>6</v>
      </c>
      <c r="H365" s="314">
        <v>1.68</v>
      </c>
      <c r="I365" s="314">
        <v>1.81</v>
      </c>
      <c r="J365" s="31">
        <v>234</v>
      </c>
      <c r="K365" s="31" t="s">
        <v>169</v>
      </c>
      <c r="L365" s="32" t="s">
        <v>63</v>
      </c>
      <c r="M365" s="31">
        <v>45</v>
      </c>
      <c r="N365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3"/>
      <c r="T365" s="33"/>
      <c r="U365" s="34" t="s">
        <v>64</v>
      </c>
      <c r="V365" s="315">
        <v>0</v>
      </c>
      <c r="W365" s="316">
        <f t="shared" si="15"/>
        <v>0</v>
      </c>
      <c r="X365" s="35" t="str">
        <f t="shared" si="16"/>
        <v/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524</v>
      </c>
      <c r="B366" s="53" t="s">
        <v>525</v>
      </c>
      <c r="C366" s="30">
        <v>4301031170</v>
      </c>
      <c r="D366" s="332">
        <v>4607091384345</v>
      </c>
      <c r="E366" s="330"/>
      <c r="F366" s="314">
        <v>0.35</v>
      </c>
      <c r="G366" s="31">
        <v>6</v>
      </c>
      <c r="H366" s="314">
        <v>2.1</v>
      </c>
      <c r="I366" s="314">
        <v>2.23</v>
      </c>
      <c r="J366" s="31">
        <v>234</v>
      </c>
      <c r="K366" s="31" t="s">
        <v>169</v>
      </c>
      <c r="L366" s="32" t="s">
        <v>63</v>
      </c>
      <c r="M366" s="31">
        <v>45</v>
      </c>
      <c r="N366" s="6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3"/>
      <c r="T366" s="33"/>
      <c r="U366" s="34" t="s">
        <v>64</v>
      </c>
      <c r="V366" s="315">
        <v>0</v>
      </c>
      <c r="W366" s="316">
        <f t="shared" si="15"/>
        <v>0</v>
      </c>
      <c r="X366" s="35" t="str">
        <f t="shared" si="16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526</v>
      </c>
      <c r="B367" s="53" t="s">
        <v>527</v>
      </c>
      <c r="C367" s="30">
        <v>4301031256</v>
      </c>
      <c r="D367" s="332">
        <v>4680115883178</v>
      </c>
      <c r="E367" s="330"/>
      <c r="F367" s="314">
        <v>0.28000000000000003</v>
      </c>
      <c r="G367" s="31">
        <v>6</v>
      </c>
      <c r="H367" s="314">
        <v>1.68</v>
      </c>
      <c r="I367" s="314">
        <v>1.81</v>
      </c>
      <c r="J367" s="31">
        <v>234</v>
      </c>
      <c r="K367" s="31" t="s">
        <v>169</v>
      </c>
      <c r="L367" s="32" t="s">
        <v>63</v>
      </c>
      <c r="M367" s="31">
        <v>45</v>
      </c>
      <c r="N367" s="3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3"/>
      <c r="T367" s="33"/>
      <c r="U367" s="34" t="s">
        <v>64</v>
      </c>
      <c r="V367" s="315">
        <v>0</v>
      </c>
      <c r="W367" s="316">
        <f t="shared" si="15"/>
        <v>0</v>
      </c>
      <c r="X367" s="35" t="str">
        <f t="shared" si="16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528</v>
      </c>
      <c r="B368" s="53" t="s">
        <v>529</v>
      </c>
      <c r="C368" s="30">
        <v>4301031172</v>
      </c>
      <c r="D368" s="332">
        <v>4607091389531</v>
      </c>
      <c r="E368" s="330"/>
      <c r="F368" s="314">
        <v>0.35</v>
      </c>
      <c r="G368" s="31">
        <v>6</v>
      </c>
      <c r="H368" s="314">
        <v>2.1</v>
      </c>
      <c r="I368" s="314">
        <v>2.23</v>
      </c>
      <c r="J368" s="31">
        <v>234</v>
      </c>
      <c r="K368" s="31" t="s">
        <v>169</v>
      </c>
      <c r="L368" s="32" t="s">
        <v>63</v>
      </c>
      <c r="M368" s="31">
        <v>45</v>
      </c>
      <c r="N368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3"/>
      <c r="T368" s="33"/>
      <c r="U368" s="34" t="s">
        <v>64</v>
      </c>
      <c r="V368" s="315">
        <v>0</v>
      </c>
      <c r="W368" s="316">
        <f t="shared" si="15"/>
        <v>0</v>
      </c>
      <c r="X368" s="35" t="str">
        <f t="shared" si="16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530</v>
      </c>
      <c r="B369" s="53" t="s">
        <v>531</v>
      </c>
      <c r="C369" s="30">
        <v>4301031255</v>
      </c>
      <c r="D369" s="332">
        <v>4680115883185</v>
      </c>
      <c r="E369" s="330"/>
      <c r="F369" s="314">
        <v>0.28000000000000003</v>
      </c>
      <c r="G369" s="31">
        <v>6</v>
      </c>
      <c r="H369" s="314">
        <v>1.68</v>
      </c>
      <c r="I369" s="314">
        <v>1.81</v>
      </c>
      <c r="J369" s="31">
        <v>234</v>
      </c>
      <c r="K369" s="31" t="s">
        <v>169</v>
      </c>
      <c r="L369" s="32" t="s">
        <v>63</v>
      </c>
      <c r="M369" s="31">
        <v>45</v>
      </c>
      <c r="N369" s="400" t="s">
        <v>532</v>
      </c>
      <c r="O369" s="329"/>
      <c r="P369" s="329"/>
      <c r="Q369" s="329"/>
      <c r="R369" s="330"/>
      <c r="S369" s="33"/>
      <c r="T369" s="33"/>
      <c r="U369" s="34" t="s">
        <v>64</v>
      </c>
      <c r="V369" s="315">
        <v>0</v>
      </c>
      <c r="W369" s="316">
        <f t="shared" si="15"/>
        <v>0</v>
      </c>
      <c r="X369" s="35" t="str">
        <f t="shared" si="16"/>
        <v/>
      </c>
      <c r="Y369" s="55"/>
      <c r="Z369" s="56"/>
      <c r="AD369" s="57"/>
      <c r="BA369" s="258" t="s">
        <v>1</v>
      </c>
    </row>
    <row r="370" spans="1:53" x14ac:dyDescent="0.2">
      <c r="A370" s="341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42"/>
      <c r="N370" s="321" t="s">
        <v>65</v>
      </c>
      <c r="O370" s="322"/>
      <c r="P370" s="322"/>
      <c r="Q370" s="322"/>
      <c r="R370" s="322"/>
      <c r="S370" s="322"/>
      <c r="T370" s="323"/>
      <c r="U370" s="36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44.714285714285715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45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0.31625999999999999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42"/>
      <c r="N371" s="321" t="s">
        <v>65</v>
      </c>
      <c r="O371" s="322"/>
      <c r="P371" s="322"/>
      <c r="Q371" s="322"/>
      <c r="R371" s="322"/>
      <c r="S371" s="322"/>
      <c r="T371" s="323"/>
      <c r="U371" s="36" t="s">
        <v>64</v>
      </c>
      <c r="V371" s="317">
        <f>IFERROR(SUM(V357:V369),"0")</f>
        <v>168.9</v>
      </c>
      <c r="W371" s="317">
        <f>IFERROR(SUM(W357:W369),"0")</f>
        <v>170.10000000000002</v>
      </c>
      <c r="X371" s="36"/>
      <c r="Y371" s="318"/>
      <c r="Z371" s="318"/>
    </row>
    <row r="372" spans="1:53" ht="14.25" hidden="1" customHeight="1" x14ac:dyDescent="0.25">
      <c r="A372" s="335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09"/>
      <c r="Z372" s="309"/>
    </row>
    <row r="373" spans="1:53" ht="27" hidden="1" customHeight="1" x14ac:dyDescent="0.25">
      <c r="A373" s="53" t="s">
        <v>533</v>
      </c>
      <c r="B373" s="53" t="s">
        <v>534</v>
      </c>
      <c r="C373" s="30">
        <v>4301051258</v>
      </c>
      <c r="D373" s="332">
        <v>4607091389685</v>
      </c>
      <c r="E373" s="330"/>
      <c r="F373" s="314">
        <v>1.3</v>
      </c>
      <c r="G373" s="31">
        <v>6</v>
      </c>
      <c r="H373" s="314">
        <v>7.8</v>
      </c>
      <c r="I373" s="314">
        <v>8.3460000000000001</v>
      </c>
      <c r="J373" s="31">
        <v>56</v>
      </c>
      <c r="K373" s="31" t="s">
        <v>97</v>
      </c>
      <c r="L373" s="32" t="s">
        <v>118</v>
      </c>
      <c r="M373" s="31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3"/>
      <c r="T373" s="33"/>
      <c r="U373" s="34" t="s">
        <v>64</v>
      </c>
      <c r="V373" s="315">
        <v>0</v>
      </c>
      <c r="W373" s="316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535</v>
      </c>
      <c r="B374" s="53" t="s">
        <v>536</v>
      </c>
      <c r="C374" s="30">
        <v>4301051431</v>
      </c>
      <c r="D374" s="332">
        <v>4607091389654</v>
      </c>
      <c r="E374" s="330"/>
      <c r="F374" s="314">
        <v>0.33</v>
      </c>
      <c r="G374" s="31">
        <v>6</v>
      </c>
      <c r="H374" s="314">
        <v>1.98</v>
      </c>
      <c r="I374" s="314">
        <v>2.258</v>
      </c>
      <c r="J374" s="31">
        <v>156</v>
      </c>
      <c r="K374" s="31" t="s">
        <v>62</v>
      </c>
      <c r="L374" s="32" t="s">
        <v>118</v>
      </c>
      <c r="M374" s="31">
        <v>45</v>
      </c>
      <c r="N374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3"/>
      <c r="T374" s="33"/>
      <c r="U374" s="34" t="s">
        <v>64</v>
      </c>
      <c r="V374" s="315">
        <v>0</v>
      </c>
      <c r="W374" s="316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537</v>
      </c>
      <c r="B375" s="53" t="s">
        <v>538</v>
      </c>
      <c r="C375" s="30">
        <v>4301051284</v>
      </c>
      <c r="D375" s="332">
        <v>4607091384352</v>
      </c>
      <c r="E375" s="330"/>
      <c r="F375" s="314">
        <v>0.6</v>
      </c>
      <c r="G375" s="31">
        <v>4</v>
      </c>
      <c r="H375" s="314">
        <v>2.4</v>
      </c>
      <c r="I375" s="314">
        <v>2.6459999999999999</v>
      </c>
      <c r="J375" s="31">
        <v>120</v>
      </c>
      <c r="K375" s="31" t="s">
        <v>62</v>
      </c>
      <c r="L375" s="32" t="s">
        <v>118</v>
      </c>
      <c r="M375" s="31">
        <v>45</v>
      </c>
      <c r="N375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3"/>
      <c r="T375" s="33"/>
      <c r="U375" s="34" t="s">
        <v>64</v>
      </c>
      <c r="V375" s="315">
        <v>0</v>
      </c>
      <c r="W375" s="316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539</v>
      </c>
      <c r="B376" s="53" t="s">
        <v>540</v>
      </c>
      <c r="C376" s="30">
        <v>4301051257</v>
      </c>
      <c r="D376" s="332">
        <v>4607091389661</v>
      </c>
      <c r="E376" s="330"/>
      <c r="F376" s="314">
        <v>0.55000000000000004</v>
      </c>
      <c r="G376" s="31">
        <v>4</v>
      </c>
      <c r="H376" s="314">
        <v>2.2000000000000002</v>
      </c>
      <c r="I376" s="314">
        <v>2.492</v>
      </c>
      <c r="J376" s="31">
        <v>120</v>
      </c>
      <c r="K376" s="31" t="s">
        <v>62</v>
      </c>
      <c r="L376" s="32" t="s">
        <v>118</v>
      </c>
      <c r="M376" s="31">
        <v>45</v>
      </c>
      <c r="N376" s="5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3"/>
      <c r="T376" s="33"/>
      <c r="U376" s="34" t="s">
        <v>64</v>
      </c>
      <c r="V376" s="315">
        <v>0</v>
      </c>
      <c r="W376" s="316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41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42"/>
      <c r="N377" s="321" t="s">
        <v>65</v>
      </c>
      <c r="O377" s="322"/>
      <c r="P377" s="322"/>
      <c r="Q377" s="322"/>
      <c r="R377" s="322"/>
      <c r="S377" s="322"/>
      <c r="T377" s="323"/>
      <c r="U377" s="36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42"/>
      <c r="N378" s="321" t="s">
        <v>65</v>
      </c>
      <c r="O378" s="322"/>
      <c r="P378" s="322"/>
      <c r="Q378" s="322"/>
      <c r="R378" s="322"/>
      <c r="S378" s="322"/>
      <c r="T378" s="323"/>
      <c r="U378" s="36" t="s">
        <v>64</v>
      </c>
      <c r="V378" s="317">
        <f>IFERROR(SUM(V373:V376),"0")</f>
        <v>0</v>
      </c>
      <c r="W378" s="317">
        <f>IFERROR(SUM(W373:W376),"0")</f>
        <v>0</v>
      </c>
      <c r="X378" s="36"/>
      <c r="Y378" s="318"/>
      <c r="Z378" s="318"/>
    </row>
    <row r="379" spans="1:53" ht="14.25" hidden="1" customHeight="1" x14ac:dyDescent="0.25">
      <c r="A379" s="335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09"/>
      <c r="Z379" s="309"/>
    </row>
    <row r="380" spans="1:53" ht="27" hidden="1" customHeight="1" x14ac:dyDescent="0.25">
      <c r="A380" s="53" t="s">
        <v>541</v>
      </c>
      <c r="B380" s="53" t="s">
        <v>542</v>
      </c>
      <c r="C380" s="30">
        <v>4301060352</v>
      </c>
      <c r="D380" s="332">
        <v>4680115881648</v>
      </c>
      <c r="E380" s="330"/>
      <c r="F380" s="314">
        <v>1</v>
      </c>
      <c r="G380" s="31">
        <v>4</v>
      </c>
      <c r="H380" s="314">
        <v>4</v>
      </c>
      <c r="I380" s="314">
        <v>4.4039999999999999</v>
      </c>
      <c r="J380" s="31">
        <v>104</v>
      </c>
      <c r="K380" s="31" t="s">
        <v>97</v>
      </c>
      <c r="L380" s="32" t="s">
        <v>63</v>
      </c>
      <c r="M380" s="31">
        <v>35</v>
      </c>
      <c r="N38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3"/>
      <c r="T380" s="33"/>
      <c r="U380" s="34" t="s">
        <v>64</v>
      </c>
      <c r="V380" s="315">
        <v>0</v>
      </c>
      <c r="W380" s="316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41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42"/>
      <c r="N381" s="321" t="s">
        <v>65</v>
      </c>
      <c r="O381" s="322"/>
      <c r="P381" s="322"/>
      <c r="Q381" s="322"/>
      <c r="R381" s="322"/>
      <c r="S381" s="322"/>
      <c r="T381" s="323"/>
      <c r="U381" s="36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42"/>
      <c r="N382" s="321" t="s">
        <v>65</v>
      </c>
      <c r="O382" s="322"/>
      <c r="P382" s="322"/>
      <c r="Q382" s="322"/>
      <c r="R382" s="322"/>
      <c r="S382" s="322"/>
      <c r="T382" s="323"/>
      <c r="U382" s="36" t="s">
        <v>64</v>
      </c>
      <c r="V382" s="317">
        <f>IFERROR(SUM(V380:V380),"0")</f>
        <v>0</v>
      </c>
      <c r="W382" s="317">
        <f>IFERROR(SUM(W380:W380),"0")</f>
        <v>0</v>
      </c>
      <c r="X382" s="36"/>
      <c r="Y382" s="318"/>
      <c r="Z382" s="318"/>
    </row>
    <row r="383" spans="1:53" ht="14.25" hidden="1" customHeight="1" x14ac:dyDescent="0.25">
      <c r="A383" s="335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09"/>
      <c r="Z383" s="309"/>
    </row>
    <row r="384" spans="1:53" ht="27" hidden="1" customHeight="1" x14ac:dyDescent="0.25">
      <c r="A384" s="53" t="s">
        <v>543</v>
      </c>
      <c r="B384" s="53" t="s">
        <v>544</v>
      </c>
      <c r="C384" s="30">
        <v>4301032045</v>
      </c>
      <c r="D384" s="332">
        <v>4680115884335</v>
      </c>
      <c r="E384" s="330"/>
      <c r="F384" s="314">
        <v>0.06</v>
      </c>
      <c r="G384" s="31">
        <v>20</v>
      </c>
      <c r="H384" s="314">
        <v>1.2</v>
      </c>
      <c r="I384" s="314">
        <v>1.8</v>
      </c>
      <c r="J384" s="31">
        <v>160</v>
      </c>
      <c r="K384" s="31" t="s">
        <v>545</v>
      </c>
      <c r="L384" s="32" t="s">
        <v>546</v>
      </c>
      <c r="M384" s="31">
        <v>60</v>
      </c>
      <c r="N384" s="534" t="s">
        <v>547</v>
      </c>
      <c r="O384" s="329"/>
      <c r="P384" s="329"/>
      <c r="Q384" s="329"/>
      <c r="R384" s="330"/>
      <c r="S384" s="33"/>
      <c r="T384" s="33"/>
      <c r="U384" s="34" t="s">
        <v>64</v>
      </c>
      <c r="V384" s="315">
        <v>0</v>
      </c>
      <c r="W384" s="316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 t="s">
        <v>257</v>
      </c>
      <c r="AD384" s="57"/>
      <c r="BA384" s="264" t="s">
        <v>1</v>
      </c>
    </row>
    <row r="385" spans="1:53" ht="27" hidden="1" customHeight="1" x14ac:dyDescent="0.25">
      <c r="A385" s="53" t="s">
        <v>548</v>
      </c>
      <c r="B385" s="53" t="s">
        <v>549</v>
      </c>
      <c r="C385" s="30">
        <v>4301170011</v>
      </c>
      <c r="D385" s="332">
        <v>4680115884113</v>
      </c>
      <c r="E385" s="330"/>
      <c r="F385" s="314">
        <v>0.11</v>
      </c>
      <c r="G385" s="31">
        <v>12</v>
      </c>
      <c r="H385" s="314">
        <v>1.32</v>
      </c>
      <c r="I385" s="314">
        <v>1.88</v>
      </c>
      <c r="J385" s="31">
        <v>160</v>
      </c>
      <c r="K385" s="31" t="s">
        <v>545</v>
      </c>
      <c r="L385" s="32" t="s">
        <v>546</v>
      </c>
      <c r="M385" s="31">
        <v>150</v>
      </c>
      <c r="N385" s="351" t="s">
        <v>550</v>
      </c>
      <c r="O385" s="329"/>
      <c r="P385" s="329"/>
      <c r="Q385" s="329"/>
      <c r="R385" s="330"/>
      <c r="S385" s="33"/>
      <c r="T385" s="33"/>
      <c r="U385" s="34" t="s">
        <v>64</v>
      </c>
      <c r="V385" s="315">
        <v>0</v>
      </c>
      <c r="W385" s="316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257</v>
      </c>
      <c r="AD385" s="57"/>
      <c r="BA385" s="265" t="s">
        <v>1</v>
      </c>
    </row>
    <row r="386" spans="1:53" ht="27" hidden="1" customHeight="1" x14ac:dyDescent="0.25">
      <c r="A386" s="53" t="s">
        <v>551</v>
      </c>
      <c r="B386" s="53" t="s">
        <v>552</v>
      </c>
      <c r="C386" s="30">
        <v>4301032046</v>
      </c>
      <c r="D386" s="332">
        <v>4680115884359</v>
      </c>
      <c r="E386" s="330"/>
      <c r="F386" s="314">
        <v>0.06</v>
      </c>
      <c r="G386" s="31">
        <v>20</v>
      </c>
      <c r="H386" s="314">
        <v>1.2</v>
      </c>
      <c r="I386" s="314">
        <v>1.8</v>
      </c>
      <c r="J386" s="31">
        <v>160</v>
      </c>
      <c r="K386" s="31" t="s">
        <v>545</v>
      </c>
      <c r="L386" s="32" t="s">
        <v>546</v>
      </c>
      <c r="M386" s="31">
        <v>60</v>
      </c>
      <c r="N386" s="537" t="s">
        <v>553</v>
      </c>
      <c r="O386" s="329"/>
      <c r="P386" s="329"/>
      <c r="Q386" s="329"/>
      <c r="R386" s="330"/>
      <c r="S386" s="33"/>
      <c r="T386" s="33"/>
      <c r="U386" s="34" t="s">
        <v>64</v>
      </c>
      <c r="V386" s="315">
        <v>0</v>
      </c>
      <c r="W386" s="316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554</v>
      </c>
      <c r="B387" s="53" t="s">
        <v>555</v>
      </c>
      <c r="C387" s="30">
        <v>4301032047</v>
      </c>
      <c r="D387" s="332">
        <v>4680115884342</v>
      </c>
      <c r="E387" s="330"/>
      <c r="F387" s="314">
        <v>0.06</v>
      </c>
      <c r="G387" s="31">
        <v>20</v>
      </c>
      <c r="H387" s="314">
        <v>1.2</v>
      </c>
      <c r="I387" s="314">
        <v>1.8</v>
      </c>
      <c r="J387" s="31">
        <v>160</v>
      </c>
      <c r="K387" s="31" t="s">
        <v>545</v>
      </c>
      <c r="L387" s="32" t="s">
        <v>546</v>
      </c>
      <c r="M387" s="31">
        <v>60</v>
      </c>
      <c r="N387" s="495" t="s">
        <v>556</v>
      </c>
      <c r="O387" s="329"/>
      <c r="P387" s="329"/>
      <c r="Q387" s="329"/>
      <c r="R387" s="330"/>
      <c r="S387" s="33"/>
      <c r="T387" s="33"/>
      <c r="U387" s="34" t="s">
        <v>64</v>
      </c>
      <c r="V387" s="315">
        <v>0</v>
      </c>
      <c r="W387" s="316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41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42"/>
      <c r="N388" s="321" t="s">
        <v>65</v>
      </c>
      <c r="O388" s="322"/>
      <c r="P388" s="322"/>
      <c r="Q388" s="322"/>
      <c r="R388" s="322"/>
      <c r="S388" s="322"/>
      <c r="T388" s="323"/>
      <c r="U388" s="36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42"/>
      <c r="N389" s="321" t="s">
        <v>65</v>
      </c>
      <c r="O389" s="322"/>
      <c r="P389" s="322"/>
      <c r="Q389" s="322"/>
      <c r="R389" s="322"/>
      <c r="S389" s="322"/>
      <c r="T389" s="323"/>
      <c r="U389" s="36" t="s">
        <v>64</v>
      </c>
      <c r="V389" s="317">
        <f>IFERROR(SUM(V384:V387),"0")</f>
        <v>0</v>
      </c>
      <c r="W389" s="317">
        <f>IFERROR(SUM(W384:W387),"0")</f>
        <v>0</v>
      </c>
      <c r="X389" s="36"/>
      <c r="Y389" s="318"/>
      <c r="Z389" s="318"/>
    </row>
    <row r="390" spans="1:53" ht="14.25" hidden="1" customHeight="1" x14ac:dyDescent="0.25">
      <c r="A390" s="335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09"/>
      <c r="Z390" s="309"/>
    </row>
    <row r="391" spans="1:53" ht="27" hidden="1" customHeight="1" x14ac:dyDescent="0.25">
      <c r="A391" s="53" t="s">
        <v>557</v>
      </c>
      <c r="B391" s="53" t="s">
        <v>558</v>
      </c>
      <c r="C391" s="30">
        <v>4301170010</v>
      </c>
      <c r="D391" s="332">
        <v>4680115884090</v>
      </c>
      <c r="E391" s="330"/>
      <c r="F391" s="314">
        <v>0.11</v>
      </c>
      <c r="G391" s="31">
        <v>12</v>
      </c>
      <c r="H391" s="314">
        <v>1.32</v>
      </c>
      <c r="I391" s="314">
        <v>1.88</v>
      </c>
      <c r="J391" s="31">
        <v>160</v>
      </c>
      <c r="K391" s="31" t="s">
        <v>545</v>
      </c>
      <c r="L391" s="32" t="s">
        <v>546</v>
      </c>
      <c r="M391" s="31">
        <v>150</v>
      </c>
      <c r="N391" s="644" t="s">
        <v>559</v>
      </c>
      <c r="O391" s="329"/>
      <c r="P391" s="329"/>
      <c r="Q391" s="329"/>
      <c r="R391" s="330"/>
      <c r="S391" s="33"/>
      <c r="T391" s="33"/>
      <c r="U391" s="34" t="s">
        <v>64</v>
      </c>
      <c r="V391" s="315">
        <v>0</v>
      </c>
      <c r="W391" s="316">
        <f>IFERROR(IF(V391="",0,CEILING((V391/$H391),1)*$H391),"")</f>
        <v>0</v>
      </c>
      <c r="X391" s="35" t="str">
        <f>IFERROR(IF(W391=0,"",ROUNDUP(W391/H391,0)*0.00627),"")</f>
        <v/>
      </c>
      <c r="Y391" s="55"/>
      <c r="Z391" s="56"/>
      <c r="AD391" s="57"/>
      <c r="BA391" s="268" t="s">
        <v>1</v>
      </c>
    </row>
    <row r="392" spans="1:53" ht="27" hidden="1" customHeight="1" x14ac:dyDescent="0.25">
      <c r="A392" s="53" t="s">
        <v>560</v>
      </c>
      <c r="B392" s="53" t="s">
        <v>561</v>
      </c>
      <c r="C392" s="30">
        <v>4301170009</v>
      </c>
      <c r="D392" s="332">
        <v>4680115882997</v>
      </c>
      <c r="E392" s="330"/>
      <c r="F392" s="314">
        <v>0.13</v>
      </c>
      <c r="G392" s="31">
        <v>10</v>
      </c>
      <c r="H392" s="314">
        <v>1.3</v>
      </c>
      <c r="I392" s="314">
        <v>1.46</v>
      </c>
      <c r="J392" s="31">
        <v>200</v>
      </c>
      <c r="K392" s="31" t="s">
        <v>545</v>
      </c>
      <c r="L392" s="32" t="s">
        <v>546</v>
      </c>
      <c r="M392" s="31">
        <v>150</v>
      </c>
      <c r="N392" s="650" t="s">
        <v>562</v>
      </c>
      <c r="O392" s="329"/>
      <c r="P392" s="329"/>
      <c r="Q392" s="329"/>
      <c r="R392" s="330"/>
      <c r="S392" s="33"/>
      <c r="T392" s="33"/>
      <c r="U392" s="34" t="s">
        <v>64</v>
      </c>
      <c r="V392" s="315">
        <v>0</v>
      </c>
      <c r="W392" s="316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9" t="s">
        <v>1</v>
      </c>
    </row>
    <row r="393" spans="1:53" hidden="1" x14ac:dyDescent="0.2">
      <c r="A393" s="341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42"/>
      <c r="N393" s="321" t="s">
        <v>65</v>
      </c>
      <c r="O393" s="322"/>
      <c r="P393" s="322"/>
      <c r="Q393" s="322"/>
      <c r="R393" s="322"/>
      <c r="S393" s="322"/>
      <c r="T393" s="323"/>
      <c r="U393" s="36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42"/>
      <c r="N394" s="321" t="s">
        <v>65</v>
      </c>
      <c r="O394" s="322"/>
      <c r="P394" s="322"/>
      <c r="Q394" s="322"/>
      <c r="R394" s="322"/>
      <c r="S394" s="322"/>
      <c r="T394" s="323"/>
      <c r="U394" s="36" t="s">
        <v>64</v>
      </c>
      <c r="V394" s="317">
        <f>IFERROR(SUM(V391:V392),"0")</f>
        <v>0</v>
      </c>
      <c r="W394" s="317">
        <f>IFERROR(SUM(W391:W392),"0")</f>
        <v>0</v>
      </c>
      <c r="X394" s="36"/>
      <c r="Y394" s="318"/>
      <c r="Z394" s="318"/>
    </row>
    <row r="395" spans="1:53" ht="16.5" hidden="1" customHeight="1" x14ac:dyDescent="0.25">
      <c r="A395" s="366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5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09"/>
      <c r="Z396" s="309"/>
    </row>
    <row r="397" spans="1:53" ht="27" hidden="1" customHeight="1" x14ac:dyDescent="0.25">
      <c r="A397" s="53" t="s">
        <v>564</v>
      </c>
      <c r="B397" s="53" t="s">
        <v>565</v>
      </c>
      <c r="C397" s="30">
        <v>4301020196</v>
      </c>
      <c r="D397" s="332">
        <v>4607091389388</v>
      </c>
      <c r="E397" s="330"/>
      <c r="F397" s="314">
        <v>1.3</v>
      </c>
      <c r="G397" s="31">
        <v>4</v>
      </c>
      <c r="H397" s="314">
        <v>5.2</v>
      </c>
      <c r="I397" s="314">
        <v>5.6079999999999997</v>
      </c>
      <c r="J397" s="31">
        <v>104</v>
      </c>
      <c r="K397" s="31" t="s">
        <v>97</v>
      </c>
      <c r="L397" s="32" t="s">
        <v>118</v>
      </c>
      <c r="M397" s="31">
        <v>35</v>
      </c>
      <c r="N397" s="5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3"/>
      <c r="T397" s="33"/>
      <c r="U397" s="34" t="s">
        <v>64</v>
      </c>
      <c r="V397" s="315">
        <v>0</v>
      </c>
      <c r="W397" s="316">
        <f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566</v>
      </c>
      <c r="B398" s="53" t="s">
        <v>567</v>
      </c>
      <c r="C398" s="30">
        <v>4301020185</v>
      </c>
      <c r="D398" s="332">
        <v>4607091389364</v>
      </c>
      <c r="E398" s="330"/>
      <c r="F398" s="314">
        <v>0.42</v>
      </c>
      <c r="G398" s="31">
        <v>6</v>
      </c>
      <c r="H398" s="314">
        <v>2.52</v>
      </c>
      <c r="I398" s="314">
        <v>2.75</v>
      </c>
      <c r="J398" s="31">
        <v>156</v>
      </c>
      <c r="K398" s="31" t="s">
        <v>62</v>
      </c>
      <c r="L398" s="32" t="s">
        <v>118</v>
      </c>
      <c r="M398" s="31">
        <v>35</v>
      </c>
      <c r="N398" s="4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3"/>
      <c r="T398" s="33"/>
      <c r="U398" s="34" t="s">
        <v>64</v>
      </c>
      <c r="V398" s="315">
        <v>0</v>
      </c>
      <c r="W398" s="316">
        <f>IFERROR(IF(V398="",0,CEILING((V398/$H398),1)*$H398),"")</f>
        <v>0</v>
      </c>
      <c r="X398" s="35" t="str">
        <f>IFERROR(IF(W398=0,"",ROUNDUP(W398/H398,0)*0.00753),"")</f>
        <v/>
      </c>
      <c r="Y398" s="55"/>
      <c r="Z398" s="56"/>
      <c r="AD398" s="57"/>
      <c r="BA398" s="271" t="s">
        <v>1</v>
      </c>
    </row>
    <row r="399" spans="1:53" hidden="1" x14ac:dyDescent="0.2">
      <c r="A399" s="341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42"/>
      <c r="N399" s="321" t="s">
        <v>65</v>
      </c>
      <c r="O399" s="322"/>
      <c r="P399" s="322"/>
      <c r="Q399" s="322"/>
      <c r="R399" s="322"/>
      <c r="S399" s="322"/>
      <c r="T399" s="323"/>
      <c r="U399" s="36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42"/>
      <c r="N400" s="321" t="s">
        <v>65</v>
      </c>
      <c r="O400" s="322"/>
      <c r="P400" s="322"/>
      <c r="Q400" s="322"/>
      <c r="R400" s="322"/>
      <c r="S400" s="322"/>
      <c r="T400" s="323"/>
      <c r="U400" s="36" t="s">
        <v>64</v>
      </c>
      <c r="V400" s="317">
        <f>IFERROR(SUM(V397:V398),"0")</f>
        <v>0</v>
      </c>
      <c r="W400" s="317">
        <f>IFERROR(SUM(W397:W398),"0")</f>
        <v>0</v>
      </c>
      <c r="X400" s="36"/>
      <c r="Y400" s="318"/>
      <c r="Z400" s="318"/>
    </row>
    <row r="401" spans="1:53" ht="14.25" hidden="1" customHeight="1" x14ac:dyDescent="0.25">
      <c r="A401" s="335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09"/>
      <c r="Z401" s="309"/>
    </row>
    <row r="402" spans="1:53" ht="27" customHeight="1" x14ac:dyDescent="0.25">
      <c r="A402" s="53" t="s">
        <v>568</v>
      </c>
      <c r="B402" s="53" t="s">
        <v>569</v>
      </c>
      <c r="C402" s="30">
        <v>4301031212</v>
      </c>
      <c r="D402" s="332">
        <v>4607091389739</v>
      </c>
      <c r="E402" s="330"/>
      <c r="F402" s="314">
        <v>0.7</v>
      </c>
      <c r="G402" s="31">
        <v>6</v>
      </c>
      <c r="H402" s="314">
        <v>4.2</v>
      </c>
      <c r="I402" s="314">
        <v>4.43</v>
      </c>
      <c r="J402" s="31">
        <v>156</v>
      </c>
      <c r="K402" s="31" t="s">
        <v>62</v>
      </c>
      <c r="L402" s="32" t="s">
        <v>98</v>
      </c>
      <c r="M402" s="31">
        <v>45</v>
      </c>
      <c r="N402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3"/>
      <c r="T402" s="33"/>
      <c r="U402" s="34" t="s">
        <v>64</v>
      </c>
      <c r="V402" s="315">
        <v>50</v>
      </c>
      <c r="W402" s="316">
        <f t="shared" ref="W402:W408" si="17">IFERROR(IF(V402="",0,CEILING((V402/$H402),1)*$H402),"")</f>
        <v>50.400000000000006</v>
      </c>
      <c r="X402" s="35">
        <f>IFERROR(IF(W402=0,"",ROUNDUP(W402/H402,0)*0.00753),"")</f>
        <v>9.0359999999999996E-2</v>
      </c>
      <c r="Y402" s="55"/>
      <c r="Z402" s="56"/>
      <c r="AD402" s="57"/>
      <c r="BA402" s="272" t="s">
        <v>1</v>
      </c>
    </row>
    <row r="403" spans="1:53" ht="27" hidden="1" customHeight="1" x14ac:dyDescent="0.25">
      <c r="A403" s="53" t="s">
        <v>570</v>
      </c>
      <c r="B403" s="53" t="s">
        <v>571</v>
      </c>
      <c r="C403" s="30">
        <v>4301031247</v>
      </c>
      <c r="D403" s="332">
        <v>4680115883048</v>
      </c>
      <c r="E403" s="330"/>
      <c r="F403" s="314">
        <v>1</v>
      </c>
      <c r="G403" s="31">
        <v>4</v>
      </c>
      <c r="H403" s="314">
        <v>4</v>
      </c>
      <c r="I403" s="314">
        <v>4.21</v>
      </c>
      <c r="J403" s="31">
        <v>120</v>
      </c>
      <c r="K403" s="31" t="s">
        <v>62</v>
      </c>
      <c r="L403" s="32" t="s">
        <v>63</v>
      </c>
      <c r="M403" s="31">
        <v>40</v>
      </c>
      <c r="N403" s="5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3"/>
      <c r="T403" s="33"/>
      <c r="U403" s="34" t="s">
        <v>64</v>
      </c>
      <c r="V403" s="315">
        <v>0</v>
      </c>
      <c r="W403" s="316">
        <f t="shared" si="17"/>
        <v>0</v>
      </c>
      <c r="X403" s="35" t="str">
        <f>IFERROR(IF(W403=0,"",ROUNDUP(W403/H403,0)*0.00937),"")</f>
        <v/>
      </c>
      <c r="Y403" s="55"/>
      <c r="Z403" s="56"/>
      <c r="AD403" s="57"/>
      <c r="BA403" s="273" t="s">
        <v>1</v>
      </c>
    </row>
    <row r="404" spans="1:53" ht="27" hidden="1" customHeight="1" x14ac:dyDescent="0.25">
      <c r="A404" s="53" t="s">
        <v>572</v>
      </c>
      <c r="B404" s="53" t="s">
        <v>573</v>
      </c>
      <c r="C404" s="30">
        <v>4301031176</v>
      </c>
      <c r="D404" s="332">
        <v>4607091389425</v>
      </c>
      <c r="E404" s="330"/>
      <c r="F404" s="314">
        <v>0.35</v>
      </c>
      <c r="G404" s="31">
        <v>6</v>
      </c>
      <c r="H404" s="314">
        <v>2.1</v>
      </c>
      <c r="I404" s="314">
        <v>2.23</v>
      </c>
      <c r="J404" s="31">
        <v>234</v>
      </c>
      <c r="K404" s="31" t="s">
        <v>169</v>
      </c>
      <c r="L404" s="32" t="s">
        <v>63</v>
      </c>
      <c r="M404" s="31">
        <v>45</v>
      </c>
      <c r="N404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3"/>
      <c r="T404" s="33"/>
      <c r="U404" s="34" t="s">
        <v>64</v>
      </c>
      <c r="V404" s="315">
        <v>0</v>
      </c>
      <c r="W404" s="316">
        <f t="shared" si="17"/>
        <v>0</v>
      </c>
      <c r="X404" s="35" t="str">
        <f>IFERROR(IF(W404=0,"",ROUNDUP(W404/H404,0)*0.00502),"")</f>
        <v/>
      </c>
      <c r="Y404" s="55"/>
      <c r="Z404" s="56"/>
      <c r="AD404" s="57"/>
      <c r="BA404" s="274" t="s">
        <v>1</v>
      </c>
    </row>
    <row r="405" spans="1:53" ht="27" hidden="1" customHeight="1" x14ac:dyDescent="0.25">
      <c r="A405" s="53" t="s">
        <v>574</v>
      </c>
      <c r="B405" s="53" t="s">
        <v>575</v>
      </c>
      <c r="C405" s="30">
        <v>4301031215</v>
      </c>
      <c r="D405" s="332">
        <v>4680115882911</v>
      </c>
      <c r="E405" s="330"/>
      <c r="F405" s="314">
        <v>0.4</v>
      </c>
      <c r="G405" s="31">
        <v>6</v>
      </c>
      <c r="H405" s="314">
        <v>2.4</v>
      </c>
      <c r="I405" s="314">
        <v>2.5299999999999998</v>
      </c>
      <c r="J405" s="31">
        <v>234</v>
      </c>
      <c r="K405" s="31" t="s">
        <v>169</v>
      </c>
      <c r="L405" s="32" t="s">
        <v>63</v>
      </c>
      <c r="M405" s="31">
        <v>40</v>
      </c>
      <c r="N405" s="490" t="s">
        <v>576</v>
      </c>
      <c r="O405" s="329"/>
      <c r="P405" s="329"/>
      <c r="Q405" s="329"/>
      <c r="R405" s="330"/>
      <c r="S405" s="33"/>
      <c r="T405" s="33"/>
      <c r="U405" s="34" t="s">
        <v>64</v>
      </c>
      <c r="V405" s="315">
        <v>0</v>
      </c>
      <c r="W405" s="316">
        <f t="shared" si="17"/>
        <v>0</v>
      </c>
      <c r="X405" s="35" t="str">
        <f>IFERROR(IF(W405=0,"",ROUNDUP(W405/H405,0)*0.00502),"")</f>
        <v/>
      </c>
      <c r="Y405" s="55"/>
      <c r="Z405" s="56"/>
      <c r="AD405" s="57"/>
      <c r="BA405" s="275" t="s">
        <v>1</v>
      </c>
    </row>
    <row r="406" spans="1:53" ht="27" hidden="1" customHeight="1" x14ac:dyDescent="0.25">
      <c r="A406" s="53" t="s">
        <v>577</v>
      </c>
      <c r="B406" s="53" t="s">
        <v>578</v>
      </c>
      <c r="C406" s="30">
        <v>4301031167</v>
      </c>
      <c r="D406" s="332">
        <v>4680115880771</v>
      </c>
      <c r="E406" s="330"/>
      <c r="F406" s="314">
        <v>0.28000000000000003</v>
      </c>
      <c r="G406" s="31">
        <v>6</v>
      </c>
      <c r="H406" s="314">
        <v>1.68</v>
      </c>
      <c r="I406" s="314">
        <v>1.81</v>
      </c>
      <c r="J406" s="31">
        <v>234</v>
      </c>
      <c r="K406" s="31" t="s">
        <v>169</v>
      </c>
      <c r="L406" s="32" t="s">
        <v>63</v>
      </c>
      <c r="M406" s="31">
        <v>45</v>
      </c>
      <c r="N406" s="4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3"/>
      <c r="T406" s="33"/>
      <c r="U406" s="34" t="s">
        <v>64</v>
      </c>
      <c r="V406" s="315">
        <v>0</v>
      </c>
      <c r="W406" s="316">
        <f t="shared" si="17"/>
        <v>0</v>
      </c>
      <c r="X406" s="35" t="str">
        <f>IFERROR(IF(W406=0,"",ROUNDUP(W406/H406,0)*0.00502),"")</f>
        <v/>
      </c>
      <c r="Y406" s="55"/>
      <c r="Z406" s="56"/>
      <c r="AD406" s="57"/>
      <c r="BA406" s="276" t="s">
        <v>1</v>
      </c>
    </row>
    <row r="407" spans="1:53" ht="27" hidden="1" customHeight="1" x14ac:dyDescent="0.25">
      <c r="A407" s="53" t="s">
        <v>579</v>
      </c>
      <c r="B407" s="53" t="s">
        <v>580</v>
      </c>
      <c r="C407" s="30">
        <v>4301031173</v>
      </c>
      <c r="D407" s="332">
        <v>4607091389500</v>
      </c>
      <c r="E407" s="330"/>
      <c r="F407" s="314">
        <v>0.35</v>
      </c>
      <c r="G407" s="31">
        <v>6</v>
      </c>
      <c r="H407" s="314">
        <v>2.1</v>
      </c>
      <c r="I407" s="314">
        <v>2.23</v>
      </c>
      <c r="J407" s="31">
        <v>234</v>
      </c>
      <c r="K407" s="31" t="s">
        <v>169</v>
      </c>
      <c r="L407" s="32" t="s">
        <v>63</v>
      </c>
      <c r="M407" s="31">
        <v>45</v>
      </c>
      <c r="N407" s="6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3"/>
      <c r="T407" s="33"/>
      <c r="U407" s="34" t="s">
        <v>64</v>
      </c>
      <c r="V407" s="315">
        <v>0</v>
      </c>
      <c r="W407" s="316">
        <f t="shared" si="17"/>
        <v>0</v>
      </c>
      <c r="X407" s="35" t="str">
        <f>IFERROR(IF(W407=0,"",ROUNDUP(W407/H407,0)*0.00502),"")</f>
        <v/>
      </c>
      <c r="Y407" s="55"/>
      <c r="Z407" s="56"/>
      <c r="AD407" s="57"/>
      <c r="BA407" s="277" t="s">
        <v>1</v>
      </c>
    </row>
    <row r="408" spans="1:53" ht="27" hidden="1" customHeight="1" x14ac:dyDescent="0.25">
      <c r="A408" s="53" t="s">
        <v>581</v>
      </c>
      <c r="B408" s="53" t="s">
        <v>582</v>
      </c>
      <c r="C408" s="30">
        <v>4301031103</v>
      </c>
      <c r="D408" s="332">
        <v>4680115881983</v>
      </c>
      <c r="E408" s="330"/>
      <c r="F408" s="314">
        <v>0.28000000000000003</v>
      </c>
      <c r="G408" s="31">
        <v>4</v>
      </c>
      <c r="H408" s="314">
        <v>1.1200000000000001</v>
      </c>
      <c r="I408" s="314">
        <v>1.252</v>
      </c>
      <c r="J408" s="31">
        <v>234</v>
      </c>
      <c r="K408" s="31" t="s">
        <v>169</v>
      </c>
      <c r="L408" s="32" t="s">
        <v>63</v>
      </c>
      <c r="M408" s="31">
        <v>40</v>
      </c>
      <c r="N408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3"/>
      <c r="T408" s="33"/>
      <c r="U408" s="34" t="s">
        <v>64</v>
      </c>
      <c r="V408" s="315">
        <v>0</v>
      </c>
      <c r="W408" s="316">
        <f t="shared" si="17"/>
        <v>0</v>
      </c>
      <c r="X408" s="35" t="str">
        <f>IFERROR(IF(W408=0,"",ROUNDUP(W408/H408,0)*0.00502),"")</f>
        <v/>
      </c>
      <c r="Y408" s="55"/>
      <c r="Z408" s="56"/>
      <c r="AD408" s="57"/>
      <c r="BA408" s="278" t="s">
        <v>1</v>
      </c>
    </row>
    <row r="409" spans="1:53" x14ac:dyDescent="0.2">
      <c r="A409" s="341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42"/>
      <c r="N409" s="321" t="s">
        <v>65</v>
      </c>
      <c r="O409" s="322"/>
      <c r="P409" s="322"/>
      <c r="Q409" s="322"/>
      <c r="R409" s="322"/>
      <c r="S409" s="322"/>
      <c r="T409" s="323"/>
      <c r="U409" s="36" t="s">
        <v>66</v>
      </c>
      <c r="V409" s="317">
        <f>IFERROR(V402/H402,"0")+IFERROR(V403/H403,"0")+IFERROR(V404/H404,"0")+IFERROR(V405/H405,"0")+IFERROR(V406/H406,"0")+IFERROR(V407/H407,"0")+IFERROR(V408/H408,"0")</f>
        <v>11.904761904761905</v>
      </c>
      <c r="W409" s="317">
        <f>IFERROR(W402/H402,"0")+IFERROR(W403/H403,"0")+IFERROR(W404/H404,"0")+IFERROR(W405/H405,"0")+IFERROR(W406/H406,"0")+IFERROR(W407/H407,"0")+IFERROR(W408/H408,"0")</f>
        <v>12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9.0359999999999996E-2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42"/>
      <c r="N410" s="321" t="s">
        <v>65</v>
      </c>
      <c r="O410" s="322"/>
      <c r="P410" s="322"/>
      <c r="Q410" s="322"/>
      <c r="R410" s="322"/>
      <c r="S410" s="322"/>
      <c r="T410" s="323"/>
      <c r="U410" s="36" t="s">
        <v>64</v>
      </c>
      <c r="V410" s="317">
        <f>IFERROR(SUM(V402:V408),"0")</f>
        <v>50</v>
      </c>
      <c r="W410" s="317">
        <f>IFERROR(SUM(W402:W408),"0")</f>
        <v>50.400000000000006</v>
      </c>
      <c r="X410" s="36"/>
      <c r="Y410" s="318"/>
      <c r="Z410" s="318"/>
    </row>
    <row r="411" spans="1:53" ht="27.75" hidden="1" customHeight="1" x14ac:dyDescent="0.2">
      <c r="A411" s="369" t="s">
        <v>583</v>
      </c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0"/>
      <c r="O411" s="370"/>
      <c r="P411" s="370"/>
      <c r="Q411" s="370"/>
      <c r="R411" s="370"/>
      <c r="S411" s="370"/>
      <c r="T411" s="370"/>
      <c r="U411" s="370"/>
      <c r="V411" s="370"/>
      <c r="W411" s="370"/>
      <c r="X411" s="370"/>
      <c r="Y411" s="47"/>
      <c r="Z411" s="47"/>
    </row>
    <row r="412" spans="1:53" ht="16.5" hidden="1" customHeight="1" x14ac:dyDescent="0.25">
      <c r="A412" s="366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5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09"/>
      <c r="Z413" s="309"/>
    </row>
    <row r="414" spans="1:53" ht="27" hidden="1" customHeight="1" x14ac:dyDescent="0.25">
      <c r="A414" s="53" t="s">
        <v>584</v>
      </c>
      <c r="B414" s="53" t="s">
        <v>585</v>
      </c>
      <c r="C414" s="30">
        <v>4301011371</v>
      </c>
      <c r="D414" s="332">
        <v>4607091389067</v>
      </c>
      <c r="E414" s="330"/>
      <c r="F414" s="314">
        <v>0.88</v>
      </c>
      <c r="G414" s="31">
        <v>6</v>
      </c>
      <c r="H414" s="314">
        <v>5.28</v>
      </c>
      <c r="I414" s="314">
        <v>5.64</v>
      </c>
      <c r="J414" s="31">
        <v>104</v>
      </c>
      <c r="K414" s="31" t="s">
        <v>97</v>
      </c>
      <c r="L414" s="32" t="s">
        <v>118</v>
      </c>
      <c r="M414" s="31">
        <v>55</v>
      </c>
      <c r="N414" s="4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3"/>
      <c r="T414" s="33"/>
      <c r="U414" s="34" t="s">
        <v>64</v>
      </c>
      <c r="V414" s="315">
        <v>0</v>
      </c>
      <c r="W414" s="316">
        <f t="shared" ref="W414:W422" si="18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9" t="s">
        <v>1</v>
      </c>
    </row>
    <row r="415" spans="1:53" ht="27" hidden="1" customHeight="1" x14ac:dyDescent="0.25">
      <c r="A415" s="53" t="s">
        <v>586</v>
      </c>
      <c r="B415" s="53" t="s">
        <v>587</v>
      </c>
      <c r="C415" s="30">
        <v>4301011363</v>
      </c>
      <c r="D415" s="332">
        <v>4607091383522</v>
      </c>
      <c r="E415" s="330"/>
      <c r="F415" s="314">
        <v>0.88</v>
      </c>
      <c r="G415" s="31">
        <v>6</v>
      </c>
      <c r="H415" s="314">
        <v>5.28</v>
      </c>
      <c r="I415" s="314">
        <v>5.64</v>
      </c>
      <c r="J415" s="31">
        <v>104</v>
      </c>
      <c r="K415" s="31" t="s">
        <v>97</v>
      </c>
      <c r="L415" s="32" t="s">
        <v>98</v>
      </c>
      <c r="M415" s="31">
        <v>55</v>
      </c>
      <c r="N415" s="5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3"/>
      <c r="T415" s="33"/>
      <c r="U415" s="34" t="s">
        <v>64</v>
      </c>
      <c r="V415" s="315">
        <v>0</v>
      </c>
      <c r="W415" s="316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0" t="s">
        <v>1</v>
      </c>
    </row>
    <row r="416" spans="1:53" ht="27" hidden="1" customHeight="1" x14ac:dyDescent="0.25">
      <c r="A416" s="53" t="s">
        <v>588</v>
      </c>
      <c r="B416" s="53" t="s">
        <v>589</v>
      </c>
      <c r="C416" s="30">
        <v>4301011431</v>
      </c>
      <c r="D416" s="332">
        <v>4607091384437</v>
      </c>
      <c r="E416" s="330"/>
      <c r="F416" s="314">
        <v>0.88</v>
      </c>
      <c r="G416" s="31">
        <v>6</v>
      </c>
      <c r="H416" s="314">
        <v>5.28</v>
      </c>
      <c r="I416" s="314">
        <v>5.64</v>
      </c>
      <c r="J416" s="31">
        <v>104</v>
      </c>
      <c r="K416" s="31" t="s">
        <v>97</v>
      </c>
      <c r="L416" s="32" t="s">
        <v>98</v>
      </c>
      <c r="M416" s="31">
        <v>50</v>
      </c>
      <c r="N416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3"/>
      <c r="T416" s="33"/>
      <c r="U416" s="34" t="s">
        <v>64</v>
      </c>
      <c r="V416" s="315">
        <v>0</v>
      </c>
      <c r="W416" s="316">
        <f t="shared" si="18"/>
        <v>0</v>
      </c>
      <c r="X416" s="35" t="str">
        <f>IFERROR(IF(W416=0,"",ROUNDUP(W416/H416,0)*0.01196),"")</f>
        <v/>
      </c>
      <c r="Y416" s="55"/>
      <c r="Z416" s="56"/>
      <c r="AD416" s="57"/>
      <c r="BA416" s="281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4301011365</v>
      </c>
      <c r="D417" s="332">
        <v>4607091389104</v>
      </c>
      <c r="E417" s="330"/>
      <c r="F417" s="314">
        <v>0.88</v>
      </c>
      <c r="G417" s="31">
        <v>6</v>
      </c>
      <c r="H417" s="314">
        <v>5.28</v>
      </c>
      <c r="I417" s="314">
        <v>5.64</v>
      </c>
      <c r="J417" s="31">
        <v>104</v>
      </c>
      <c r="K417" s="31" t="s">
        <v>97</v>
      </c>
      <c r="L417" s="32" t="s">
        <v>98</v>
      </c>
      <c r="M417" s="31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3"/>
      <c r="T417" s="33"/>
      <c r="U417" s="34" t="s">
        <v>64</v>
      </c>
      <c r="V417" s="315">
        <v>2000</v>
      </c>
      <c r="W417" s="316">
        <f t="shared" si="18"/>
        <v>2001.1200000000001</v>
      </c>
      <c r="X417" s="35">
        <f>IFERROR(IF(W417=0,"",ROUNDUP(W417/H417,0)*0.01196),"")</f>
        <v>4.5328400000000002</v>
      </c>
      <c r="Y417" s="55"/>
      <c r="Z417" s="56"/>
      <c r="AD417" s="57"/>
      <c r="BA417" s="282" t="s">
        <v>1</v>
      </c>
    </row>
    <row r="418" spans="1:53" ht="27" hidden="1" customHeight="1" x14ac:dyDescent="0.25">
      <c r="A418" s="53" t="s">
        <v>592</v>
      </c>
      <c r="B418" s="53" t="s">
        <v>593</v>
      </c>
      <c r="C418" s="30">
        <v>4301011367</v>
      </c>
      <c r="D418" s="332">
        <v>4680115880603</v>
      </c>
      <c r="E418" s="330"/>
      <c r="F418" s="314">
        <v>0.6</v>
      </c>
      <c r="G418" s="31">
        <v>6</v>
      </c>
      <c r="H418" s="314">
        <v>3.6</v>
      </c>
      <c r="I418" s="314">
        <v>3.84</v>
      </c>
      <c r="J418" s="31">
        <v>120</v>
      </c>
      <c r="K418" s="31" t="s">
        <v>62</v>
      </c>
      <c r="L418" s="32" t="s">
        <v>98</v>
      </c>
      <c r="M418" s="31">
        <v>55</v>
      </c>
      <c r="N418" s="4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3"/>
      <c r="T418" s="33"/>
      <c r="U418" s="34" t="s">
        <v>64</v>
      </c>
      <c r="V418" s="315">
        <v>0</v>
      </c>
      <c r="W418" s="316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3" t="s">
        <v>1</v>
      </c>
    </row>
    <row r="419" spans="1:53" ht="27" hidden="1" customHeight="1" x14ac:dyDescent="0.25">
      <c r="A419" s="53" t="s">
        <v>594</v>
      </c>
      <c r="B419" s="53" t="s">
        <v>595</v>
      </c>
      <c r="C419" s="30">
        <v>4301011168</v>
      </c>
      <c r="D419" s="332">
        <v>4607091389999</v>
      </c>
      <c r="E419" s="330"/>
      <c r="F419" s="314">
        <v>0.6</v>
      </c>
      <c r="G419" s="31">
        <v>6</v>
      </c>
      <c r="H419" s="314">
        <v>3.6</v>
      </c>
      <c r="I419" s="314">
        <v>3.84</v>
      </c>
      <c r="J419" s="31">
        <v>120</v>
      </c>
      <c r="K419" s="31" t="s">
        <v>62</v>
      </c>
      <c r="L419" s="32" t="s">
        <v>98</v>
      </c>
      <c r="M419" s="31">
        <v>55</v>
      </c>
      <c r="N419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3"/>
      <c r="T419" s="33"/>
      <c r="U419" s="34" t="s">
        <v>64</v>
      </c>
      <c r="V419" s="315">
        <v>0</v>
      </c>
      <c r="W419" s="316">
        <f t="shared" si="18"/>
        <v>0</v>
      </c>
      <c r="X419" s="35" t="str">
        <f>IFERROR(IF(W419=0,"",ROUNDUP(W419/H419,0)*0.00937),"")</f>
        <v/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596</v>
      </c>
      <c r="B420" s="53" t="s">
        <v>597</v>
      </c>
      <c r="C420" s="30">
        <v>4301011372</v>
      </c>
      <c r="D420" s="332">
        <v>4680115882782</v>
      </c>
      <c r="E420" s="330"/>
      <c r="F420" s="314">
        <v>0.6</v>
      </c>
      <c r="G420" s="31">
        <v>6</v>
      </c>
      <c r="H420" s="314">
        <v>3.6</v>
      </c>
      <c r="I420" s="314">
        <v>3.84</v>
      </c>
      <c r="J420" s="31">
        <v>120</v>
      </c>
      <c r="K420" s="31" t="s">
        <v>62</v>
      </c>
      <c r="L420" s="32" t="s">
        <v>98</v>
      </c>
      <c r="M420" s="31">
        <v>50</v>
      </c>
      <c r="N420" s="4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3"/>
      <c r="T420" s="33"/>
      <c r="U420" s="34" t="s">
        <v>64</v>
      </c>
      <c r="V420" s="315">
        <v>0</v>
      </c>
      <c r="W420" s="316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598</v>
      </c>
      <c r="B421" s="53" t="s">
        <v>599</v>
      </c>
      <c r="C421" s="30">
        <v>4301011190</v>
      </c>
      <c r="D421" s="332">
        <v>4607091389098</v>
      </c>
      <c r="E421" s="330"/>
      <c r="F421" s="314">
        <v>0.4</v>
      </c>
      <c r="G421" s="31">
        <v>6</v>
      </c>
      <c r="H421" s="314">
        <v>2.4</v>
      </c>
      <c r="I421" s="314">
        <v>2.6</v>
      </c>
      <c r="J421" s="31">
        <v>156</v>
      </c>
      <c r="K421" s="31" t="s">
        <v>62</v>
      </c>
      <c r="L421" s="32" t="s">
        <v>118</v>
      </c>
      <c r="M421" s="31">
        <v>50</v>
      </c>
      <c r="N421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3"/>
      <c r="T421" s="33"/>
      <c r="U421" s="34" t="s">
        <v>64</v>
      </c>
      <c r="V421" s="315">
        <v>0</v>
      </c>
      <c r="W421" s="316">
        <f t="shared" si="18"/>
        <v>0</v>
      </c>
      <c r="X421" s="35" t="str">
        <f>IFERROR(IF(W421=0,"",ROUNDUP(W421/H421,0)*0.00753),"")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600</v>
      </c>
      <c r="B422" s="53" t="s">
        <v>601</v>
      </c>
      <c r="C422" s="30">
        <v>4301011366</v>
      </c>
      <c r="D422" s="332">
        <v>4607091389982</v>
      </c>
      <c r="E422" s="330"/>
      <c r="F422" s="314">
        <v>0.6</v>
      </c>
      <c r="G422" s="31">
        <v>6</v>
      </c>
      <c r="H422" s="314">
        <v>3.6</v>
      </c>
      <c r="I422" s="314">
        <v>3.84</v>
      </c>
      <c r="J422" s="31">
        <v>120</v>
      </c>
      <c r="K422" s="31" t="s">
        <v>62</v>
      </c>
      <c r="L422" s="32" t="s">
        <v>98</v>
      </c>
      <c r="M422" s="31">
        <v>55</v>
      </c>
      <c r="N422" s="5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3"/>
      <c r="T422" s="33"/>
      <c r="U422" s="34" t="s">
        <v>64</v>
      </c>
      <c r="V422" s="315">
        <v>0</v>
      </c>
      <c r="W422" s="316">
        <f t="shared" si="18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x14ac:dyDescent="0.2">
      <c r="A423" s="341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42"/>
      <c r="N423" s="321" t="s">
        <v>65</v>
      </c>
      <c r="O423" s="322"/>
      <c r="P423" s="322"/>
      <c r="Q423" s="322"/>
      <c r="R423" s="322"/>
      <c r="S423" s="322"/>
      <c r="T423" s="323"/>
      <c r="U423" s="36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378.78787878787875</v>
      </c>
      <c r="W423" s="317">
        <f>IFERROR(W414/H414,"0")+IFERROR(W415/H415,"0")+IFERROR(W416/H416,"0")+IFERROR(W417/H417,"0")+IFERROR(W418/H418,"0")+IFERROR(W419/H419,"0")+IFERROR(W420/H420,"0")+IFERROR(W421/H421,"0")+IFERROR(W422/H422,"0")</f>
        <v>379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4.5328400000000002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42"/>
      <c r="N424" s="321" t="s">
        <v>65</v>
      </c>
      <c r="O424" s="322"/>
      <c r="P424" s="322"/>
      <c r="Q424" s="322"/>
      <c r="R424" s="322"/>
      <c r="S424" s="322"/>
      <c r="T424" s="323"/>
      <c r="U424" s="36" t="s">
        <v>64</v>
      </c>
      <c r="V424" s="317">
        <f>IFERROR(SUM(V414:V422),"0")</f>
        <v>2000</v>
      </c>
      <c r="W424" s="317">
        <f>IFERROR(SUM(W414:W422),"0")</f>
        <v>2001.1200000000001</v>
      </c>
      <c r="X424" s="36"/>
      <c r="Y424" s="318"/>
      <c r="Z424" s="318"/>
    </row>
    <row r="425" spans="1:53" ht="14.25" hidden="1" customHeight="1" x14ac:dyDescent="0.25">
      <c r="A425" s="335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09"/>
      <c r="Z425" s="309"/>
    </row>
    <row r="426" spans="1:53" ht="16.5" hidden="1" customHeight="1" x14ac:dyDescent="0.25">
      <c r="A426" s="53" t="s">
        <v>602</v>
      </c>
      <c r="B426" s="53" t="s">
        <v>603</v>
      </c>
      <c r="C426" s="30">
        <v>4301020222</v>
      </c>
      <c r="D426" s="332">
        <v>4607091388930</v>
      </c>
      <c r="E426" s="330"/>
      <c r="F426" s="314">
        <v>0.88</v>
      </c>
      <c r="G426" s="31">
        <v>6</v>
      </c>
      <c r="H426" s="314">
        <v>5.28</v>
      </c>
      <c r="I426" s="314">
        <v>5.64</v>
      </c>
      <c r="J426" s="31">
        <v>104</v>
      </c>
      <c r="K426" s="31" t="s">
        <v>97</v>
      </c>
      <c r="L426" s="32" t="s">
        <v>98</v>
      </c>
      <c r="M426" s="31">
        <v>55</v>
      </c>
      <c r="N426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3"/>
      <c r="T426" s="33"/>
      <c r="U426" s="34" t="s">
        <v>64</v>
      </c>
      <c r="V426" s="315">
        <v>0</v>
      </c>
      <c r="W426" s="316">
        <f>IFERROR(IF(V426="",0,CEILING((V426/$H426),1)*$H426),"")</f>
        <v>0</v>
      </c>
      <c r="X426" s="35" t="str">
        <f>IFERROR(IF(W426=0,"",ROUNDUP(W426/H426,0)*0.01196),"")</f>
        <v/>
      </c>
      <c r="Y426" s="55"/>
      <c r="Z426" s="56"/>
      <c r="AD426" s="57"/>
      <c r="BA426" s="288" t="s">
        <v>1</v>
      </c>
    </row>
    <row r="427" spans="1:53" ht="16.5" hidden="1" customHeight="1" x14ac:dyDescent="0.25">
      <c r="A427" s="53" t="s">
        <v>604</v>
      </c>
      <c r="B427" s="53" t="s">
        <v>605</v>
      </c>
      <c r="C427" s="30">
        <v>4301020206</v>
      </c>
      <c r="D427" s="332">
        <v>4680115880054</v>
      </c>
      <c r="E427" s="330"/>
      <c r="F427" s="314">
        <v>0.6</v>
      </c>
      <c r="G427" s="31">
        <v>6</v>
      </c>
      <c r="H427" s="314">
        <v>3.6</v>
      </c>
      <c r="I427" s="314">
        <v>3.84</v>
      </c>
      <c r="J427" s="31">
        <v>120</v>
      </c>
      <c r="K427" s="31" t="s">
        <v>62</v>
      </c>
      <c r="L427" s="32" t="s">
        <v>98</v>
      </c>
      <c r="M427" s="31">
        <v>55</v>
      </c>
      <c r="N427" s="5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3"/>
      <c r="T427" s="33"/>
      <c r="U427" s="34" t="s">
        <v>64</v>
      </c>
      <c r="V427" s="315">
        <v>0</v>
      </c>
      <c r="W427" s="316">
        <f>IFERROR(IF(V427="",0,CEILING((V427/$H427),1)*$H427),"")</f>
        <v>0</v>
      </c>
      <c r="X427" s="35" t="str">
        <f>IFERROR(IF(W427=0,"",ROUNDUP(W427/H427,0)*0.00937),"")</f>
        <v/>
      </c>
      <c r="Y427" s="55"/>
      <c r="Z427" s="56"/>
      <c r="AD427" s="57"/>
      <c r="BA427" s="289" t="s">
        <v>1</v>
      </c>
    </row>
    <row r="428" spans="1:53" hidden="1" x14ac:dyDescent="0.2">
      <c r="A428" s="341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42"/>
      <c r="N428" s="321" t="s">
        <v>65</v>
      </c>
      <c r="O428" s="322"/>
      <c r="P428" s="322"/>
      <c r="Q428" s="322"/>
      <c r="R428" s="322"/>
      <c r="S428" s="322"/>
      <c r="T428" s="323"/>
      <c r="U428" s="36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42"/>
      <c r="N429" s="321" t="s">
        <v>65</v>
      </c>
      <c r="O429" s="322"/>
      <c r="P429" s="322"/>
      <c r="Q429" s="322"/>
      <c r="R429" s="322"/>
      <c r="S429" s="322"/>
      <c r="T429" s="323"/>
      <c r="U429" s="36" t="s">
        <v>64</v>
      </c>
      <c r="V429" s="317">
        <f>IFERROR(SUM(V426:V427),"0")</f>
        <v>0</v>
      </c>
      <c r="W429" s="317">
        <f>IFERROR(SUM(W426:W427),"0")</f>
        <v>0</v>
      </c>
      <c r="X429" s="36"/>
      <c r="Y429" s="318"/>
      <c r="Z429" s="318"/>
    </row>
    <row r="430" spans="1:53" ht="14.25" hidden="1" customHeight="1" x14ac:dyDescent="0.25">
      <c r="A430" s="335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09"/>
      <c r="Z430" s="309"/>
    </row>
    <row r="431" spans="1:53" ht="27" customHeight="1" x14ac:dyDescent="0.25">
      <c r="A431" s="53" t="s">
        <v>606</v>
      </c>
      <c r="B431" s="53" t="s">
        <v>607</v>
      </c>
      <c r="C431" s="30">
        <v>4301031252</v>
      </c>
      <c r="D431" s="332">
        <v>4680115883116</v>
      </c>
      <c r="E431" s="330"/>
      <c r="F431" s="314">
        <v>0.88</v>
      </c>
      <c r="G431" s="31">
        <v>6</v>
      </c>
      <c r="H431" s="314">
        <v>5.28</v>
      </c>
      <c r="I431" s="314">
        <v>5.64</v>
      </c>
      <c r="J431" s="31">
        <v>104</v>
      </c>
      <c r="K431" s="31" t="s">
        <v>97</v>
      </c>
      <c r="L431" s="32" t="s">
        <v>98</v>
      </c>
      <c r="M431" s="31">
        <v>60</v>
      </c>
      <c r="N431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3"/>
      <c r="T431" s="33"/>
      <c r="U431" s="34" t="s">
        <v>64</v>
      </c>
      <c r="V431" s="315">
        <v>600</v>
      </c>
      <c r="W431" s="316">
        <f t="shared" ref="W431:W436" si="19">IFERROR(IF(V431="",0,CEILING((V431/$H431),1)*$H431),"")</f>
        <v>601.92000000000007</v>
      </c>
      <c r="X431" s="35">
        <f>IFERROR(IF(W431=0,"",ROUNDUP(W431/H431,0)*0.01196),"")</f>
        <v>1.36344</v>
      </c>
      <c r="Y431" s="55"/>
      <c r="Z431" s="56"/>
      <c r="AD431" s="57"/>
      <c r="BA431" s="290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4301031248</v>
      </c>
      <c r="D432" s="332">
        <v>4680115883093</v>
      </c>
      <c r="E432" s="330"/>
      <c r="F432" s="314">
        <v>0.88</v>
      </c>
      <c r="G432" s="31">
        <v>6</v>
      </c>
      <c r="H432" s="314">
        <v>5.28</v>
      </c>
      <c r="I432" s="314">
        <v>5.64</v>
      </c>
      <c r="J432" s="31">
        <v>104</v>
      </c>
      <c r="K432" s="31" t="s">
        <v>97</v>
      </c>
      <c r="L432" s="32" t="s">
        <v>63</v>
      </c>
      <c r="M432" s="31">
        <v>60</v>
      </c>
      <c r="N432" s="4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3"/>
      <c r="T432" s="33"/>
      <c r="U432" s="34" t="s">
        <v>64</v>
      </c>
      <c r="V432" s="315">
        <v>850</v>
      </c>
      <c r="W432" s="316">
        <f t="shared" si="19"/>
        <v>850.08</v>
      </c>
      <c r="X432" s="35">
        <f>IFERROR(IF(W432=0,"",ROUNDUP(W432/H432,0)*0.01196),"")</f>
        <v>1.9255599999999999</v>
      </c>
      <c r="Y432" s="55"/>
      <c r="Z432" s="56"/>
      <c r="AD432" s="57"/>
      <c r="BA432" s="291" t="s">
        <v>1</v>
      </c>
    </row>
    <row r="433" spans="1:53" ht="27" customHeight="1" x14ac:dyDescent="0.25">
      <c r="A433" s="53" t="s">
        <v>610</v>
      </c>
      <c r="B433" s="53" t="s">
        <v>611</v>
      </c>
      <c r="C433" s="30">
        <v>4301031250</v>
      </c>
      <c r="D433" s="332">
        <v>4680115883109</v>
      </c>
      <c r="E433" s="330"/>
      <c r="F433" s="314">
        <v>0.88</v>
      </c>
      <c r="G433" s="31">
        <v>6</v>
      </c>
      <c r="H433" s="314">
        <v>5.28</v>
      </c>
      <c r="I433" s="314">
        <v>5.64</v>
      </c>
      <c r="J433" s="31">
        <v>104</v>
      </c>
      <c r="K433" s="31" t="s">
        <v>97</v>
      </c>
      <c r="L433" s="32" t="s">
        <v>63</v>
      </c>
      <c r="M433" s="31">
        <v>60</v>
      </c>
      <c r="N433" s="4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3"/>
      <c r="T433" s="33"/>
      <c r="U433" s="34" t="s">
        <v>64</v>
      </c>
      <c r="V433" s="315">
        <v>1000</v>
      </c>
      <c r="W433" s="316">
        <f t="shared" si="19"/>
        <v>1003.2</v>
      </c>
      <c r="X433" s="35">
        <f>IFERROR(IF(W433=0,"",ROUNDUP(W433/H433,0)*0.01196),"")</f>
        <v>2.2724000000000002</v>
      </c>
      <c r="Y433" s="55"/>
      <c r="Z433" s="56"/>
      <c r="AD433" s="57"/>
      <c r="BA433" s="292" t="s">
        <v>1</v>
      </c>
    </row>
    <row r="434" spans="1:53" ht="27" hidden="1" customHeight="1" x14ac:dyDescent="0.25">
      <c r="A434" s="53" t="s">
        <v>612</v>
      </c>
      <c r="B434" s="53" t="s">
        <v>613</v>
      </c>
      <c r="C434" s="30">
        <v>4301031249</v>
      </c>
      <c r="D434" s="332">
        <v>4680115882072</v>
      </c>
      <c r="E434" s="330"/>
      <c r="F434" s="314">
        <v>0.6</v>
      </c>
      <c r="G434" s="31">
        <v>6</v>
      </c>
      <c r="H434" s="314">
        <v>3.6</v>
      </c>
      <c r="I434" s="314">
        <v>3.84</v>
      </c>
      <c r="J434" s="31">
        <v>120</v>
      </c>
      <c r="K434" s="31" t="s">
        <v>62</v>
      </c>
      <c r="L434" s="32" t="s">
        <v>98</v>
      </c>
      <c r="M434" s="31">
        <v>60</v>
      </c>
      <c r="N434" s="573" t="s">
        <v>614</v>
      </c>
      <c r="O434" s="329"/>
      <c r="P434" s="329"/>
      <c r="Q434" s="329"/>
      <c r="R434" s="330"/>
      <c r="S434" s="33"/>
      <c r="T434" s="33"/>
      <c r="U434" s="34" t="s">
        <v>64</v>
      </c>
      <c r="V434" s="315">
        <v>0</v>
      </c>
      <c r="W434" s="316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3" t="s">
        <v>1</v>
      </c>
    </row>
    <row r="435" spans="1:53" ht="27" hidden="1" customHeight="1" x14ac:dyDescent="0.25">
      <c r="A435" s="53" t="s">
        <v>615</v>
      </c>
      <c r="B435" s="53" t="s">
        <v>616</v>
      </c>
      <c r="C435" s="30">
        <v>4301031251</v>
      </c>
      <c r="D435" s="332">
        <v>4680115882102</v>
      </c>
      <c r="E435" s="330"/>
      <c r="F435" s="314">
        <v>0.6</v>
      </c>
      <c r="G435" s="31">
        <v>6</v>
      </c>
      <c r="H435" s="314">
        <v>3.6</v>
      </c>
      <c r="I435" s="314">
        <v>3.81</v>
      </c>
      <c r="J435" s="31">
        <v>120</v>
      </c>
      <c r="K435" s="31" t="s">
        <v>62</v>
      </c>
      <c r="L435" s="32" t="s">
        <v>63</v>
      </c>
      <c r="M435" s="31">
        <v>60</v>
      </c>
      <c r="N435" s="378" t="s">
        <v>617</v>
      </c>
      <c r="O435" s="329"/>
      <c r="P435" s="329"/>
      <c r="Q435" s="329"/>
      <c r="R435" s="330"/>
      <c r="S435" s="33"/>
      <c r="T435" s="33"/>
      <c r="U435" s="34" t="s">
        <v>64</v>
      </c>
      <c r="V435" s="315">
        <v>0</v>
      </c>
      <c r="W435" s="316">
        <f t="shared" si="19"/>
        <v>0</v>
      </c>
      <c r="X435" s="35" t="str">
        <f>IFERROR(IF(W435=0,"",ROUNDUP(W435/H435,0)*0.00937),"")</f>
        <v/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618</v>
      </c>
      <c r="B436" s="53" t="s">
        <v>619</v>
      </c>
      <c r="C436" s="30">
        <v>4301031253</v>
      </c>
      <c r="D436" s="332">
        <v>4680115882096</v>
      </c>
      <c r="E436" s="330"/>
      <c r="F436" s="314">
        <v>0.6</v>
      </c>
      <c r="G436" s="31">
        <v>6</v>
      </c>
      <c r="H436" s="314">
        <v>3.6</v>
      </c>
      <c r="I436" s="314">
        <v>3.81</v>
      </c>
      <c r="J436" s="31">
        <v>120</v>
      </c>
      <c r="K436" s="31" t="s">
        <v>62</v>
      </c>
      <c r="L436" s="32" t="s">
        <v>63</v>
      </c>
      <c r="M436" s="31">
        <v>60</v>
      </c>
      <c r="N436" s="567" t="s">
        <v>620</v>
      </c>
      <c r="O436" s="329"/>
      <c r="P436" s="329"/>
      <c r="Q436" s="329"/>
      <c r="R436" s="330"/>
      <c r="S436" s="33"/>
      <c r="T436" s="33"/>
      <c r="U436" s="34" t="s">
        <v>64</v>
      </c>
      <c r="V436" s="315">
        <v>0</v>
      </c>
      <c r="W436" s="316">
        <f t="shared" si="19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x14ac:dyDescent="0.2">
      <c r="A437" s="341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42"/>
      <c r="N437" s="321" t="s">
        <v>65</v>
      </c>
      <c r="O437" s="322"/>
      <c r="P437" s="322"/>
      <c r="Q437" s="322"/>
      <c r="R437" s="322"/>
      <c r="S437" s="322"/>
      <c r="T437" s="323"/>
      <c r="U437" s="36" t="s">
        <v>66</v>
      </c>
      <c r="V437" s="317">
        <f>IFERROR(V431/H431,"0")+IFERROR(V432/H432,"0")+IFERROR(V433/H433,"0")+IFERROR(V434/H434,"0")+IFERROR(V435/H435,"0")+IFERROR(V436/H436,"0")</f>
        <v>464.0151515151515</v>
      </c>
      <c r="W437" s="317">
        <f>IFERROR(W431/H431,"0")+IFERROR(W432/H432,"0")+IFERROR(W433/H433,"0")+IFERROR(W434/H434,"0")+IFERROR(W435/H435,"0")+IFERROR(W436/H436,"0")</f>
        <v>465</v>
      </c>
      <c r="X437" s="317">
        <f>IFERROR(IF(X431="",0,X431),"0")+IFERROR(IF(X432="",0,X432),"0")+IFERROR(IF(X433="",0,X433),"0")+IFERROR(IF(X434="",0,X434),"0")+IFERROR(IF(X435="",0,X435),"0")+IFERROR(IF(X436="",0,X436),"0")</f>
        <v>5.5613999999999999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42"/>
      <c r="N438" s="321" t="s">
        <v>65</v>
      </c>
      <c r="O438" s="322"/>
      <c r="P438" s="322"/>
      <c r="Q438" s="322"/>
      <c r="R438" s="322"/>
      <c r="S438" s="322"/>
      <c r="T438" s="323"/>
      <c r="U438" s="36" t="s">
        <v>64</v>
      </c>
      <c r="V438" s="317">
        <f>IFERROR(SUM(V431:V436),"0")</f>
        <v>2450</v>
      </c>
      <c r="W438" s="317">
        <f>IFERROR(SUM(W431:W436),"0")</f>
        <v>2455.1999999999998</v>
      </c>
      <c r="X438" s="36"/>
      <c r="Y438" s="318"/>
      <c r="Z438" s="318"/>
    </row>
    <row r="439" spans="1:53" ht="14.25" hidden="1" customHeight="1" x14ac:dyDescent="0.25">
      <c r="A439" s="335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09"/>
      <c r="Z439" s="309"/>
    </row>
    <row r="440" spans="1:53" ht="16.5" hidden="1" customHeight="1" x14ac:dyDescent="0.25">
      <c r="A440" s="53" t="s">
        <v>621</v>
      </c>
      <c r="B440" s="53" t="s">
        <v>622</v>
      </c>
      <c r="C440" s="30">
        <v>4301051230</v>
      </c>
      <c r="D440" s="332">
        <v>4607091383409</v>
      </c>
      <c r="E440" s="330"/>
      <c r="F440" s="314">
        <v>1.3</v>
      </c>
      <c r="G440" s="31">
        <v>6</v>
      </c>
      <c r="H440" s="314">
        <v>7.8</v>
      </c>
      <c r="I440" s="314">
        <v>8.3460000000000001</v>
      </c>
      <c r="J440" s="31">
        <v>56</v>
      </c>
      <c r="K440" s="31" t="s">
        <v>97</v>
      </c>
      <c r="L440" s="32" t="s">
        <v>63</v>
      </c>
      <c r="M440" s="31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3"/>
      <c r="T440" s="33"/>
      <c r="U440" s="34" t="s">
        <v>64</v>
      </c>
      <c r="V440" s="315">
        <v>0</v>
      </c>
      <c r="W440" s="316">
        <f>IFERROR(IF(V440="",0,CEILING((V440/$H440),1)*$H440),"")</f>
        <v>0</v>
      </c>
      <c r="X440" s="35" t="str">
        <f>IFERROR(IF(W440=0,"",ROUNDUP(W440/H440,0)*0.02175),"")</f>
        <v/>
      </c>
      <c r="Y440" s="55"/>
      <c r="Z440" s="56"/>
      <c r="AD440" s="57"/>
      <c r="BA440" s="296" t="s">
        <v>1</v>
      </c>
    </row>
    <row r="441" spans="1:53" ht="16.5" hidden="1" customHeight="1" x14ac:dyDescent="0.25">
      <c r="A441" s="53" t="s">
        <v>623</v>
      </c>
      <c r="B441" s="53" t="s">
        <v>624</v>
      </c>
      <c r="C441" s="30">
        <v>4301051231</v>
      </c>
      <c r="D441" s="332">
        <v>4607091383416</v>
      </c>
      <c r="E441" s="330"/>
      <c r="F441" s="314">
        <v>1.3</v>
      </c>
      <c r="G441" s="31">
        <v>6</v>
      </c>
      <c r="H441" s="314">
        <v>7.8</v>
      </c>
      <c r="I441" s="314">
        <v>8.3460000000000001</v>
      </c>
      <c r="J441" s="31">
        <v>56</v>
      </c>
      <c r="K441" s="31" t="s">
        <v>97</v>
      </c>
      <c r="L441" s="32" t="s">
        <v>63</v>
      </c>
      <c r="M441" s="31">
        <v>45</v>
      </c>
      <c r="N441" s="3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3"/>
      <c r="T441" s="33"/>
      <c r="U441" s="34" t="s">
        <v>64</v>
      </c>
      <c r="V441" s="315">
        <v>0</v>
      </c>
      <c r="W441" s="316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7" t="s">
        <v>1</v>
      </c>
    </row>
    <row r="442" spans="1:53" hidden="1" x14ac:dyDescent="0.2">
      <c r="A442" s="341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42"/>
      <c r="N442" s="321" t="s">
        <v>65</v>
      </c>
      <c r="O442" s="322"/>
      <c r="P442" s="322"/>
      <c r="Q442" s="322"/>
      <c r="R442" s="322"/>
      <c r="S442" s="322"/>
      <c r="T442" s="323"/>
      <c r="U442" s="36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42"/>
      <c r="N443" s="321" t="s">
        <v>65</v>
      </c>
      <c r="O443" s="322"/>
      <c r="P443" s="322"/>
      <c r="Q443" s="322"/>
      <c r="R443" s="322"/>
      <c r="S443" s="322"/>
      <c r="T443" s="323"/>
      <c r="U443" s="36" t="s">
        <v>64</v>
      </c>
      <c r="V443" s="317">
        <f>IFERROR(SUM(V440:V441),"0")</f>
        <v>0</v>
      </c>
      <c r="W443" s="317">
        <f>IFERROR(SUM(W440:W441),"0")</f>
        <v>0</v>
      </c>
      <c r="X443" s="36"/>
      <c r="Y443" s="318"/>
      <c r="Z443" s="318"/>
    </row>
    <row r="444" spans="1:53" ht="27.75" hidden="1" customHeight="1" x14ac:dyDescent="0.2">
      <c r="A444" s="369" t="s">
        <v>625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47"/>
      <c r="Z444" s="47"/>
    </row>
    <row r="445" spans="1:53" ht="16.5" hidden="1" customHeight="1" x14ac:dyDescent="0.25">
      <c r="A445" s="366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5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09"/>
      <c r="Z446" s="309"/>
    </row>
    <row r="447" spans="1:53" ht="27" hidden="1" customHeight="1" x14ac:dyDescent="0.25">
      <c r="A447" s="53" t="s">
        <v>627</v>
      </c>
      <c r="B447" s="53" t="s">
        <v>628</v>
      </c>
      <c r="C447" s="30">
        <v>4301011585</v>
      </c>
      <c r="D447" s="332">
        <v>4640242180441</v>
      </c>
      <c r="E447" s="330"/>
      <c r="F447" s="314">
        <v>1.5</v>
      </c>
      <c r="G447" s="31">
        <v>8</v>
      </c>
      <c r="H447" s="314">
        <v>12</v>
      </c>
      <c r="I447" s="314">
        <v>12.48</v>
      </c>
      <c r="J447" s="31">
        <v>56</v>
      </c>
      <c r="K447" s="31" t="s">
        <v>97</v>
      </c>
      <c r="L447" s="32" t="s">
        <v>98</v>
      </c>
      <c r="M447" s="31">
        <v>50</v>
      </c>
      <c r="N447" s="564" t="s">
        <v>629</v>
      </c>
      <c r="O447" s="329"/>
      <c r="P447" s="329"/>
      <c r="Q447" s="329"/>
      <c r="R447" s="330"/>
      <c r="S447" s="33"/>
      <c r="T447" s="33"/>
      <c r="U447" s="34" t="s">
        <v>64</v>
      </c>
      <c r="V447" s="315">
        <v>0</v>
      </c>
      <c r="W447" s="316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8" t="s">
        <v>1</v>
      </c>
    </row>
    <row r="448" spans="1:53" ht="27" customHeight="1" x14ac:dyDescent="0.25">
      <c r="A448" s="53" t="s">
        <v>630</v>
      </c>
      <c r="B448" s="53" t="s">
        <v>631</v>
      </c>
      <c r="C448" s="30">
        <v>4301011584</v>
      </c>
      <c r="D448" s="332">
        <v>4640242180564</v>
      </c>
      <c r="E448" s="330"/>
      <c r="F448" s="314">
        <v>1.5</v>
      </c>
      <c r="G448" s="31">
        <v>8</v>
      </c>
      <c r="H448" s="314">
        <v>12</v>
      </c>
      <c r="I448" s="314">
        <v>12.48</v>
      </c>
      <c r="J448" s="31">
        <v>56</v>
      </c>
      <c r="K448" s="31" t="s">
        <v>97</v>
      </c>
      <c r="L448" s="32" t="s">
        <v>98</v>
      </c>
      <c r="M448" s="31">
        <v>50</v>
      </c>
      <c r="N448" s="491" t="s">
        <v>632</v>
      </c>
      <c r="O448" s="329"/>
      <c r="P448" s="329"/>
      <c r="Q448" s="329"/>
      <c r="R448" s="330"/>
      <c r="S448" s="33"/>
      <c r="T448" s="33"/>
      <c r="U448" s="34" t="s">
        <v>64</v>
      </c>
      <c r="V448" s="315">
        <v>300</v>
      </c>
      <c r="W448" s="316">
        <f>IFERROR(IF(V448="",0,CEILING((V448/$H448),1)*$H448),"")</f>
        <v>300</v>
      </c>
      <c r="X448" s="35">
        <f>IFERROR(IF(W448=0,"",ROUNDUP(W448/H448,0)*0.02175),"")</f>
        <v>0.54374999999999996</v>
      </c>
      <c r="Y448" s="55"/>
      <c r="Z448" s="56"/>
      <c r="AD448" s="57"/>
      <c r="BA448" s="299" t="s">
        <v>1</v>
      </c>
    </row>
    <row r="449" spans="1:53" x14ac:dyDescent="0.2">
      <c r="A449" s="341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42"/>
      <c r="N449" s="321" t="s">
        <v>65</v>
      </c>
      <c r="O449" s="322"/>
      <c r="P449" s="322"/>
      <c r="Q449" s="322"/>
      <c r="R449" s="322"/>
      <c r="S449" s="322"/>
      <c r="T449" s="323"/>
      <c r="U449" s="36" t="s">
        <v>66</v>
      </c>
      <c r="V449" s="317">
        <f>IFERROR(V447/H447,"0")+IFERROR(V448/H448,"0")</f>
        <v>25</v>
      </c>
      <c r="W449" s="317">
        <f>IFERROR(W447/H447,"0")+IFERROR(W448/H448,"0")</f>
        <v>25</v>
      </c>
      <c r="X449" s="317">
        <f>IFERROR(IF(X447="",0,X447),"0")+IFERROR(IF(X448="",0,X448),"0")</f>
        <v>0.54374999999999996</v>
      </c>
      <c r="Y449" s="318"/>
      <c r="Z449" s="318"/>
    </row>
    <row r="450" spans="1:53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42"/>
      <c r="N450" s="321" t="s">
        <v>65</v>
      </c>
      <c r="O450" s="322"/>
      <c r="P450" s="322"/>
      <c r="Q450" s="322"/>
      <c r="R450" s="322"/>
      <c r="S450" s="322"/>
      <c r="T450" s="323"/>
      <c r="U450" s="36" t="s">
        <v>64</v>
      </c>
      <c r="V450" s="317">
        <f>IFERROR(SUM(V447:V448),"0")</f>
        <v>300</v>
      </c>
      <c r="W450" s="317">
        <f>IFERROR(SUM(W447:W448),"0")</f>
        <v>300</v>
      </c>
      <c r="X450" s="36"/>
      <c r="Y450" s="318"/>
      <c r="Z450" s="318"/>
    </row>
    <row r="451" spans="1:53" ht="14.25" hidden="1" customHeight="1" x14ac:dyDescent="0.25">
      <c r="A451" s="335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09"/>
      <c r="Z451" s="309"/>
    </row>
    <row r="452" spans="1:53" ht="27" hidden="1" customHeight="1" x14ac:dyDescent="0.25">
      <c r="A452" s="53" t="s">
        <v>633</v>
      </c>
      <c r="B452" s="53" t="s">
        <v>634</v>
      </c>
      <c r="C452" s="30">
        <v>4301020260</v>
      </c>
      <c r="D452" s="332">
        <v>4640242180526</v>
      </c>
      <c r="E452" s="330"/>
      <c r="F452" s="314">
        <v>1.8</v>
      </c>
      <c r="G452" s="31">
        <v>6</v>
      </c>
      <c r="H452" s="314">
        <v>10.8</v>
      </c>
      <c r="I452" s="314">
        <v>11.28</v>
      </c>
      <c r="J452" s="31">
        <v>56</v>
      </c>
      <c r="K452" s="31" t="s">
        <v>97</v>
      </c>
      <c r="L452" s="32" t="s">
        <v>98</v>
      </c>
      <c r="M452" s="31">
        <v>50</v>
      </c>
      <c r="N452" s="530" t="s">
        <v>635</v>
      </c>
      <c r="O452" s="329"/>
      <c r="P452" s="329"/>
      <c r="Q452" s="329"/>
      <c r="R452" s="330"/>
      <c r="S452" s="33"/>
      <c r="T452" s="33"/>
      <c r="U452" s="34" t="s">
        <v>64</v>
      </c>
      <c r="V452" s="315">
        <v>0</v>
      </c>
      <c r="W452" s="316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300" t="s">
        <v>1</v>
      </c>
    </row>
    <row r="453" spans="1:53" ht="16.5" hidden="1" customHeight="1" x14ac:dyDescent="0.25">
      <c r="A453" s="53" t="s">
        <v>636</v>
      </c>
      <c r="B453" s="53" t="s">
        <v>637</v>
      </c>
      <c r="C453" s="30">
        <v>4301020269</v>
      </c>
      <c r="D453" s="332">
        <v>4640242180519</v>
      </c>
      <c r="E453" s="330"/>
      <c r="F453" s="314">
        <v>1.35</v>
      </c>
      <c r="G453" s="31">
        <v>8</v>
      </c>
      <c r="H453" s="314">
        <v>10.8</v>
      </c>
      <c r="I453" s="314">
        <v>11.28</v>
      </c>
      <c r="J453" s="31">
        <v>56</v>
      </c>
      <c r="K453" s="31" t="s">
        <v>97</v>
      </c>
      <c r="L453" s="32" t="s">
        <v>118</v>
      </c>
      <c r="M453" s="31">
        <v>50</v>
      </c>
      <c r="N453" s="595" t="s">
        <v>638</v>
      </c>
      <c r="O453" s="329"/>
      <c r="P453" s="329"/>
      <c r="Q453" s="329"/>
      <c r="R453" s="330"/>
      <c r="S453" s="33"/>
      <c r="T453" s="33"/>
      <c r="U453" s="34" t="s">
        <v>64</v>
      </c>
      <c r="V453" s="315">
        <v>0</v>
      </c>
      <c r="W453" s="316">
        <f>IFERROR(IF(V453="",0,CEILING((V453/$H453),1)*$H453),"")</f>
        <v>0</v>
      </c>
      <c r="X453" s="35" t="str">
        <f>IFERROR(IF(W453=0,"",ROUNDUP(W453/H453,0)*0.02175),"")</f>
        <v/>
      </c>
      <c r="Y453" s="55"/>
      <c r="Z453" s="56"/>
      <c r="AD453" s="57"/>
      <c r="BA453" s="301" t="s">
        <v>1</v>
      </c>
    </row>
    <row r="454" spans="1:53" hidden="1" x14ac:dyDescent="0.2">
      <c r="A454" s="341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42"/>
      <c r="N454" s="321" t="s">
        <v>65</v>
      </c>
      <c r="O454" s="322"/>
      <c r="P454" s="322"/>
      <c r="Q454" s="322"/>
      <c r="R454" s="322"/>
      <c r="S454" s="322"/>
      <c r="T454" s="323"/>
      <c r="U454" s="36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42"/>
      <c r="N455" s="321" t="s">
        <v>65</v>
      </c>
      <c r="O455" s="322"/>
      <c r="P455" s="322"/>
      <c r="Q455" s="322"/>
      <c r="R455" s="322"/>
      <c r="S455" s="322"/>
      <c r="T455" s="323"/>
      <c r="U455" s="36" t="s">
        <v>64</v>
      </c>
      <c r="V455" s="317">
        <f>IFERROR(SUM(V452:V453),"0")</f>
        <v>0</v>
      </c>
      <c r="W455" s="317">
        <f>IFERROR(SUM(W452:W453),"0")</f>
        <v>0</v>
      </c>
      <c r="X455" s="36"/>
      <c r="Y455" s="318"/>
      <c r="Z455" s="318"/>
    </row>
    <row r="456" spans="1:53" ht="14.25" hidden="1" customHeight="1" x14ac:dyDescent="0.25">
      <c r="A456" s="335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09"/>
      <c r="Z456" s="309"/>
    </row>
    <row r="457" spans="1:53" ht="27" hidden="1" customHeight="1" x14ac:dyDescent="0.25">
      <c r="A457" s="53" t="s">
        <v>639</v>
      </c>
      <c r="B457" s="53" t="s">
        <v>640</v>
      </c>
      <c r="C457" s="30">
        <v>4301031280</v>
      </c>
      <c r="D457" s="332">
        <v>4640242180816</v>
      </c>
      <c r="E457" s="330"/>
      <c r="F457" s="314">
        <v>0.7</v>
      </c>
      <c r="G457" s="31">
        <v>6</v>
      </c>
      <c r="H457" s="314">
        <v>4.2</v>
      </c>
      <c r="I457" s="314">
        <v>4.46</v>
      </c>
      <c r="J457" s="31">
        <v>156</v>
      </c>
      <c r="K457" s="31" t="s">
        <v>62</v>
      </c>
      <c r="L457" s="32" t="s">
        <v>63</v>
      </c>
      <c r="M457" s="31">
        <v>40</v>
      </c>
      <c r="N457" s="639" t="s">
        <v>641</v>
      </c>
      <c r="O457" s="329"/>
      <c r="P457" s="329"/>
      <c r="Q457" s="329"/>
      <c r="R457" s="330"/>
      <c r="S457" s="33"/>
      <c r="T457" s="33"/>
      <c r="U457" s="34" t="s">
        <v>64</v>
      </c>
      <c r="V457" s="315">
        <v>0</v>
      </c>
      <c r="W457" s="316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2" t="s">
        <v>1</v>
      </c>
    </row>
    <row r="458" spans="1:53" ht="27" hidden="1" customHeight="1" x14ac:dyDescent="0.25">
      <c r="A458" s="53" t="s">
        <v>642</v>
      </c>
      <c r="B458" s="53" t="s">
        <v>643</v>
      </c>
      <c r="C458" s="30">
        <v>4301031244</v>
      </c>
      <c r="D458" s="332">
        <v>4640242180595</v>
      </c>
      <c r="E458" s="330"/>
      <c r="F458" s="314">
        <v>0.7</v>
      </c>
      <c r="G458" s="31">
        <v>6</v>
      </c>
      <c r="H458" s="314">
        <v>4.2</v>
      </c>
      <c r="I458" s="314">
        <v>4.46</v>
      </c>
      <c r="J458" s="31">
        <v>156</v>
      </c>
      <c r="K458" s="31" t="s">
        <v>62</v>
      </c>
      <c r="L458" s="32" t="s">
        <v>63</v>
      </c>
      <c r="M458" s="31">
        <v>40</v>
      </c>
      <c r="N458" s="496" t="s">
        <v>644</v>
      </c>
      <c r="O458" s="329"/>
      <c r="P458" s="329"/>
      <c r="Q458" s="329"/>
      <c r="R458" s="330"/>
      <c r="S458" s="33"/>
      <c r="T458" s="33"/>
      <c r="U458" s="34" t="s">
        <v>64</v>
      </c>
      <c r="V458" s="315">
        <v>0</v>
      </c>
      <c r="W458" s="316">
        <f>IFERROR(IF(V458="",0,CEILING((V458/$H458),1)*$H458),"")</f>
        <v>0</v>
      </c>
      <c r="X458" s="35" t="str">
        <f>IFERROR(IF(W458=0,"",ROUNDUP(W458/H458,0)*0.00753),"")</f>
        <v/>
      </c>
      <c r="Y458" s="55"/>
      <c r="Z458" s="56"/>
      <c r="AD458" s="57"/>
      <c r="BA458" s="303" t="s">
        <v>1</v>
      </c>
    </row>
    <row r="459" spans="1:53" hidden="1" x14ac:dyDescent="0.2">
      <c r="A459" s="341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42"/>
      <c r="N459" s="321" t="s">
        <v>65</v>
      </c>
      <c r="O459" s="322"/>
      <c r="P459" s="322"/>
      <c r="Q459" s="322"/>
      <c r="R459" s="322"/>
      <c r="S459" s="322"/>
      <c r="T459" s="323"/>
      <c r="U459" s="36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42"/>
      <c r="N460" s="321" t="s">
        <v>65</v>
      </c>
      <c r="O460" s="322"/>
      <c r="P460" s="322"/>
      <c r="Q460" s="322"/>
      <c r="R460" s="322"/>
      <c r="S460" s="322"/>
      <c r="T460" s="323"/>
      <c r="U460" s="36" t="s">
        <v>64</v>
      </c>
      <c r="V460" s="317">
        <f>IFERROR(SUM(V457:V458),"0")</f>
        <v>0</v>
      </c>
      <c r="W460" s="317">
        <f>IFERROR(SUM(W457:W458),"0")</f>
        <v>0</v>
      </c>
      <c r="X460" s="36"/>
      <c r="Y460" s="318"/>
      <c r="Z460" s="318"/>
    </row>
    <row r="461" spans="1:53" ht="14.25" hidden="1" customHeight="1" x14ac:dyDescent="0.25">
      <c r="A461" s="335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09"/>
      <c r="Z461" s="309"/>
    </row>
    <row r="462" spans="1:53" ht="27" hidden="1" customHeight="1" x14ac:dyDescent="0.25">
      <c r="A462" s="53" t="s">
        <v>645</v>
      </c>
      <c r="B462" s="53" t="s">
        <v>646</v>
      </c>
      <c r="C462" s="30">
        <v>4301051510</v>
      </c>
      <c r="D462" s="332">
        <v>4640242180540</v>
      </c>
      <c r="E462" s="330"/>
      <c r="F462" s="314">
        <v>1.3</v>
      </c>
      <c r="G462" s="31">
        <v>6</v>
      </c>
      <c r="H462" s="314">
        <v>7.8</v>
      </c>
      <c r="I462" s="314">
        <v>8.3640000000000008</v>
      </c>
      <c r="J462" s="31">
        <v>56</v>
      </c>
      <c r="K462" s="31" t="s">
        <v>97</v>
      </c>
      <c r="L462" s="32" t="s">
        <v>63</v>
      </c>
      <c r="M462" s="31">
        <v>30</v>
      </c>
      <c r="N462" s="645" t="s">
        <v>647</v>
      </c>
      <c r="O462" s="329"/>
      <c r="P462" s="329"/>
      <c r="Q462" s="329"/>
      <c r="R462" s="330"/>
      <c r="S462" s="33"/>
      <c r="T462" s="33"/>
      <c r="U462" s="34" t="s">
        <v>64</v>
      </c>
      <c r="V462" s="315">
        <v>0</v>
      </c>
      <c r="W462" s="316">
        <f>IFERROR(IF(V462="",0,CEILING((V462/$H462),1)*$H462),"")</f>
        <v>0</v>
      </c>
      <c r="X462" s="35" t="str">
        <f>IFERROR(IF(W462=0,"",ROUNDUP(W462/H462,0)*0.02175),"")</f>
        <v/>
      </c>
      <c r="Y462" s="55"/>
      <c r="Z462" s="56"/>
      <c r="AD462" s="57"/>
      <c r="BA462" s="304" t="s">
        <v>1</v>
      </c>
    </row>
    <row r="463" spans="1:53" ht="27" hidden="1" customHeight="1" x14ac:dyDescent="0.25">
      <c r="A463" s="53" t="s">
        <v>648</v>
      </c>
      <c r="B463" s="53" t="s">
        <v>649</v>
      </c>
      <c r="C463" s="30">
        <v>4301051508</v>
      </c>
      <c r="D463" s="332">
        <v>4640242180557</v>
      </c>
      <c r="E463" s="330"/>
      <c r="F463" s="314">
        <v>0.5</v>
      </c>
      <c r="G463" s="31">
        <v>6</v>
      </c>
      <c r="H463" s="314">
        <v>3</v>
      </c>
      <c r="I463" s="314">
        <v>3.2839999999999998</v>
      </c>
      <c r="J463" s="31">
        <v>156</v>
      </c>
      <c r="K463" s="31" t="s">
        <v>62</v>
      </c>
      <c r="L463" s="32" t="s">
        <v>63</v>
      </c>
      <c r="M463" s="31">
        <v>30</v>
      </c>
      <c r="N463" s="621" t="s">
        <v>650</v>
      </c>
      <c r="O463" s="329"/>
      <c r="P463" s="329"/>
      <c r="Q463" s="329"/>
      <c r="R463" s="330"/>
      <c r="S463" s="33"/>
      <c r="T463" s="33"/>
      <c r="U463" s="34" t="s">
        <v>64</v>
      </c>
      <c r="V463" s="315">
        <v>0</v>
      </c>
      <c r="W463" s="316">
        <f>IFERROR(IF(V463="",0,CEILING((V463/$H463),1)*$H463),"")</f>
        <v>0</v>
      </c>
      <c r="X463" s="35" t="str">
        <f>IFERROR(IF(W463=0,"",ROUNDUP(W463/H463,0)*0.00753),"")</f>
        <v/>
      </c>
      <c r="Y463" s="55"/>
      <c r="Z463" s="56"/>
      <c r="AD463" s="57"/>
      <c r="BA463" s="305" t="s">
        <v>1</v>
      </c>
    </row>
    <row r="464" spans="1:53" hidden="1" x14ac:dyDescent="0.2">
      <c r="A464" s="341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42"/>
      <c r="N464" s="321" t="s">
        <v>65</v>
      </c>
      <c r="O464" s="322"/>
      <c r="P464" s="322"/>
      <c r="Q464" s="322"/>
      <c r="R464" s="322"/>
      <c r="S464" s="322"/>
      <c r="T464" s="323"/>
      <c r="U464" s="36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42"/>
      <c r="N465" s="321" t="s">
        <v>65</v>
      </c>
      <c r="O465" s="322"/>
      <c r="P465" s="322"/>
      <c r="Q465" s="322"/>
      <c r="R465" s="322"/>
      <c r="S465" s="322"/>
      <c r="T465" s="323"/>
      <c r="U465" s="36" t="s">
        <v>64</v>
      </c>
      <c r="V465" s="317">
        <f>IFERROR(SUM(V462:V463),"0")</f>
        <v>0</v>
      </c>
      <c r="W465" s="317">
        <f>IFERROR(SUM(W462:W463),"0")</f>
        <v>0</v>
      </c>
      <c r="X465" s="36"/>
      <c r="Y465" s="318"/>
      <c r="Z465" s="318"/>
    </row>
    <row r="466" spans="1:53" ht="16.5" hidden="1" customHeight="1" x14ac:dyDescent="0.25">
      <c r="A466" s="366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5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09"/>
      <c r="Z467" s="309"/>
    </row>
    <row r="468" spans="1:53" ht="16.5" customHeight="1" x14ac:dyDescent="0.25">
      <c r="A468" s="53" t="s">
        <v>652</v>
      </c>
      <c r="B468" s="53" t="s">
        <v>653</v>
      </c>
      <c r="C468" s="30">
        <v>4301051310</v>
      </c>
      <c r="D468" s="332">
        <v>4680115880870</v>
      </c>
      <c r="E468" s="330"/>
      <c r="F468" s="314">
        <v>1.3</v>
      </c>
      <c r="G468" s="31">
        <v>6</v>
      </c>
      <c r="H468" s="314">
        <v>7.8</v>
      </c>
      <c r="I468" s="314">
        <v>8.3640000000000008</v>
      </c>
      <c r="J468" s="31">
        <v>56</v>
      </c>
      <c r="K468" s="31" t="s">
        <v>97</v>
      </c>
      <c r="L468" s="32" t="s">
        <v>118</v>
      </c>
      <c r="M468" s="31">
        <v>40</v>
      </c>
      <c r="N468" s="5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3"/>
      <c r="T468" s="33"/>
      <c r="U468" s="34" t="s">
        <v>64</v>
      </c>
      <c r="V468" s="315">
        <v>200</v>
      </c>
      <c r="W468" s="316">
        <f>IFERROR(IF(V468="",0,CEILING((V468/$H468),1)*$H468),"")</f>
        <v>202.79999999999998</v>
      </c>
      <c r="X468" s="35">
        <f>IFERROR(IF(W468=0,"",ROUNDUP(W468/H468,0)*0.02175),"")</f>
        <v>0.5655</v>
      </c>
      <c r="Y468" s="55"/>
      <c r="Z468" s="56"/>
      <c r="AD468" s="57"/>
      <c r="BA468" s="306" t="s">
        <v>1</v>
      </c>
    </row>
    <row r="469" spans="1:53" x14ac:dyDescent="0.2">
      <c r="A469" s="341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42"/>
      <c r="N469" s="321" t="s">
        <v>65</v>
      </c>
      <c r="O469" s="322"/>
      <c r="P469" s="322"/>
      <c r="Q469" s="322"/>
      <c r="R469" s="322"/>
      <c r="S469" s="322"/>
      <c r="T469" s="323"/>
      <c r="U469" s="36" t="s">
        <v>66</v>
      </c>
      <c r="V469" s="317">
        <f>IFERROR(V468/H468,"0")</f>
        <v>25.641025641025642</v>
      </c>
      <c r="W469" s="317">
        <f>IFERROR(W468/H468,"0")</f>
        <v>26</v>
      </c>
      <c r="X469" s="317">
        <f>IFERROR(IF(X468="",0,X468),"0")</f>
        <v>0.5655</v>
      </c>
      <c r="Y469" s="318"/>
      <c r="Z469" s="318"/>
    </row>
    <row r="470" spans="1:53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42"/>
      <c r="N470" s="321" t="s">
        <v>65</v>
      </c>
      <c r="O470" s="322"/>
      <c r="P470" s="322"/>
      <c r="Q470" s="322"/>
      <c r="R470" s="322"/>
      <c r="S470" s="322"/>
      <c r="T470" s="323"/>
      <c r="U470" s="36" t="s">
        <v>64</v>
      </c>
      <c r="V470" s="317">
        <f>IFERROR(SUM(V468:V468),"0")</f>
        <v>200</v>
      </c>
      <c r="W470" s="317">
        <f>IFERROR(SUM(W468:W468),"0")</f>
        <v>202.79999999999998</v>
      </c>
      <c r="X470" s="36"/>
      <c r="Y470" s="318"/>
      <c r="Z470" s="318"/>
    </row>
    <row r="471" spans="1:53" ht="15" customHeight="1" x14ac:dyDescent="0.2">
      <c r="A471" s="413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2"/>
      <c r="N471" s="344" t="s">
        <v>654</v>
      </c>
      <c r="O471" s="345"/>
      <c r="P471" s="345"/>
      <c r="Q471" s="345"/>
      <c r="R471" s="345"/>
      <c r="S471" s="345"/>
      <c r="T471" s="346"/>
      <c r="U471" s="36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11652.779999999999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11701.32</v>
      </c>
      <c r="X471" s="36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2"/>
      <c r="N472" s="344" t="s">
        <v>655</v>
      </c>
      <c r="O472" s="345"/>
      <c r="P472" s="345"/>
      <c r="Q472" s="345"/>
      <c r="R472" s="345"/>
      <c r="S472" s="345"/>
      <c r="T472" s="346"/>
      <c r="U472" s="36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12437.800856280375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12489.431999999997</v>
      </c>
      <c r="X472" s="36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2"/>
      <c r="N473" s="344" t="s">
        <v>656</v>
      </c>
      <c r="O473" s="345"/>
      <c r="P473" s="345"/>
      <c r="Q473" s="345"/>
      <c r="R473" s="345"/>
      <c r="S473" s="345"/>
      <c r="T473" s="346"/>
      <c r="U473" s="36" t="s">
        <v>657</v>
      </c>
      <c r="V473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23</v>
      </c>
      <c r="W473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23</v>
      </c>
      <c r="X473" s="36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2"/>
      <c r="N474" s="344" t="s">
        <v>658</v>
      </c>
      <c r="O474" s="345"/>
      <c r="P474" s="345"/>
      <c r="Q474" s="345"/>
      <c r="R474" s="345"/>
      <c r="S474" s="345"/>
      <c r="T474" s="346"/>
      <c r="U474" s="36" t="s">
        <v>64</v>
      </c>
      <c r="V474" s="317">
        <f>GrossWeightTotal+PalletQtyTotal*25</f>
        <v>13012.800856280375</v>
      </c>
      <c r="W474" s="317">
        <f>GrossWeightTotalR+PalletQtyTotalR*25</f>
        <v>13064.431999999997</v>
      </c>
      <c r="X474" s="36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2"/>
      <c r="N475" s="344" t="s">
        <v>659</v>
      </c>
      <c r="O475" s="345"/>
      <c r="P475" s="345"/>
      <c r="Q475" s="345"/>
      <c r="R475" s="345"/>
      <c r="S475" s="345"/>
      <c r="T475" s="346"/>
      <c r="U475" s="36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2107.5052379293761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2115</v>
      </c>
      <c r="X475" s="36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2"/>
      <c r="N476" s="344" t="s">
        <v>660</v>
      </c>
      <c r="O476" s="345"/>
      <c r="P476" s="345"/>
      <c r="Q476" s="345"/>
      <c r="R476" s="345"/>
      <c r="S476" s="345"/>
      <c r="T476" s="346"/>
      <c r="U476" s="38" t="s">
        <v>661</v>
      </c>
      <c r="V476" s="36"/>
      <c r="W476" s="36"/>
      <c r="X476" s="36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27.428969999999996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39" t="s">
        <v>662</v>
      </c>
      <c r="B478" s="311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11" t="s">
        <v>583</v>
      </c>
      <c r="T478" s="333" t="s">
        <v>625</v>
      </c>
      <c r="U478" s="334"/>
      <c r="Z478" s="51"/>
      <c r="AC478" s="307"/>
    </row>
    <row r="479" spans="1:53" ht="14.25" customHeight="1" thickTop="1" x14ac:dyDescent="0.2">
      <c r="A479" s="386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7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1"/>
      <c r="AC479" s="307"/>
    </row>
    <row r="480" spans="1:53" ht="13.5" customHeight="1" thickBot="1" x14ac:dyDescent="0.25">
      <c r="A480" s="387"/>
      <c r="B480" s="349"/>
      <c r="C480" s="349"/>
      <c r="D480" s="349"/>
      <c r="E480" s="349"/>
      <c r="F480" s="349"/>
      <c r="G480" s="349"/>
      <c r="H480" s="349"/>
      <c r="I480" s="349"/>
      <c r="J480" s="349"/>
      <c r="K480" s="307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Z480" s="51"/>
      <c r="AC480" s="307"/>
    </row>
    <row r="481" spans="1:29" ht="18" customHeight="1" thickTop="1" thickBot="1" x14ac:dyDescent="0.25">
      <c r="A481" s="39" t="s">
        <v>664</v>
      </c>
      <c r="B481" s="45">
        <f>IFERROR(W22*1,"0")+IFERROR(W26*1,"0")+IFERROR(W27*1,"0")+IFERROR(W28*1,"0")+IFERROR(W29*1,"0")+IFERROR(W30*1,"0")+IFERROR(W31*1,"0")+IFERROR(W35*1,"0")+IFERROR(W39*1,"0")+IFERROR(W43*1,"0")</f>
        <v>0</v>
      </c>
      <c r="C481" s="45">
        <f>IFERROR(W49*1,"0")+IFERROR(W50*1,"0")</f>
        <v>0</v>
      </c>
      <c r="D481" s="45">
        <f>IFERROR(W55*1,"0")+IFERROR(W56*1,"0")+IFERROR(W57*1,"0")+IFERROR(W58*1,"0")</f>
        <v>388.8</v>
      </c>
      <c r="E481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161.10000000000002</v>
      </c>
      <c r="F481" s="45">
        <f>IFERROR(W130*1,"0")+IFERROR(W131*1,"0")+IFERROR(W132*1,"0")</f>
        <v>1706.1000000000001</v>
      </c>
      <c r="G481" s="45">
        <f>IFERROR(W138*1,"0")+IFERROR(W139*1,"0")+IFERROR(W140*1,"0")</f>
        <v>0</v>
      </c>
      <c r="H481" s="45">
        <f>IFERROR(W145*1,"0")+IFERROR(W146*1,"0")+IFERROR(W147*1,"0")+IFERROR(W148*1,"0")+IFERROR(W149*1,"0")+IFERROR(W150*1,"0")+IFERROR(W151*1,"0")+IFERROR(W152*1,"0")+IFERROR(W153*1,"0")</f>
        <v>0</v>
      </c>
      <c r="I481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796.19999999999993</v>
      </c>
      <c r="J481" s="45">
        <f>IFERROR(W203*1,"0")</f>
        <v>0</v>
      </c>
      <c r="K481" s="307"/>
      <c r="L481" s="45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1472.4</v>
      </c>
      <c r="M481" s="45">
        <f>IFERROR(W267*1,"0")+IFERROR(W268*1,"0")+IFERROR(W269*1,"0")+IFERROR(W270*1,"0")+IFERROR(W271*1,"0")+IFERROR(W272*1,"0")+IFERROR(W273*1,"0")+IFERROR(W277*1,"0")+IFERROR(W278*1,"0")</f>
        <v>158.39999999999998</v>
      </c>
      <c r="N481" s="45">
        <f>IFERROR(W283*1,"0")+IFERROR(W287*1,"0")+IFERROR(W291*1,"0")+IFERROR(W295*1,"0")</f>
        <v>35.699999999999996</v>
      </c>
      <c r="O481" s="45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1601.4</v>
      </c>
      <c r="P481" s="45">
        <f>IFERROR(W327*1,"0")+IFERROR(W328*1,"0")+IFERROR(W329*1,"0")+IFERROR(W330*1,"0")+IFERROR(W334*1,"0")+IFERROR(W335*1,"0")+IFERROR(W339*1,"0")+IFERROR(W340*1,"0")+IFERROR(W341*1,"0")+IFERROR(W342*1,"0")+IFERROR(W346*1,"0")</f>
        <v>201.6</v>
      </c>
      <c r="Q481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170.10000000000002</v>
      </c>
      <c r="R481" s="45">
        <f>IFERROR(W397*1,"0")+IFERROR(W398*1,"0")+IFERROR(W402*1,"0")+IFERROR(W403*1,"0")+IFERROR(W404*1,"0")+IFERROR(W405*1,"0")+IFERROR(W406*1,"0")+IFERROR(W407*1,"0")+IFERROR(W408*1,"0")</f>
        <v>50.400000000000006</v>
      </c>
      <c r="S481" s="45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4456.32</v>
      </c>
      <c r="T481" s="45">
        <f>IFERROR(W447*1,"0")+IFERROR(W448*1,"0")+IFERROR(W452*1,"0")+IFERROR(W453*1,"0")+IFERROR(W457*1,"0")+IFERROR(W458*1,"0")+IFERROR(W462*1,"0")+IFERROR(W463*1,"0")</f>
        <v>300</v>
      </c>
      <c r="U481" s="45">
        <f>IFERROR(W468*1,"0")</f>
        <v>202.79999999999998</v>
      </c>
      <c r="Z481" s="51"/>
      <c r="AC481" s="307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50,00"/>
        <filter val="1 500,00"/>
        <filter val="1 700,00"/>
        <filter val="100,00"/>
        <filter val="100,80"/>
        <filter val="102,50"/>
        <filter val="11 652,78"/>
        <filter val="11,90"/>
        <filter val="110,00"/>
        <filter val="12 437,80"/>
        <filter val="12,82"/>
        <filter val="13 012,80"/>
        <filter val="13,25"/>
        <filter val="14,00"/>
        <filter val="146,06"/>
        <filter val="150,00"/>
        <filter val="160,00"/>
        <filter val="168,90"/>
        <filter val="18,90"/>
        <filter val="2 000,00"/>
        <filter val="2 107,51"/>
        <filter val="2 450,00"/>
        <filter val="200,00"/>
        <filter val="201,60"/>
        <filter val="211,68"/>
        <filter val="23"/>
        <filter val="25,00"/>
        <filter val="25,64"/>
        <filter val="252,65"/>
        <filter val="300,00"/>
        <filter val="315,08"/>
        <filter val="35,19"/>
        <filter val="35,70"/>
        <filter val="36,90"/>
        <filter val="378,79"/>
        <filter val="380,00"/>
        <filter val="40,00"/>
        <filter val="40,80"/>
        <filter val="400,00"/>
        <filter val="44,71"/>
        <filter val="46,69"/>
        <filter val="464,02"/>
        <filter val="50,00"/>
        <filter val="52,50"/>
        <filter val="60,00"/>
        <filter val="600,00"/>
        <filter val="792,40"/>
        <filter val="84,00"/>
        <filter val="850,00"/>
      </filters>
    </filterColumn>
  </autoFilter>
  <mergeCells count="857"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W17:W18"/>
    <mergeCell ref="D55:E55"/>
    <mergeCell ref="D30:E30"/>
    <mergeCell ref="D67:E67"/>
    <mergeCell ref="D77:E77"/>
    <mergeCell ref="I17:I18"/>
    <mergeCell ref="A106:X106"/>
    <mergeCell ref="T12:U12"/>
    <mergeCell ref="N51:T51"/>
    <mergeCell ref="D72:E72"/>
    <mergeCell ref="D9:E9"/>
    <mergeCell ref="N471:T471"/>
    <mergeCell ref="N30:R30"/>
    <mergeCell ref="D98:E98"/>
    <mergeCell ref="D73:E73"/>
    <mergeCell ref="N44:T44"/>
    <mergeCell ref="N166:T166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N270:R270"/>
    <mergeCell ref="A388:M389"/>
    <mergeCell ref="A154:M155"/>
    <mergeCell ref="D70:E70"/>
    <mergeCell ref="N391:R391"/>
    <mergeCell ref="D312:E312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R6:S9"/>
    <mergeCell ref="D365:E365"/>
    <mergeCell ref="N2:U3"/>
    <mergeCell ref="A437:M438"/>
    <mergeCell ref="N334:R334"/>
    <mergeCell ref="A61:X61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H5:L5"/>
    <mergeCell ref="T10:U10"/>
    <mergeCell ref="N382:T382"/>
    <mergeCell ref="A59:M60"/>
    <mergeCell ref="N118:T118"/>
    <mergeCell ref="D139:E139"/>
    <mergeCell ref="N125:R125"/>
    <mergeCell ref="D406:E406"/>
    <mergeCell ref="N45:T45"/>
    <mergeCell ref="N463:R463"/>
    <mergeCell ref="N49:R49"/>
    <mergeCell ref="N359:R359"/>
    <mergeCell ref="A338:X338"/>
    <mergeCell ref="N400:T400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108:E108"/>
    <mergeCell ref="D375:E375"/>
    <mergeCell ref="D369:E369"/>
    <mergeCell ref="N443:T443"/>
    <mergeCell ref="A235:X235"/>
    <mergeCell ref="A321:X32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220:R220"/>
    <mergeCell ref="D236:E236"/>
    <mergeCell ref="D117:E117"/>
    <mergeCell ref="D432:E432"/>
    <mergeCell ref="N407:R407"/>
    <mergeCell ref="D353:E353"/>
    <mergeCell ref="N195:R195"/>
    <mergeCell ref="N402:R402"/>
    <mergeCell ref="D329:E329"/>
    <mergeCell ref="N131:R131"/>
    <mergeCell ref="N236:R236"/>
    <mergeCell ref="D363:E363"/>
    <mergeCell ref="A372:X372"/>
    <mergeCell ref="D357:E357"/>
    <mergeCell ref="N392:R392"/>
    <mergeCell ref="A356:X356"/>
    <mergeCell ref="D306:E306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31:E31"/>
    <mergeCell ref="A317:X317"/>
    <mergeCell ref="N357:R357"/>
    <mergeCell ref="D158:E158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A201:X201"/>
    <mergeCell ref="D453:E453"/>
    <mergeCell ref="N124:R124"/>
    <mergeCell ref="N438:T438"/>
    <mergeCell ref="D448:E448"/>
    <mergeCell ref="N436:R436"/>
    <mergeCell ref="N431:R431"/>
    <mergeCell ref="D180:E180"/>
    <mergeCell ref="A423:M424"/>
    <mergeCell ref="D27:E27"/>
    <mergeCell ref="A466:X466"/>
    <mergeCell ref="A81:M82"/>
    <mergeCell ref="D313:E313"/>
    <mergeCell ref="N426:R426"/>
    <mergeCell ref="A323:M3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A286:X286"/>
    <mergeCell ref="N354:T354"/>
    <mergeCell ref="N133:T133"/>
    <mergeCell ref="A294:X294"/>
    <mergeCell ref="A370:M371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86:R386"/>
    <mergeCell ref="N344:T344"/>
    <mergeCell ref="N242:R242"/>
    <mergeCell ref="A118:M119"/>
    <mergeCell ref="A251:M2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68:R368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D419:E419"/>
    <mergeCell ref="N91:T91"/>
    <mergeCell ref="N389:T389"/>
    <mergeCell ref="D277:E277"/>
    <mergeCell ref="N152:R152"/>
    <mergeCell ref="N318:R318"/>
    <mergeCell ref="D255:E255"/>
    <mergeCell ref="D322:E322"/>
    <mergeCell ref="N364:R364"/>
    <mergeCell ref="A143:X143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370:T370"/>
    <mergeCell ref="D220:E220"/>
    <mergeCell ref="D391:E391"/>
    <mergeCell ref="N297:T297"/>
    <mergeCell ref="D328:E328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454:T454"/>
    <mergeCell ref="A449:M450"/>
    <mergeCell ref="D43:E43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D314:E314"/>
    <mergeCell ref="A345:X345"/>
    <mergeCell ref="N416:R416"/>
    <mergeCell ref="N429:T429"/>
    <mergeCell ref="N420:R420"/>
    <mergeCell ref="N164:R164"/>
    <mergeCell ref="N199:T199"/>
    <mergeCell ref="N95:R95"/>
    <mergeCell ref="D138:E138"/>
    <mergeCell ref="D203:E203"/>
    <mergeCell ref="D374:E374"/>
    <mergeCell ref="N159:R159"/>
    <mergeCell ref="N330:R330"/>
    <mergeCell ref="N97:R97"/>
    <mergeCell ref="N268:R268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222:E222"/>
    <mergeCell ref="G17:G18"/>
    <mergeCell ref="N293:T293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421:R421"/>
    <mergeCell ref="N408:R408"/>
    <mergeCell ref="D39:E39"/>
    <mergeCell ref="N303:R303"/>
    <mergeCell ref="N223:T223"/>
    <mergeCell ref="N230:R230"/>
    <mergeCell ref="N205:T205"/>
    <mergeCell ref="D270:E270"/>
    <mergeCell ref="N320:T320"/>
    <mergeCell ref="D397:E397"/>
    <mergeCell ref="Z17:Z18"/>
    <mergeCell ref="N336:T336"/>
    <mergeCell ref="A393:M394"/>
    <mergeCell ref="N187:R187"/>
    <mergeCell ref="N59:T59"/>
    <mergeCell ref="N70:R70"/>
    <mergeCell ref="D140:E140"/>
    <mergeCell ref="N323:T323"/>
    <mergeCell ref="A160:M161"/>
    <mergeCell ref="N105:T105"/>
    <mergeCell ref="N123:R123"/>
    <mergeCell ref="N274:T274"/>
    <mergeCell ref="D295:E295"/>
    <mergeCell ref="D178:E178"/>
    <mergeCell ref="N29:R29"/>
    <mergeCell ref="N387:R387"/>
    <mergeCell ref="A44:M45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N287:R287"/>
    <mergeCell ref="D159:E159"/>
    <mergeCell ref="N414:R414"/>
    <mergeCell ref="N188:R188"/>
    <mergeCell ref="A282:X282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68:R68"/>
    <mergeCell ref="N295:R295"/>
    <mergeCell ref="N432:R432"/>
    <mergeCell ref="N117:R117"/>
    <mergeCell ref="H10:L10"/>
    <mergeCell ref="A46:X46"/>
    <mergeCell ref="D80:E80"/>
    <mergeCell ref="N66:R66"/>
    <mergeCell ref="N284:T284"/>
    <mergeCell ref="A233:M234"/>
    <mergeCell ref="N130:R130"/>
    <mergeCell ref="A227:M228"/>
    <mergeCell ref="A395:X395"/>
    <mergeCell ref="M17:M18"/>
    <mergeCell ref="N67:R67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A51:M52"/>
    <mergeCell ref="D249:E249"/>
    <mergeCell ref="D170:E170"/>
    <mergeCell ref="D341:E341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A15:L15"/>
    <mergeCell ref="N23:T23"/>
    <mergeCell ref="A48:X48"/>
    <mergeCell ref="N90:R90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A8:C8"/>
    <mergeCell ref="A13:L13"/>
    <mergeCell ref="A19:X19"/>
    <mergeCell ref="N165:T165"/>
    <mergeCell ref="N81:T81"/>
    <mergeCell ref="D102:E102"/>
    <mergeCell ref="Y17:Y18"/>
    <mergeCell ref="D239:E239"/>
    <mergeCell ref="D57:E57"/>
    <mergeCell ref="A247:X247"/>
    <mergeCell ref="N151:R151"/>
    <mergeCell ref="D97:E97"/>
    <mergeCell ref="D268:E268"/>
    <mergeCell ref="N180:R180"/>
    <mergeCell ref="A204:M205"/>
    <mergeCell ref="N261:R261"/>
    <mergeCell ref="N217:R217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132:R132"/>
    <mergeCell ref="A23:M24"/>
    <mergeCell ref="D121:E121"/>
    <mergeCell ref="A199:M200"/>
    <mergeCell ref="I479:I480"/>
    <mergeCell ref="S479:S480"/>
    <mergeCell ref="D95:E95"/>
    <mergeCell ref="S17:T17"/>
    <mergeCell ref="N316:T316"/>
    <mergeCell ref="N385:R385"/>
    <mergeCell ref="N310:T310"/>
    <mergeCell ref="C478:F478"/>
    <mergeCell ref="A347:M348"/>
    <mergeCell ref="N381:T381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A469:M47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1"/>
    </row>
    <row r="3" spans="2:8" x14ac:dyDescent="0.2">
      <c r="B3" s="46" t="s">
        <v>666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667</v>
      </c>
      <c r="C6" s="46" t="s">
        <v>668</v>
      </c>
      <c r="D6" s="46" t="s">
        <v>669</v>
      </c>
      <c r="E6" s="46"/>
    </row>
    <row r="7" spans="2:8" x14ac:dyDescent="0.2">
      <c r="B7" s="46" t="s">
        <v>670</v>
      </c>
      <c r="C7" s="46" t="s">
        <v>671</v>
      </c>
      <c r="D7" s="46" t="s">
        <v>672</v>
      </c>
      <c r="E7" s="46"/>
    </row>
    <row r="8" spans="2:8" x14ac:dyDescent="0.2">
      <c r="B8" s="46" t="s">
        <v>673</v>
      </c>
      <c r="C8" s="46" t="s">
        <v>674</v>
      </c>
      <c r="D8" s="46" t="s">
        <v>675</v>
      </c>
      <c r="E8" s="46"/>
    </row>
    <row r="9" spans="2:8" x14ac:dyDescent="0.2">
      <c r="B9" s="46" t="s">
        <v>13</v>
      </c>
      <c r="C9" s="46" t="s">
        <v>676</v>
      </c>
      <c r="D9" s="46" t="s">
        <v>677</v>
      </c>
      <c r="E9" s="46"/>
    </row>
    <row r="10" spans="2:8" x14ac:dyDescent="0.2">
      <c r="B10" s="46" t="s">
        <v>678</v>
      </c>
      <c r="C10" s="46" t="s">
        <v>679</v>
      </c>
      <c r="D10" s="46" t="s">
        <v>680</v>
      </c>
      <c r="E10" s="46"/>
    </row>
    <row r="11" spans="2:8" x14ac:dyDescent="0.2">
      <c r="B11" s="46" t="s">
        <v>681</v>
      </c>
      <c r="C11" s="46" t="s">
        <v>682</v>
      </c>
      <c r="D11" s="46" t="s">
        <v>683</v>
      </c>
      <c r="E11" s="46"/>
    </row>
    <row r="13" spans="2:8" x14ac:dyDescent="0.2">
      <c r="B13" s="46" t="s">
        <v>684</v>
      </c>
      <c r="C13" s="46" t="s">
        <v>668</v>
      </c>
      <c r="D13" s="46"/>
      <c r="E13" s="46"/>
    </row>
    <row r="15" spans="2:8" x14ac:dyDescent="0.2">
      <c r="B15" s="46" t="s">
        <v>685</v>
      </c>
      <c r="C15" s="46" t="s">
        <v>671</v>
      </c>
      <c r="D15" s="46"/>
      <c r="E15" s="46"/>
    </row>
    <row r="17" spans="2:5" x14ac:dyDescent="0.2">
      <c r="B17" s="46" t="s">
        <v>686</v>
      </c>
      <c r="C17" s="46" t="s">
        <v>674</v>
      </c>
      <c r="D17" s="46"/>
      <c r="E17" s="46"/>
    </row>
    <row r="19" spans="2:5" x14ac:dyDescent="0.2">
      <c r="B19" s="46" t="s">
        <v>687</v>
      </c>
      <c r="C19" s="46" t="s">
        <v>676</v>
      </c>
      <c r="D19" s="46"/>
      <c r="E19" s="46"/>
    </row>
    <row r="21" spans="2:5" x14ac:dyDescent="0.2">
      <c r="B21" s="46" t="s">
        <v>688</v>
      </c>
      <c r="C21" s="46" t="s">
        <v>679</v>
      </c>
      <c r="D21" s="46"/>
      <c r="E21" s="46"/>
    </row>
    <row r="23" spans="2:5" x14ac:dyDescent="0.2">
      <c r="B23" s="46" t="s">
        <v>689</v>
      </c>
      <c r="C23" s="46" t="s">
        <v>682</v>
      </c>
      <c r="D23" s="46"/>
      <c r="E23" s="46"/>
    </row>
    <row r="25" spans="2:5" x14ac:dyDescent="0.2">
      <c r="B25" s="46" t="s">
        <v>690</v>
      </c>
      <c r="C25" s="46"/>
      <c r="D25" s="46"/>
      <c r="E25" s="46"/>
    </row>
    <row r="26" spans="2:5" x14ac:dyDescent="0.2">
      <c r="B26" s="46" t="s">
        <v>691</v>
      </c>
      <c r="C26" s="46"/>
      <c r="D26" s="46"/>
      <c r="E26" s="46"/>
    </row>
    <row r="27" spans="2:5" x14ac:dyDescent="0.2">
      <c r="B27" s="46" t="s">
        <v>692</v>
      </c>
      <c r="C27" s="46"/>
      <c r="D27" s="46"/>
      <c r="E27" s="46"/>
    </row>
    <row r="28" spans="2:5" x14ac:dyDescent="0.2">
      <c r="B28" s="46" t="s">
        <v>693</v>
      </c>
      <c r="C28" s="46"/>
      <c r="D28" s="46"/>
      <c r="E28" s="46"/>
    </row>
    <row r="29" spans="2:5" x14ac:dyDescent="0.2">
      <c r="B29" s="46" t="s">
        <v>694</v>
      </c>
      <c r="C29" s="46"/>
      <c r="D29" s="46"/>
      <c r="E29" s="46"/>
    </row>
    <row r="30" spans="2:5" x14ac:dyDescent="0.2">
      <c r="B30" s="46" t="s">
        <v>695</v>
      </c>
      <c r="C30" s="46"/>
      <c r="D30" s="46"/>
      <c r="E30" s="46"/>
    </row>
    <row r="31" spans="2:5" x14ac:dyDescent="0.2">
      <c r="B31" s="46" t="s">
        <v>696</v>
      </c>
      <c r="C31" s="46"/>
      <c r="D31" s="46"/>
      <c r="E31" s="46"/>
    </row>
    <row r="32" spans="2:5" x14ac:dyDescent="0.2">
      <c r="B32" s="46" t="s">
        <v>697</v>
      </c>
      <c r="C32" s="46"/>
      <c r="D32" s="46"/>
      <c r="E32" s="46"/>
    </row>
    <row r="33" spans="2:5" x14ac:dyDescent="0.2">
      <c r="B33" s="46" t="s">
        <v>698</v>
      </c>
      <c r="C33" s="46"/>
      <c r="D33" s="46"/>
      <c r="E33" s="46"/>
    </row>
    <row r="34" spans="2:5" x14ac:dyDescent="0.2">
      <c r="B34" s="46" t="s">
        <v>699</v>
      </c>
      <c r="C34" s="46"/>
      <c r="D34" s="46"/>
      <c r="E34" s="46"/>
    </row>
    <row r="35" spans="2:5" x14ac:dyDescent="0.2">
      <c r="B35" s="46" t="s">
        <v>700</v>
      </c>
      <c r="C35" s="46"/>
      <c r="D35" s="46"/>
      <c r="E35" s="46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