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F5290FD-139D-4596-AE15-1B70D73243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1" i="1"/>
  <c r="V460" i="1"/>
  <c r="W459" i="1"/>
  <c r="U472" i="1" s="1"/>
  <c r="N459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V446" i="1"/>
  <c r="V445" i="1"/>
  <c r="W444" i="1"/>
  <c r="X444" i="1" s="1"/>
  <c r="W443" i="1"/>
  <c r="V441" i="1"/>
  <c r="V440" i="1"/>
  <c r="W439" i="1"/>
  <c r="X439" i="1" s="1"/>
  <c r="W438" i="1"/>
  <c r="V434" i="1"/>
  <c r="V433" i="1"/>
  <c r="W432" i="1"/>
  <c r="X432" i="1" s="1"/>
  <c r="N432" i="1"/>
  <c r="W431" i="1"/>
  <c r="W433" i="1" s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W423" i="1"/>
  <c r="X423" i="1" s="1"/>
  <c r="N423" i="1"/>
  <c r="W422" i="1"/>
  <c r="N422" i="1"/>
  <c r="V420" i="1"/>
  <c r="V419" i="1"/>
  <c r="W418" i="1"/>
  <c r="X418" i="1" s="1"/>
  <c r="N418" i="1"/>
  <c r="W417" i="1"/>
  <c r="W419" i="1" s="1"/>
  <c r="N417" i="1"/>
  <c r="V415" i="1"/>
  <c r="V414" i="1"/>
  <c r="W413" i="1"/>
  <c r="X413" i="1" s="1"/>
  <c r="N413" i="1"/>
  <c r="W412" i="1"/>
  <c r="X412" i="1" s="1"/>
  <c r="N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V401" i="1"/>
  <c r="V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W395" i="1"/>
  <c r="X395" i="1" s="1"/>
  <c r="N395" i="1"/>
  <c r="W394" i="1"/>
  <c r="X394" i="1" s="1"/>
  <c r="N394" i="1"/>
  <c r="W393" i="1"/>
  <c r="N393" i="1"/>
  <c r="V391" i="1"/>
  <c r="V390" i="1"/>
  <c r="W389" i="1"/>
  <c r="X389" i="1" s="1"/>
  <c r="N389" i="1"/>
  <c r="W388" i="1"/>
  <c r="W390" i="1" s="1"/>
  <c r="N388" i="1"/>
  <c r="V385" i="1"/>
  <c r="V384" i="1"/>
  <c r="W383" i="1"/>
  <c r="X383" i="1" s="1"/>
  <c r="W382" i="1"/>
  <c r="V380" i="1"/>
  <c r="V379" i="1"/>
  <c r="W378" i="1"/>
  <c r="X378" i="1" s="1"/>
  <c r="W377" i="1"/>
  <c r="X377" i="1" s="1"/>
  <c r="W376" i="1"/>
  <c r="X376" i="1" s="1"/>
  <c r="W375" i="1"/>
  <c r="V373" i="1"/>
  <c r="V372" i="1"/>
  <c r="W371" i="1"/>
  <c r="W373" i="1" s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W364" i="1"/>
  <c r="N364" i="1"/>
  <c r="V362" i="1"/>
  <c r="V361" i="1"/>
  <c r="W360" i="1"/>
  <c r="X360" i="1" s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V346" i="1"/>
  <c r="V345" i="1"/>
  <c r="W344" i="1"/>
  <c r="X344" i="1" s="1"/>
  <c r="N344" i="1"/>
  <c r="W343" i="1"/>
  <c r="W345" i="1" s="1"/>
  <c r="N343" i="1"/>
  <c r="V339" i="1"/>
  <c r="V338" i="1"/>
  <c r="W337" i="1"/>
  <c r="N337" i="1"/>
  <c r="V335" i="1"/>
  <c r="V334" i="1"/>
  <c r="W333" i="1"/>
  <c r="X333" i="1" s="1"/>
  <c r="N333" i="1"/>
  <c r="W332" i="1"/>
  <c r="X332" i="1" s="1"/>
  <c r="N332" i="1"/>
  <c r="W331" i="1"/>
  <c r="N331" i="1"/>
  <c r="W330" i="1"/>
  <c r="X330" i="1" s="1"/>
  <c r="N330" i="1"/>
  <c r="V328" i="1"/>
  <c r="V327" i="1"/>
  <c r="W326" i="1"/>
  <c r="X326" i="1" s="1"/>
  <c r="N326" i="1"/>
  <c r="W325" i="1"/>
  <c r="W327" i="1" s="1"/>
  <c r="N325" i="1"/>
  <c r="V323" i="1"/>
  <c r="V322" i="1"/>
  <c r="W321" i="1"/>
  <c r="X321" i="1" s="1"/>
  <c r="N321" i="1"/>
  <c r="W320" i="1"/>
  <c r="X320" i="1" s="1"/>
  <c r="N320" i="1"/>
  <c r="W319" i="1"/>
  <c r="X319" i="1" s="1"/>
  <c r="N319" i="1"/>
  <c r="W318" i="1"/>
  <c r="X318" i="1" s="1"/>
  <c r="N318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W305" i="1"/>
  <c r="X305" i="1" s="1"/>
  <c r="N305" i="1"/>
  <c r="W304" i="1"/>
  <c r="X304" i="1" s="1"/>
  <c r="W303" i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W268" i="1"/>
  <c r="X268" i="1" s="1"/>
  <c r="X270" i="1" s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W260" i="1"/>
  <c r="X260" i="1" s="1"/>
  <c r="N260" i="1"/>
  <c r="W259" i="1"/>
  <c r="X259" i="1" s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W246" i="1"/>
  <c r="X246" i="1" s="1"/>
  <c r="W245" i="1"/>
  <c r="X245" i="1" s="1"/>
  <c r="V243" i="1"/>
  <c r="V242" i="1"/>
  <c r="W241" i="1"/>
  <c r="X241" i="1" s="1"/>
  <c r="N241" i="1"/>
  <c r="W240" i="1"/>
  <c r="X240" i="1" s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V197" i="1"/>
  <c r="V196" i="1"/>
  <c r="W195" i="1"/>
  <c r="J472" i="1" s="1"/>
  <c r="N195" i="1"/>
  <c r="V192" i="1"/>
  <c r="V191" i="1"/>
  <c r="W190" i="1"/>
  <c r="X190" i="1" s="1"/>
  <c r="N190" i="1"/>
  <c r="W189" i="1"/>
  <c r="X189" i="1" s="1"/>
  <c r="N189" i="1"/>
  <c r="W188" i="1"/>
  <c r="X188" i="1" s="1"/>
  <c r="W187" i="1"/>
  <c r="V185" i="1"/>
  <c r="V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W173" i="1"/>
  <c r="X173" i="1" s="1"/>
  <c r="W172" i="1"/>
  <c r="X172" i="1" s="1"/>
  <c r="N172" i="1"/>
  <c r="W171" i="1"/>
  <c r="X171" i="1" s="1"/>
  <c r="N171" i="1"/>
  <c r="W170" i="1"/>
  <c r="X170" i="1" s="1"/>
  <c r="W169" i="1"/>
  <c r="X169" i="1" s="1"/>
  <c r="N169" i="1"/>
  <c r="W168" i="1"/>
  <c r="X168" i="1" s="1"/>
  <c r="W167" i="1"/>
  <c r="N167" i="1"/>
  <c r="V165" i="1"/>
  <c r="V164" i="1"/>
  <c r="W163" i="1"/>
  <c r="X163" i="1" s="1"/>
  <c r="N163" i="1"/>
  <c r="W162" i="1"/>
  <c r="X162" i="1" s="1"/>
  <c r="N162" i="1"/>
  <c r="W161" i="1"/>
  <c r="X161" i="1" s="1"/>
  <c r="N161" i="1"/>
  <c r="W160" i="1"/>
  <c r="W164" i="1" s="1"/>
  <c r="N160" i="1"/>
  <c r="V158" i="1"/>
  <c r="V157" i="1"/>
  <c r="W156" i="1"/>
  <c r="X156" i="1" s="1"/>
  <c r="N156" i="1"/>
  <c r="W155" i="1"/>
  <c r="W158" i="1" s="1"/>
  <c r="V153" i="1"/>
  <c r="V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V134" i="1"/>
  <c r="V133" i="1"/>
  <c r="W132" i="1"/>
  <c r="X132" i="1" s="1"/>
  <c r="N132" i="1"/>
  <c r="W131" i="1"/>
  <c r="X131" i="1" s="1"/>
  <c r="N131" i="1"/>
  <c r="W130" i="1"/>
  <c r="X130" i="1" s="1"/>
  <c r="N130" i="1"/>
  <c r="V126" i="1"/>
  <c r="V125" i="1"/>
  <c r="W124" i="1"/>
  <c r="X124" i="1" s="1"/>
  <c r="N124" i="1"/>
  <c r="W123" i="1"/>
  <c r="X123" i="1" s="1"/>
  <c r="N123" i="1"/>
  <c r="W122" i="1"/>
  <c r="W125" i="1" s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N114" i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N104" i="1"/>
  <c r="W103" i="1"/>
  <c r="X103" i="1" s="1"/>
  <c r="W102" i="1"/>
  <c r="X102" i="1" s="1"/>
  <c r="W101" i="1"/>
  <c r="X101" i="1" s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N91" i="1"/>
  <c r="W90" i="1"/>
  <c r="N90" i="1"/>
  <c r="V88" i="1"/>
  <c r="V87" i="1"/>
  <c r="W86" i="1"/>
  <c r="X86" i="1" s="1"/>
  <c r="N86" i="1"/>
  <c r="W85" i="1"/>
  <c r="X85" i="1" s="1"/>
  <c r="N85" i="1"/>
  <c r="W84" i="1"/>
  <c r="X84" i="1" s="1"/>
  <c r="W83" i="1"/>
  <c r="X83" i="1" s="1"/>
  <c r="W82" i="1"/>
  <c r="X82" i="1" s="1"/>
  <c r="W81" i="1"/>
  <c r="X81" i="1" s="1"/>
  <c r="N81" i="1"/>
  <c r="W80" i="1"/>
  <c r="V78" i="1"/>
  <c r="V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W64" i="1"/>
  <c r="X64" i="1" s="1"/>
  <c r="N64" i="1"/>
  <c r="W63" i="1"/>
  <c r="X63" i="1" s="1"/>
  <c r="W62" i="1"/>
  <c r="V59" i="1"/>
  <c r="V58" i="1"/>
  <c r="W57" i="1"/>
  <c r="X57" i="1" s="1"/>
  <c r="W56" i="1"/>
  <c r="X56" i="1" s="1"/>
  <c r="N56" i="1"/>
  <c r="W55" i="1"/>
  <c r="X55" i="1" s="1"/>
  <c r="W54" i="1"/>
  <c r="N54" i="1"/>
  <c r="V51" i="1"/>
  <c r="V50" i="1"/>
  <c r="W49" i="1"/>
  <c r="C472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J9" i="1" l="1"/>
  <c r="F9" i="1"/>
  <c r="F10" i="1"/>
  <c r="W32" i="1"/>
  <c r="W110" i="1"/>
  <c r="W118" i="1"/>
  <c r="X248" i="1"/>
  <c r="E472" i="1"/>
  <c r="W87" i="1"/>
  <c r="W98" i="1"/>
  <c r="X133" i="1"/>
  <c r="W184" i="1"/>
  <c r="X361" i="1"/>
  <c r="X371" i="1"/>
  <c r="X372" i="1" s="1"/>
  <c r="W372" i="1"/>
  <c r="W385" i="1"/>
  <c r="W446" i="1"/>
  <c r="V462" i="1"/>
  <c r="X459" i="1"/>
  <c r="X460" i="1" s="1"/>
  <c r="W460" i="1"/>
  <c r="V465" i="1"/>
  <c r="X22" i="1"/>
  <c r="X23" i="1" s="1"/>
  <c r="X26" i="1"/>
  <c r="X32" i="1" s="1"/>
  <c r="D472" i="1"/>
  <c r="X90" i="1"/>
  <c r="W99" i="1"/>
  <c r="W111" i="1"/>
  <c r="X113" i="1"/>
  <c r="X118" i="1" s="1"/>
  <c r="X122" i="1"/>
  <c r="X125" i="1" s="1"/>
  <c r="H472" i="1"/>
  <c r="I472" i="1"/>
  <c r="X167" i="1"/>
  <c r="X184" i="1" s="1"/>
  <c r="W192" i="1"/>
  <c r="X214" i="1"/>
  <c r="W225" i="1"/>
  <c r="W243" i="1"/>
  <c r="W248" i="1"/>
  <c r="X309" i="1"/>
  <c r="X310" i="1" s="1"/>
  <c r="W310" i="1"/>
  <c r="X313" i="1"/>
  <c r="X314" i="1" s="1"/>
  <c r="W314" i="1"/>
  <c r="X382" i="1"/>
  <c r="X384" i="1" s="1"/>
  <c r="W384" i="1"/>
  <c r="X388" i="1"/>
  <c r="X390" i="1" s="1"/>
  <c r="S472" i="1"/>
  <c r="X417" i="1"/>
  <c r="X419" i="1" s="1"/>
  <c r="X443" i="1"/>
  <c r="X445" i="1" s="1"/>
  <c r="W445" i="1"/>
  <c r="W33" i="1"/>
  <c r="H9" i="1"/>
  <c r="B472" i="1"/>
  <c r="W464" i="1"/>
  <c r="W463" i="1"/>
  <c r="V466" i="1"/>
  <c r="W24" i="1"/>
  <c r="X35" i="1"/>
  <c r="X36" i="1" s="1"/>
  <c r="W36" i="1"/>
  <c r="X39" i="1"/>
  <c r="X40" i="1" s="1"/>
  <c r="W40" i="1"/>
  <c r="X43" i="1"/>
  <c r="X44" i="1" s="1"/>
  <c r="W44" i="1"/>
  <c r="X49" i="1"/>
  <c r="X50" i="1" s="1"/>
  <c r="W50" i="1"/>
  <c r="X54" i="1"/>
  <c r="X58" i="1" s="1"/>
  <c r="W59" i="1"/>
  <c r="X62" i="1"/>
  <c r="X77" i="1" s="1"/>
  <c r="W78" i="1"/>
  <c r="X80" i="1"/>
  <c r="X87" i="1" s="1"/>
  <c r="W88" i="1"/>
  <c r="X91" i="1"/>
  <c r="X98" i="1" s="1"/>
  <c r="X104" i="1"/>
  <c r="X110" i="1" s="1"/>
  <c r="W119" i="1"/>
  <c r="W133" i="1"/>
  <c r="W147" i="1"/>
  <c r="W152" i="1"/>
  <c r="W157" i="1"/>
  <c r="X160" i="1"/>
  <c r="X164" i="1" s="1"/>
  <c r="W165" i="1"/>
  <c r="W185" i="1"/>
  <c r="X187" i="1"/>
  <c r="X191" i="1" s="1"/>
  <c r="W191" i="1"/>
  <c r="X195" i="1"/>
  <c r="X196" i="1" s="1"/>
  <c r="W196" i="1"/>
  <c r="W236" i="1"/>
  <c r="X227" i="1"/>
  <c r="X236" i="1" s="1"/>
  <c r="W249" i="1"/>
  <c r="W254" i="1"/>
  <c r="X251" i="1"/>
  <c r="X254" i="1" s="1"/>
  <c r="W270" i="1"/>
  <c r="W51" i="1"/>
  <c r="W58" i="1"/>
  <c r="W77" i="1"/>
  <c r="F472" i="1"/>
  <c r="W126" i="1"/>
  <c r="G472" i="1"/>
  <c r="W134" i="1"/>
  <c r="X137" i="1"/>
  <c r="X146" i="1" s="1"/>
  <c r="W146" i="1"/>
  <c r="X150" i="1"/>
  <c r="X152" i="1" s="1"/>
  <c r="W153" i="1"/>
  <c r="X155" i="1"/>
  <c r="X157" i="1" s="1"/>
  <c r="W197" i="1"/>
  <c r="L472" i="1"/>
  <c r="W214" i="1"/>
  <c r="W215" i="1"/>
  <c r="W218" i="1"/>
  <c r="X217" i="1"/>
  <c r="X218" i="1" s="1"/>
  <c r="W219" i="1"/>
  <c r="W224" i="1"/>
  <c r="X221" i="1"/>
  <c r="X224" i="1" s="1"/>
  <c r="W237" i="1"/>
  <c r="W242" i="1"/>
  <c r="X239" i="1"/>
  <c r="X242" i="1" s="1"/>
  <c r="W255" i="1"/>
  <c r="M472" i="1"/>
  <c r="W266" i="1"/>
  <c r="X258" i="1"/>
  <c r="X265" i="1" s="1"/>
  <c r="W265" i="1"/>
  <c r="W271" i="1"/>
  <c r="N472" i="1"/>
  <c r="W275" i="1"/>
  <c r="X274" i="1"/>
  <c r="X275" i="1" s="1"/>
  <c r="W276" i="1"/>
  <c r="W279" i="1"/>
  <c r="X278" i="1"/>
  <c r="X279" i="1" s="1"/>
  <c r="W280" i="1"/>
  <c r="W283" i="1"/>
  <c r="X282" i="1"/>
  <c r="X283" i="1" s="1"/>
  <c r="W284" i="1"/>
  <c r="W287" i="1"/>
  <c r="X286" i="1"/>
  <c r="X287" i="1" s="1"/>
  <c r="W288" i="1"/>
  <c r="O472" i="1"/>
  <c r="W300" i="1"/>
  <c r="X292" i="1"/>
  <c r="X300" i="1" s="1"/>
  <c r="W301" i="1"/>
  <c r="W307" i="1"/>
  <c r="X303" i="1"/>
  <c r="X306" i="1" s="1"/>
  <c r="W306" i="1"/>
  <c r="X322" i="1"/>
  <c r="X331" i="1"/>
  <c r="X334" i="1" s="1"/>
  <c r="W335" i="1"/>
  <c r="W362" i="1"/>
  <c r="W369" i="1"/>
  <c r="X364" i="1"/>
  <c r="X368" i="1" s="1"/>
  <c r="W368" i="1"/>
  <c r="W379" i="1"/>
  <c r="X375" i="1"/>
  <c r="X379" i="1" s="1"/>
  <c r="W380" i="1"/>
  <c r="W440" i="1"/>
  <c r="X438" i="1"/>
  <c r="X440" i="1" s="1"/>
  <c r="T472" i="1"/>
  <c r="W441" i="1"/>
  <c r="W451" i="1"/>
  <c r="W322" i="1"/>
  <c r="W323" i="1"/>
  <c r="W328" i="1"/>
  <c r="X325" i="1"/>
  <c r="X327" i="1" s="1"/>
  <c r="W334" i="1"/>
  <c r="W338" i="1"/>
  <c r="X337" i="1"/>
  <c r="X338" i="1" s="1"/>
  <c r="W339" i="1"/>
  <c r="Q472" i="1"/>
  <c r="W346" i="1"/>
  <c r="X343" i="1"/>
  <c r="X345" i="1" s="1"/>
  <c r="W361" i="1"/>
  <c r="W391" i="1"/>
  <c r="W401" i="1"/>
  <c r="X393" i="1"/>
  <c r="X400" i="1" s="1"/>
  <c r="W400" i="1"/>
  <c r="X414" i="1"/>
  <c r="W414" i="1"/>
  <c r="W420" i="1"/>
  <c r="W428" i="1"/>
  <c r="X422" i="1"/>
  <c r="X428" i="1" s="1"/>
  <c r="W429" i="1"/>
  <c r="W434" i="1"/>
  <c r="X431" i="1"/>
  <c r="X433" i="1" s="1"/>
  <c r="W450" i="1"/>
  <c r="X448" i="1"/>
  <c r="X450" i="1" s="1"/>
  <c r="R472" i="1"/>
  <c r="P472" i="1"/>
  <c r="W415" i="1"/>
  <c r="W461" i="1"/>
  <c r="W466" i="1" l="1"/>
  <c r="X467" i="1"/>
  <c r="W462" i="1"/>
  <c r="W465" i="1"/>
</calcChain>
</file>

<file path=xl/sharedStrings.xml><?xml version="1.0" encoding="utf-8"?>
<sst xmlns="http://schemas.openxmlformats.org/spreadsheetml/2006/main" count="1951" uniqueCount="670">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</sst>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25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1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2"/>
  <sheetViews>
    <sheetView showGridLines="0" tabSelected="1" topLeftCell="A4" zoomScaleNormal="100" zoomScaleSheetLayoutView="100" workbookViewId="0">
      <selection activeCell="Z54" sqref="Z54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46" t="s">
        <v>0</v>
      </c>
      <c r="E1" s="315"/>
      <c r="F1" s="315"/>
      <c r="G1" s="12" t="s">
        <v>1</v>
      </c>
      <c r="H1" s="446" t="s">
        <v>2</v>
      </c>
      <c r="I1" s="315"/>
      <c r="J1" s="315"/>
      <c r="K1" s="315"/>
      <c r="L1" s="315"/>
      <c r="M1" s="315"/>
      <c r="N1" s="315"/>
      <c r="O1" s="315"/>
      <c r="P1" s="314" t="s">
        <v>3</v>
      </c>
      <c r="Q1" s="315"/>
      <c r="R1" s="31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7"/>
      <c r="P2" s="317"/>
      <c r="Q2" s="317"/>
      <c r="R2" s="317"/>
      <c r="S2" s="317"/>
      <c r="T2" s="317"/>
      <c r="U2" s="317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17"/>
      <c r="O3" s="317"/>
      <c r="P3" s="317"/>
      <c r="Q3" s="317"/>
      <c r="R3" s="317"/>
      <c r="S3" s="317"/>
      <c r="T3" s="317"/>
      <c r="U3" s="317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560" t="s">
        <v>7</v>
      </c>
      <c r="B5" s="363"/>
      <c r="C5" s="364"/>
      <c r="D5" s="577"/>
      <c r="E5" s="578"/>
      <c r="F5" s="374" t="s">
        <v>8</v>
      </c>
      <c r="G5" s="364"/>
      <c r="H5" s="577" t="s">
        <v>669</v>
      </c>
      <c r="I5" s="611"/>
      <c r="J5" s="611"/>
      <c r="K5" s="611"/>
      <c r="L5" s="578"/>
      <c r="N5" s="24" t="s">
        <v>9</v>
      </c>
      <c r="O5" s="332">
        <v>45276</v>
      </c>
      <c r="P5" s="333"/>
      <c r="R5" s="370" t="s">
        <v>10</v>
      </c>
      <c r="S5" s="371"/>
      <c r="T5" s="565" t="s">
        <v>11</v>
      </c>
      <c r="U5" s="333"/>
      <c r="Z5" s="51"/>
      <c r="AA5" s="51"/>
      <c r="AB5" s="51"/>
    </row>
    <row r="6" spans="1:29" s="304" customFormat="1" ht="24" customHeight="1" x14ac:dyDescent="0.2">
      <c r="A6" s="560" t="s">
        <v>12</v>
      </c>
      <c r="B6" s="363"/>
      <c r="C6" s="364"/>
      <c r="D6" s="377" t="s">
        <v>13</v>
      </c>
      <c r="E6" s="378"/>
      <c r="F6" s="378"/>
      <c r="G6" s="378"/>
      <c r="H6" s="378"/>
      <c r="I6" s="378"/>
      <c r="J6" s="378"/>
      <c r="K6" s="378"/>
      <c r="L6" s="333"/>
      <c r="N6" s="24" t="s">
        <v>14</v>
      </c>
      <c r="O6" s="558" t="str">
        <f>IF(O5=0," ",CHOOSE(WEEKDAY(O5,2),"Понедельник","Вторник","Среда","Четверг","Пятница","Суббота","Воскресенье"))</f>
        <v>Суббота</v>
      </c>
      <c r="P6" s="313"/>
      <c r="R6" s="582" t="s">
        <v>15</v>
      </c>
      <c r="S6" s="371"/>
      <c r="T6" s="492" t="s">
        <v>16</v>
      </c>
      <c r="U6" s="493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84" t="str">
        <f>IFERROR(VLOOKUP(DeliveryAddress,Table,3,0),1)</f>
        <v>1</v>
      </c>
      <c r="E7" s="585"/>
      <c r="F7" s="585"/>
      <c r="G7" s="585"/>
      <c r="H7" s="585"/>
      <c r="I7" s="585"/>
      <c r="J7" s="585"/>
      <c r="K7" s="585"/>
      <c r="L7" s="422"/>
      <c r="N7" s="24"/>
      <c r="O7" s="42"/>
      <c r="P7" s="42"/>
      <c r="R7" s="317"/>
      <c r="S7" s="371"/>
      <c r="T7" s="494"/>
      <c r="U7" s="495"/>
      <c r="Z7" s="51"/>
      <c r="AA7" s="51"/>
      <c r="AB7" s="51"/>
    </row>
    <row r="8" spans="1:29" s="304" customFormat="1" ht="25.5" customHeight="1" x14ac:dyDescent="0.2">
      <c r="A8" s="338" t="s">
        <v>17</v>
      </c>
      <c r="B8" s="327"/>
      <c r="C8" s="328"/>
      <c r="D8" s="567"/>
      <c r="E8" s="568"/>
      <c r="F8" s="568"/>
      <c r="G8" s="568"/>
      <c r="H8" s="568"/>
      <c r="I8" s="568"/>
      <c r="J8" s="568"/>
      <c r="K8" s="568"/>
      <c r="L8" s="569"/>
      <c r="N8" s="24" t="s">
        <v>18</v>
      </c>
      <c r="O8" s="407">
        <v>0.45833333333333331</v>
      </c>
      <c r="P8" s="333"/>
      <c r="R8" s="317"/>
      <c r="S8" s="371"/>
      <c r="T8" s="494"/>
      <c r="U8" s="495"/>
      <c r="Z8" s="51"/>
      <c r="AA8" s="51"/>
      <c r="AB8" s="51"/>
    </row>
    <row r="9" spans="1:29" s="304" customFormat="1" ht="39.950000000000003" customHeight="1" x14ac:dyDescent="0.2">
      <c r="A9" s="3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450"/>
      <c r="E9" s="369"/>
      <c r="F9" s="3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368" t="str">
        <f>IF(AND($A$9="Тип доверенности/получателя при получении в адресе перегруза:",$D$9="Разовая доверенность"),"Введите ФИО","")</f>
        <v/>
      </c>
      <c r="I9" s="369"/>
      <c r="J9" s="3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9"/>
      <c r="L9" s="369"/>
      <c r="N9" s="26" t="s">
        <v>19</v>
      </c>
      <c r="O9" s="332"/>
      <c r="P9" s="333"/>
      <c r="R9" s="317"/>
      <c r="S9" s="371"/>
      <c r="T9" s="496"/>
      <c r="U9" s="497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3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450"/>
      <c r="E10" s="369"/>
      <c r="F10" s="3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449" t="str">
        <f>IFERROR(VLOOKUP($D$10,Proxy,2,FALSE),"")</f>
        <v/>
      </c>
      <c r="I10" s="317"/>
      <c r="J10" s="317"/>
      <c r="K10" s="317"/>
      <c r="L10" s="317"/>
      <c r="N10" s="26" t="s">
        <v>20</v>
      </c>
      <c r="O10" s="407"/>
      <c r="P10" s="333"/>
      <c r="S10" s="24" t="s">
        <v>21</v>
      </c>
      <c r="T10" s="620" t="s">
        <v>22</v>
      </c>
      <c r="U10" s="493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07"/>
      <c r="P11" s="333"/>
      <c r="S11" s="24" t="s">
        <v>25</v>
      </c>
      <c r="T11" s="396" t="s">
        <v>26</v>
      </c>
      <c r="U11" s="397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362" t="s">
        <v>27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4"/>
      <c r="N12" s="24" t="s">
        <v>28</v>
      </c>
      <c r="O12" s="421"/>
      <c r="P12" s="422"/>
      <c r="Q12" s="23"/>
      <c r="S12" s="24"/>
      <c r="T12" s="315"/>
      <c r="U12" s="317"/>
      <c r="Z12" s="51"/>
      <c r="AA12" s="51"/>
      <c r="AB12" s="51"/>
    </row>
    <row r="13" spans="1:29" s="304" customFormat="1" ht="23.25" customHeight="1" x14ac:dyDescent="0.2">
      <c r="A13" s="362" t="s">
        <v>29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  <c r="M13" s="26"/>
      <c r="N13" s="26" t="s">
        <v>30</v>
      </c>
      <c r="O13" s="396"/>
      <c r="P13" s="397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362" t="s">
        <v>31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4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367" t="s">
        <v>32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4"/>
      <c r="N15" s="561" t="s">
        <v>33</v>
      </c>
      <c r="O15" s="315"/>
      <c r="P15" s="315"/>
      <c r="Q15" s="315"/>
      <c r="R15" s="31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2"/>
      <c r="O16" s="562"/>
      <c r="P16" s="562"/>
      <c r="Q16" s="562"/>
      <c r="R16" s="5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9" t="s">
        <v>34</v>
      </c>
      <c r="B17" s="319" t="s">
        <v>35</v>
      </c>
      <c r="C17" s="524" t="s">
        <v>36</v>
      </c>
      <c r="D17" s="319" t="s">
        <v>37</v>
      </c>
      <c r="E17" s="320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556"/>
      <c r="P17" s="556"/>
      <c r="Q17" s="556"/>
      <c r="R17" s="320"/>
      <c r="S17" s="373" t="s">
        <v>47</v>
      </c>
      <c r="T17" s="364"/>
      <c r="U17" s="319" t="s">
        <v>48</v>
      </c>
      <c r="V17" s="319" t="s">
        <v>49</v>
      </c>
      <c r="W17" s="601" t="s">
        <v>50</v>
      </c>
      <c r="X17" s="319" t="s">
        <v>51</v>
      </c>
      <c r="Y17" s="335" t="s">
        <v>52</v>
      </c>
      <c r="Z17" s="335" t="s">
        <v>53</v>
      </c>
      <c r="AA17" s="335" t="s">
        <v>54</v>
      </c>
      <c r="AB17" s="595"/>
      <c r="AC17" s="596"/>
      <c r="AD17" s="531"/>
      <c r="BA17" s="590" t="s">
        <v>55</v>
      </c>
    </row>
    <row r="18" spans="1:53" ht="14.25" customHeight="1" x14ac:dyDescent="0.2">
      <c r="A18" s="334"/>
      <c r="B18" s="334"/>
      <c r="C18" s="334"/>
      <c r="D18" s="321"/>
      <c r="E18" s="322"/>
      <c r="F18" s="334"/>
      <c r="G18" s="334"/>
      <c r="H18" s="334"/>
      <c r="I18" s="334"/>
      <c r="J18" s="334"/>
      <c r="K18" s="334"/>
      <c r="L18" s="334"/>
      <c r="M18" s="334"/>
      <c r="N18" s="321"/>
      <c r="O18" s="557"/>
      <c r="P18" s="557"/>
      <c r="Q18" s="557"/>
      <c r="R18" s="322"/>
      <c r="S18" s="303" t="s">
        <v>56</v>
      </c>
      <c r="T18" s="303" t="s">
        <v>57</v>
      </c>
      <c r="U18" s="334"/>
      <c r="V18" s="334"/>
      <c r="W18" s="602"/>
      <c r="X18" s="334"/>
      <c r="Y18" s="336"/>
      <c r="Z18" s="336"/>
      <c r="AA18" s="597"/>
      <c r="AB18" s="598"/>
      <c r="AC18" s="599"/>
      <c r="AD18" s="532"/>
      <c r="BA18" s="317"/>
    </row>
    <row r="19" spans="1:53" ht="27.75" hidden="1" customHeight="1" x14ac:dyDescent="0.2">
      <c r="A19" s="365" t="s">
        <v>58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48"/>
      <c r="Z19" s="48"/>
    </row>
    <row r="20" spans="1:53" ht="16.5" hidden="1" customHeight="1" x14ac:dyDescent="0.25">
      <c r="A20" s="337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301"/>
      <c r="Z20" s="301"/>
    </row>
    <row r="21" spans="1:53" ht="14.25" hidden="1" customHeight="1" x14ac:dyDescent="0.25">
      <c r="A21" s="325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17"/>
      <c r="Y21" s="302"/>
      <c r="Z21" s="302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12">
        <v>4607091389258</v>
      </c>
      <c r="E22" s="313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13"/>
      <c r="S22" s="34"/>
      <c r="T22" s="34"/>
      <c r="U22" s="35" t="s">
        <v>64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8"/>
      <c r="N23" s="326" t="s">
        <v>65</v>
      </c>
      <c r="O23" s="327"/>
      <c r="P23" s="327"/>
      <c r="Q23" s="327"/>
      <c r="R23" s="327"/>
      <c r="S23" s="327"/>
      <c r="T23" s="328"/>
      <c r="U23" s="37" t="s">
        <v>66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hidden="1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8"/>
      <c r="N24" s="326" t="s">
        <v>65</v>
      </c>
      <c r="O24" s="327"/>
      <c r="P24" s="327"/>
      <c r="Q24" s="327"/>
      <c r="R24" s="327"/>
      <c r="S24" s="327"/>
      <c r="T24" s="328"/>
      <c r="U24" s="37" t="s">
        <v>64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hidden="1" customHeight="1" x14ac:dyDescent="0.25">
      <c r="A25" s="325" t="s">
        <v>67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02"/>
      <c r="Z25" s="302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12">
        <v>4607091383881</v>
      </c>
      <c r="E26" s="313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5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13"/>
      <c r="S26" s="34"/>
      <c r="T26" s="34"/>
      <c r="U26" s="35" t="s">
        <v>64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12">
        <v>4607091388237</v>
      </c>
      <c r="E27" s="313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7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13"/>
      <c r="S27" s="34"/>
      <c r="T27" s="34"/>
      <c r="U27" s="35" t="s">
        <v>64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12">
        <v>4607091383935</v>
      </c>
      <c r="E28" s="313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13"/>
      <c r="S28" s="34"/>
      <c r="T28" s="34"/>
      <c r="U28" s="35" t="s">
        <v>64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12">
        <v>4680115881853</v>
      </c>
      <c r="E29" s="313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0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13"/>
      <c r="S29" s="34"/>
      <c r="T29" s="34"/>
      <c r="U29" s="35" t="s">
        <v>64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12">
        <v>4607091383911</v>
      </c>
      <c r="E30" s="313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6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13"/>
      <c r="S30" s="34"/>
      <c r="T30" s="34"/>
      <c r="U30" s="35" t="s">
        <v>64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79</v>
      </c>
      <c r="C31" s="31">
        <v>4301051174</v>
      </c>
      <c r="D31" s="312">
        <v>4607091388244</v>
      </c>
      <c r="E31" s="313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5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13"/>
      <c r="S31" s="34"/>
      <c r="T31" s="34"/>
      <c r="U31" s="35" t="s">
        <v>64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M32" s="318"/>
      <c r="N32" s="326" t="s">
        <v>65</v>
      </c>
      <c r="O32" s="327"/>
      <c r="P32" s="327"/>
      <c r="Q32" s="327"/>
      <c r="R32" s="327"/>
      <c r="S32" s="327"/>
      <c r="T32" s="328"/>
      <c r="U32" s="37" t="s">
        <v>66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hidden="1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8"/>
      <c r="N33" s="326" t="s">
        <v>65</v>
      </c>
      <c r="O33" s="327"/>
      <c r="P33" s="327"/>
      <c r="Q33" s="327"/>
      <c r="R33" s="327"/>
      <c r="S33" s="327"/>
      <c r="T33" s="328"/>
      <c r="U33" s="37" t="s">
        <v>64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hidden="1" customHeight="1" x14ac:dyDescent="0.25">
      <c r="A34" s="325" t="s">
        <v>80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17"/>
      <c r="Y34" s="302"/>
      <c r="Z34" s="302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12">
        <v>4607091388503</v>
      </c>
      <c r="E35" s="313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13"/>
      <c r="S35" s="34"/>
      <c r="T35" s="34"/>
      <c r="U35" s="35" t="s">
        <v>64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1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17"/>
      <c r="M36" s="318"/>
      <c r="N36" s="326" t="s">
        <v>65</v>
      </c>
      <c r="O36" s="327"/>
      <c r="P36" s="327"/>
      <c r="Q36" s="327"/>
      <c r="R36" s="327"/>
      <c r="S36" s="327"/>
      <c r="T36" s="328"/>
      <c r="U36" s="37" t="s">
        <v>66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hidden="1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17"/>
      <c r="M37" s="318"/>
      <c r="N37" s="326" t="s">
        <v>65</v>
      </c>
      <c r="O37" s="327"/>
      <c r="P37" s="327"/>
      <c r="Q37" s="327"/>
      <c r="R37" s="327"/>
      <c r="S37" s="327"/>
      <c r="T37" s="328"/>
      <c r="U37" s="37" t="s">
        <v>64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hidden="1" customHeight="1" x14ac:dyDescent="0.25">
      <c r="A38" s="325" t="s">
        <v>85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302"/>
      <c r="Z38" s="302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12">
        <v>4607091388282</v>
      </c>
      <c r="E39" s="313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13"/>
      <c r="S39" s="34"/>
      <c r="T39" s="34"/>
      <c r="U39" s="35" t="s">
        <v>64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1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17"/>
      <c r="M40" s="318"/>
      <c r="N40" s="326" t="s">
        <v>65</v>
      </c>
      <c r="O40" s="327"/>
      <c r="P40" s="327"/>
      <c r="Q40" s="327"/>
      <c r="R40" s="327"/>
      <c r="S40" s="327"/>
      <c r="T40" s="328"/>
      <c r="U40" s="37" t="s">
        <v>66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hidden="1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17"/>
      <c r="M41" s="318"/>
      <c r="N41" s="326" t="s">
        <v>65</v>
      </c>
      <c r="O41" s="327"/>
      <c r="P41" s="327"/>
      <c r="Q41" s="327"/>
      <c r="R41" s="327"/>
      <c r="S41" s="327"/>
      <c r="T41" s="328"/>
      <c r="U41" s="37" t="s">
        <v>64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hidden="1" customHeight="1" x14ac:dyDescent="0.25">
      <c r="A42" s="325" t="s">
        <v>89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02"/>
      <c r="Z42" s="302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12">
        <v>4607091389111</v>
      </c>
      <c r="E43" s="313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13"/>
      <c r="S43" s="34"/>
      <c r="T43" s="34"/>
      <c r="U43" s="35" t="s">
        <v>64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1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8"/>
      <c r="N44" s="326" t="s">
        <v>65</v>
      </c>
      <c r="O44" s="327"/>
      <c r="P44" s="327"/>
      <c r="Q44" s="327"/>
      <c r="R44" s="327"/>
      <c r="S44" s="327"/>
      <c r="T44" s="328"/>
      <c r="U44" s="37" t="s">
        <v>66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hidden="1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8"/>
      <c r="N45" s="326" t="s">
        <v>65</v>
      </c>
      <c r="O45" s="327"/>
      <c r="P45" s="327"/>
      <c r="Q45" s="327"/>
      <c r="R45" s="327"/>
      <c r="S45" s="327"/>
      <c r="T45" s="328"/>
      <c r="U45" s="37" t="s">
        <v>64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hidden="1" customHeight="1" x14ac:dyDescent="0.2">
      <c r="A46" s="365" t="s">
        <v>92</v>
      </c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366"/>
      <c r="X46" s="366"/>
      <c r="Y46" s="48"/>
      <c r="Z46" s="48"/>
    </row>
    <row r="47" spans="1:53" ht="16.5" hidden="1" customHeight="1" x14ac:dyDescent="0.25">
      <c r="A47" s="337" t="s">
        <v>93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17"/>
      <c r="Y47" s="301"/>
      <c r="Z47" s="301"/>
    </row>
    <row r="48" spans="1:53" ht="14.25" hidden="1" customHeight="1" x14ac:dyDescent="0.25">
      <c r="A48" s="325" t="s">
        <v>94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17"/>
      <c r="Y48" s="302"/>
      <c r="Z48" s="302"/>
    </row>
    <row r="49" spans="1:53" ht="27" hidden="1" customHeight="1" x14ac:dyDescent="0.25">
      <c r="A49" s="54" t="s">
        <v>95</v>
      </c>
      <c r="B49" s="54" t="s">
        <v>96</v>
      </c>
      <c r="C49" s="31">
        <v>4301020234</v>
      </c>
      <c r="D49" s="312">
        <v>4680115881440</v>
      </c>
      <c r="E49" s="313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13"/>
      <c r="S49" s="34"/>
      <c r="T49" s="34"/>
      <c r="U49" s="35" t="s">
        <v>64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idden="1" x14ac:dyDescent="0.2">
      <c r="A50" s="316"/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8"/>
      <c r="N50" s="326" t="s">
        <v>65</v>
      </c>
      <c r="O50" s="327"/>
      <c r="P50" s="327"/>
      <c r="Q50" s="327"/>
      <c r="R50" s="327"/>
      <c r="S50" s="327"/>
      <c r="T50" s="328"/>
      <c r="U50" s="37" t="s">
        <v>66</v>
      </c>
      <c r="V50" s="308">
        <f>IFERROR(V49/H49,"0")</f>
        <v>0</v>
      </c>
      <c r="W50" s="308">
        <f>IFERROR(W49/H49,"0")</f>
        <v>0</v>
      </c>
      <c r="X50" s="308">
        <f>IFERROR(IF(X49="",0,X49),"0")</f>
        <v>0</v>
      </c>
      <c r="Y50" s="309"/>
      <c r="Z50" s="309"/>
    </row>
    <row r="51" spans="1:53" hidden="1" x14ac:dyDescent="0.2">
      <c r="A51" s="317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8"/>
      <c r="N51" s="326" t="s">
        <v>65</v>
      </c>
      <c r="O51" s="327"/>
      <c r="P51" s="327"/>
      <c r="Q51" s="327"/>
      <c r="R51" s="327"/>
      <c r="S51" s="327"/>
      <c r="T51" s="328"/>
      <c r="U51" s="37" t="s">
        <v>64</v>
      </c>
      <c r="V51" s="308">
        <f>IFERROR(SUM(V49:V49),"0")</f>
        <v>0</v>
      </c>
      <c r="W51" s="308">
        <f>IFERROR(SUM(W49:W49),"0")</f>
        <v>0</v>
      </c>
      <c r="X51" s="37"/>
      <c r="Y51" s="309"/>
      <c r="Z51" s="309"/>
    </row>
    <row r="52" spans="1:53" ht="16.5" hidden="1" customHeight="1" x14ac:dyDescent="0.25">
      <c r="A52" s="337" t="s">
        <v>99</v>
      </c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17"/>
      <c r="M52" s="317"/>
      <c r="N52" s="317"/>
      <c r="O52" s="317"/>
      <c r="P52" s="317"/>
      <c r="Q52" s="317"/>
      <c r="R52" s="317"/>
      <c r="S52" s="317"/>
      <c r="T52" s="317"/>
      <c r="U52" s="317"/>
      <c r="V52" s="317"/>
      <c r="W52" s="317"/>
      <c r="X52" s="317"/>
      <c r="Y52" s="301"/>
      <c r="Z52" s="301"/>
    </row>
    <row r="53" spans="1:53" ht="14.25" hidden="1" customHeight="1" x14ac:dyDescent="0.25">
      <c r="A53" s="325" t="s">
        <v>100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17"/>
      <c r="Y53" s="302"/>
      <c r="Z53" s="302"/>
    </row>
    <row r="54" spans="1:53" ht="27" customHeight="1" x14ac:dyDescent="0.25">
      <c r="A54" s="54" t="s">
        <v>101</v>
      </c>
      <c r="B54" s="54" t="s">
        <v>102</v>
      </c>
      <c r="C54" s="31">
        <v>4301011452</v>
      </c>
      <c r="D54" s="312">
        <v>4680115881426</v>
      </c>
      <c r="E54" s="313"/>
      <c r="F54" s="305">
        <v>1.35</v>
      </c>
      <c r="G54" s="32">
        <v>8</v>
      </c>
      <c r="H54" s="305">
        <v>10.8</v>
      </c>
      <c r="I54" s="305">
        <v>11.28</v>
      </c>
      <c r="J54" s="32">
        <v>56</v>
      </c>
      <c r="K54" s="32" t="s">
        <v>97</v>
      </c>
      <c r="L54" s="33" t="s">
        <v>98</v>
      </c>
      <c r="M54" s="32">
        <v>50</v>
      </c>
      <c r="N54" s="61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24"/>
      <c r="P54" s="324"/>
      <c r="Q54" s="324"/>
      <c r="R54" s="313"/>
      <c r="S54" s="34"/>
      <c r="T54" s="34"/>
      <c r="U54" s="35" t="s">
        <v>64</v>
      </c>
      <c r="V54" s="306">
        <v>46</v>
      </c>
      <c r="W54" s="307">
        <f>IFERROR(IF(V54="",0,CEILING((V54/$H54),1)*$H54),"")</f>
        <v>54</v>
      </c>
      <c r="X54" s="36">
        <f>IFERROR(IF(W54=0,"",ROUNDUP(W54/H54,0)*0.02175),"")</f>
        <v>0.10874999999999999</v>
      </c>
      <c r="Y54" s="56"/>
      <c r="Z54" s="57"/>
      <c r="AD54" s="58"/>
      <c r="BA54" s="70" t="s">
        <v>1</v>
      </c>
    </row>
    <row r="55" spans="1:53" ht="27" hidden="1" customHeight="1" x14ac:dyDescent="0.25">
      <c r="A55" s="54" t="s">
        <v>101</v>
      </c>
      <c r="B55" s="54" t="s">
        <v>103</v>
      </c>
      <c r="C55" s="31">
        <v>4301011481</v>
      </c>
      <c r="D55" s="312">
        <v>4680115881426</v>
      </c>
      <c r="E55" s="313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97</v>
      </c>
      <c r="L55" s="33" t="s">
        <v>104</v>
      </c>
      <c r="M55" s="32">
        <v>55</v>
      </c>
      <c r="N55" s="536" t="s">
        <v>105</v>
      </c>
      <c r="O55" s="324"/>
      <c r="P55" s="324"/>
      <c r="Q55" s="324"/>
      <c r="R55" s="313"/>
      <c r="S55" s="34"/>
      <c r="T55" s="34"/>
      <c r="U55" s="35" t="s">
        <v>64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106</v>
      </c>
      <c r="B56" s="54" t="s">
        <v>107</v>
      </c>
      <c r="C56" s="31">
        <v>4301011437</v>
      </c>
      <c r="D56" s="312">
        <v>4680115881419</v>
      </c>
      <c r="E56" s="313"/>
      <c r="F56" s="305">
        <v>0.45</v>
      </c>
      <c r="G56" s="32">
        <v>10</v>
      </c>
      <c r="H56" s="305">
        <v>4.5</v>
      </c>
      <c r="I56" s="305">
        <v>4.74</v>
      </c>
      <c r="J56" s="32">
        <v>120</v>
      </c>
      <c r="K56" s="32" t="s">
        <v>62</v>
      </c>
      <c r="L56" s="33" t="s">
        <v>98</v>
      </c>
      <c r="M56" s="32">
        <v>50</v>
      </c>
      <c r="N56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24"/>
      <c r="P56" s="324"/>
      <c r="Q56" s="324"/>
      <c r="R56" s="313"/>
      <c r="S56" s="34"/>
      <c r="T56" s="34"/>
      <c r="U56" s="35" t="s">
        <v>64</v>
      </c>
      <c r="V56" s="306">
        <v>0</v>
      </c>
      <c r="W56" s="307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108</v>
      </c>
      <c r="B57" s="54" t="s">
        <v>109</v>
      </c>
      <c r="C57" s="31">
        <v>4301011458</v>
      </c>
      <c r="D57" s="312">
        <v>4680115881525</v>
      </c>
      <c r="E57" s="313"/>
      <c r="F57" s="305">
        <v>0.4</v>
      </c>
      <c r="G57" s="32">
        <v>10</v>
      </c>
      <c r="H57" s="305">
        <v>4</v>
      </c>
      <c r="I57" s="305">
        <v>4.24</v>
      </c>
      <c r="J57" s="32">
        <v>120</v>
      </c>
      <c r="K57" s="32" t="s">
        <v>62</v>
      </c>
      <c r="L57" s="33" t="s">
        <v>98</v>
      </c>
      <c r="M57" s="32">
        <v>50</v>
      </c>
      <c r="N57" s="398" t="s">
        <v>110</v>
      </c>
      <c r="O57" s="324"/>
      <c r="P57" s="324"/>
      <c r="Q57" s="324"/>
      <c r="R57" s="313"/>
      <c r="S57" s="34"/>
      <c r="T57" s="34"/>
      <c r="U57" s="35" t="s">
        <v>64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6"/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8"/>
      <c r="N58" s="326" t="s">
        <v>65</v>
      </c>
      <c r="O58" s="327"/>
      <c r="P58" s="327"/>
      <c r="Q58" s="327"/>
      <c r="R58" s="327"/>
      <c r="S58" s="327"/>
      <c r="T58" s="328"/>
      <c r="U58" s="37" t="s">
        <v>66</v>
      </c>
      <c r="V58" s="308">
        <f>IFERROR(V54/H54,"0")+IFERROR(V55/H55,"0")+IFERROR(V56/H56,"0")+IFERROR(V57/H57,"0")</f>
        <v>4.2592592592592586</v>
      </c>
      <c r="W58" s="308">
        <f>IFERROR(W54/H54,"0")+IFERROR(W55/H55,"0")+IFERROR(W56/H56,"0")+IFERROR(W57/H57,"0")</f>
        <v>5</v>
      </c>
      <c r="X58" s="308">
        <f>IFERROR(IF(X54="",0,X54),"0")+IFERROR(IF(X55="",0,X55),"0")+IFERROR(IF(X56="",0,X56),"0")+IFERROR(IF(X57="",0,X57),"0")</f>
        <v>0.10874999999999999</v>
      </c>
      <c r="Y58" s="309"/>
      <c r="Z58" s="309"/>
    </row>
    <row r="59" spans="1:53" x14ac:dyDescent="0.2">
      <c r="A59" s="317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8"/>
      <c r="N59" s="326" t="s">
        <v>65</v>
      </c>
      <c r="O59" s="327"/>
      <c r="P59" s="327"/>
      <c r="Q59" s="327"/>
      <c r="R59" s="327"/>
      <c r="S59" s="327"/>
      <c r="T59" s="328"/>
      <c r="U59" s="37" t="s">
        <v>64</v>
      </c>
      <c r="V59" s="308">
        <f>IFERROR(SUM(V54:V57),"0")</f>
        <v>46</v>
      </c>
      <c r="W59" s="308">
        <f>IFERROR(SUM(W54:W57),"0")</f>
        <v>54</v>
      </c>
      <c r="X59" s="37"/>
      <c r="Y59" s="309"/>
      <c r="Z59" s="309"/>
    </row>
    <row r="60" spans="1:53" ht="16.5" hidden="1" customHeight="1" x14ac:dyDescent="0.25">
      <c r="A60" s="337" t="s">
        <v>92</v>
      </c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7"/>
      <c r="Q60" s="317"/>
      <c r="R60" s="317"/>
      <c r="S60" s="317"/>
      <c r="T60" s="317"/>
      <c r="U60" s="317"/>
      <c r="V60" s="317"/>
      <c r="W60" s="317"/>
      <c r="X60" s="317"/>
      <c r="Y60" s="301"/>
      <c r="Z60" s="301"/>
    </row>
    <row r="61" spans="1:53" ht="14.25" hidden="1" customHeight="1" x14ac:dyDescent="0.25">
      <c r="A61" s="325" t="s">
        <v>100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17"/>
      <c r="Y61" s="302"/>
      <c r="Z61" s="302"/>
    </row>
    <row r="62" spans="1:53" ht="27" hidden="1" customHeight="1" x14ac:dyDescent="0.25">
      <c r="A62" s="54" t="s">
        <v>111</v>
      </c>
      <c r="B62" s="54" t="s">
        <v>112</v>
      </c>
      <c r="C62" s="31">
        <v>4301011623</v>
      </c>
      <c r="D62" s="312">
        <v>4607091382945</v>
      </c>
      <c r="E62" s="313"/>
      <c r="F62" s="305">
        <v>1.4</v>
      </c>
      <c r="G62" s="32">
        <v>8</v>
      </c>
      <c r="H62" s="305">
        <v>11.2</v>
      </c>
      <c r="I62" s="305">
        <v>11.68</v>
      </c>
      <c r="J62" s="32">
        <v>56</v>
      </c>
      <c r="K62" s="32" t="s">
        <v>97</v>
      </c>
      <c r="L62" s="33" t="s">
        <v>98</v>
      </c>
      <c r="M62" s="32">
        <v>50</v>
      </c>
      <c r="N62" s="600" t="s">
        <v>113</v>
      </c>
      <c r="O62" s="324"/>
      <c r="P62" s="324"/>
      <c r="Q62" s="324"/>
      <c r="R62" s="313"/>
      <c r="S62" s="34"/>
      <c r="T62" s="34"/>
      <c r="U62" s="35" t="s">
        <v>64</v>
      </c>
      <c r="V62" s="306">
        <v>0</v>
      </c>
      <c r="W62" s="307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114</v>
      </c>
      <c r="B63" s="54" t="s">
        <v>115</v>
      </c>
      <c r="C63" s="31">
        <v>4301011540</v>
      </c>
      <c r="D63" s="312">
        <v>4607091385670</v>
      </c>
      <c r="E63" s="313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97</v>
      </c>
      <c r="L63" s="33" t="s">
        <v>116</v>
      </c>
      <c r="M63" s="32">
        <v>50</v>
      </c>
      <c r="N63" s="559" t="s">
        <v>117</v>
      </c>
      <c r="O63" s="324"/>
      <c r="P63" s="324"/>
      <c r="Q63" s="324"/>
      <c r="R63" s="313"/>
      <c r="S63" s="34"/>
      <c r="T63" s="34"/>
      <c r="U63" s="35" t="s">
        <v>64</v>
      </c>
      <c r="V63" s="306">
        <v>54</v>
      </c>
      <c r="W63" s="307">
        <f t="shared" si="2"/>
        <v>56</v>
      </c>
      <c r="X63" s="36">
        <f>IFERROR(IF(W63=0,"",ROUNDUP(W63/H63,0)*0.02175),"")</f>
        <v>0.10874999999999999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4301011468</v>
      </c>
      <c r="D64" s="312">
        <v>4680115881327</v>
      </c>
      <c r="E64" s="313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97</v>
      </c>
      <c r="L64" s="33" t="s">
        <v>120</v>
      </c>
      <c r="M64" s="32">
        <v>50</v>
      </c>
      <c r="N64" s="4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24"/>
      <c r="P64" s="324"/>
      <c r="Q64" s="324"/>
      <c r="R64" s="313"/>
      <c r="S64" s="34"/>
      <c r="T64" s="34"/>
      <c r="U64" s="35" t="s">
        <v>64</v>
      </c>
      <c r="V64" s="306">
        <v>44</v>
      </c>
      <c r="W64" s="307">
        <f t="shared" si="2"/>
        <v>54</v>
      </c>
      <c r="X64" s="36">
        <f>IFERROR(IF(W64=0,"",ROUNDUP(W64/H64,0)*0.02175),"")</f>
        <v>0.10874999999999999</v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121</v>
      </c>
      <c r="B65" s="54" t="s">
        <v>122</v>
      </c>
      <c r="C65" s="31">
        <v>4301011703</v>
      </c>
      <c r="D65" s="312">
        <v>4680115882133</v>
      </c>
      <c r="E65" s="313"/>
      <c r="F65" s="305">
        <v>1.4</v>
      </c>
      <c r="G65" s="32">
        <v>8</v>
      </c>
      <c r="H65" s="305">
        <v>11.2</v>
      </c>
      <c r="I65" s="305">
        <v>11.68</v>
      </c>
      <c r="J65" s="32">
        <v>56</v>
      </c>
      <c r="K65" s="32" t="s">
        <v>97</v>
      </c>
      <c r="L65" s="33" t="s">
        <v>98</v>
      </c>
      <c r="M65" s="32">
        <v>50</v>
      </c>
      <c r="N65" s="555" t="s">
        <v>123</v>
      </c>
      <c r="O65" s="324"/>
      <c r="P65" s="324"/>
      <c r="Q65" s="324"/>
      <c r="R65" s="313"/>
      <c r="S65" s="34"/>
      <c r="T65" s="34"/>
      <c r="U65" s="35" t="s">
        <v>64</v>
      </c>
      <c r="V65" s="306">
        <v>12</v>
      </c>
      <c r="W65" s="307">
        <f t="shared" si="2"/>
        <v>22.4</v>
      </c>
      <c r="X65" s="36">
        <f>IFERROR(IF(W65=0,"",ROUNDUP(W65/H65,0)*0.02175),"")</f>
        <v>4.3499999999999997E-2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4301011192</v>
      </c>
      <c r="D66" s="312">
        <v>4607091382952</v>
      </c>
      <c r="E66" s="313"/>
      <c r="F66" s="305">
        <v>0.5</v>
      </c>
      <c r="G66" s="32">
        <v>6</v>
      </c>
      <c r="H66" s="305">
        <v>3</v>
      </c>
      <c r="I66" s="305">
        <v>3.2</v>
      </c>
      <c r="J66" s="32">
        <v>156</v>
      </c>
      <c r="K66" s="32" t="s">
        <v>62</v>
      </c>
      <c r="L66" s="33" t="s">
        <v>98</v>
      </c>
      <c r="M66" s="32">
        <v>50</v>
      </c>
      <c r="N66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24"/>
      <c r="P66" s="324"/>
      <c r="Q66" s="324"/>
      <c r="R66" s="313"/>
      <c r="S66" s="34"/>
      <c r="T66" s="34"/>
      <c r="U66" s="35" t="s">
        <v>64</v>
      </c>
      <c r="V66" s="306">
        <v>0</v>
      </c>
      <c r="W66" s="307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126</v>
      </c>
      <c r="B67" s="54" t="s">
        <v>127</v>
      </c>
      <c r="C67" s="31">
        <v>4301011382</v>
      </c>
      <c r="D67" s="312">
        <v>4607091385687</v>
      </c>
      <c r="E67" s="313"/>
      <c r="F67" s="305">
        <v>0.4</v>
      </c>
      <c r="G67" s="32">
        <v>10</v>
      </c>
      <c r="H67" s="305">
        <v>4</v>
      </c>
      <c r="I67" s="305">
        <v>4.24</v>
      </c>
      <c r="J67" s="32">
        <v>120</v>
      </c>
      <c r="K67" s="32" t="s">
        <v>62</v>
      </c>
      <c r="L67" s="33" t="s">
        <v>116</v>
      </c>
      <c r="M67" s="32">
        <v>50</v>
      </c>
      <c r="N67" s="4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24"/>
      <c r="P67" s="324"/>
      <c r="Q67" s="324"/>
      <c r="R67" s="313"/>
      <c r="S67" s="34"/>
      <c r="T67" s="34"/>
      <c r="U67" s="35" t="s">
        <v>64</v>
      </c>
      <c r="V67" s="306">
        <v>0</v>
      </c>
      <c r="W67" s="307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128</v>
      </c>
      <c r="B68" s="54" t="s">
        <v>129</v>
      </c>
      <c r="C68" s="31">
        <v>4301011565</v>
      </c>
      <c r="D68" s="312">
        <v>4680115882539</v>
      </c>
      <c r="E68" s="313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62</v>
      </c>
      <c r="L68" s="33" t="s">
        <v>116</v>
      </c>
      <c r="M68" s="32">
        <v>50</v>
      </c>
      <c r="N68" s="4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4"/>
      <c r="P68" s="324"/>
      <c r="Q68" s="324"/>
      <c r="R68" s="313"/>
      <c r="S68" s="34"/>
      <c r="T68" s="34"/>
      <c r="U68" s="35" t="s">
        <v>64</v>
      </c>
      <c r="V68" s="306">
        <v>0</v>
      </c>
      <c r="W68" s="307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4301011344</v>
      </c>
      <c r="D69" s="312">
        <v>4607091384604</v>
      </c>
      <c r="E69" s="313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62</v>
      </c>
      <c r="L69" s="33" t="s">
        <v>98</v>
      </c>
      <c r="M69" s="32">
        <v>50</v>
      </c>
      <c r="N69" s="40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24"/>
      <c r="P69" s="324"/>
      <c r="Q69" s="324"/>
      <c r="R69" s="313"/>
      <c r="S69" s="34"/>
      <c r="T69" s="34"/>
      <c r="U69" s="35" t="s">
        <v>64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4301011386</v>
      </c>
      <c r="D70" s="312">
        <v>4680115880283</v>
      </c>
      <c r="E70" s="313"/>
      <c r="F70" s="305">
        <v>0.6</v>
      </c>
      <c r="G70" s="32">
        <v>8</v>
      </c>
      <c r="H70" s="305">
        <v>4.8</v>
      </c>
      <c r="I70" s="305">
        <v>5.04</v>
      </c>
      <c r="J70" s="32">
        <v>120</v>
      </c>
      <c r="K70" s="32" t="s">
        <v>62</v>
      </c>
      <c r="L70" s="33" t="s">
        <v>98</v>
      </c>
      <c r="M70" s="32">
        <v>45</v>
      </c>
      <c r="N70" s="5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24"/>
      <c r="P70" s="324"/>
      <c r="Q70" s="324"/>
      <c r="R70" s="313"/>
      <c r="S70" s="34"/>
      <c r="T70" s="34"/>
      <c r="U70" s="35" t="s">
        <v>64</v>
      </c>
      <c r="V70" s="306">
        <v>6</v>
      </c>
      <c r="W70" s="307">
        <f t="shared" si="2"/>
        <v>9.6</v>
      </c>
      <c r="X70" s="36">
        <f t="shared" si="3"/>
        <v>1.874E-2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4301011443</v>
      </c>
      <c r="D71" s="312">
        <v>4680115881303</v>
      </c>
      <c r="E71" s="313"/>
      <c r="F71" s="305">
        <v>0.45</v>
      </c>
      <c r="G71" s="32">
        <v>10</v>
      </c>
      <c r="H71" s="305">
        <v>4.5</v>
      </c>
      <c r="I71" s="305">
        <v>4.71</v>
      </c>
      <c r="J71" s="32">
        <v>120</v>
      </c>
      <c r="K71" s="32" t="s">
        <v>62</v>
      </c>
      <c r="L71" s="33" t="s">
        <v>120</v>
      </c>
      <c r="M71" s="32">
        <v>50</v>
      </c>
      <c r="N71" s="5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24"/>
      <c r="P71" s="324"/>
      <c r="Q71" s="324"/>
      <c r="R71" s="313"/>
      <c r="S71" s="34"/>
      <c r="T71" s="34"/>
      <c r="U71" s="35" t="s">
        <v>64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4301011432</v>
      </c>
      <c r="D72" s="312">
        <v>4680115882720</v>
      </c>
      <c r="E72" s="313"/>
      <c r="F72" s="305">
        <v>0.45</v>
      </c>
      <c r="G72" s="32">
        <v>10</v>
      </c>
      <c r="H72" s="305">
        <v>4.5</v>
      </c>
      <c r="I72" s="305">
        <v>4.74</v>
      </c>
      <c r="J72" s="32">
        <v>120</v>
      </c>
      <c r="K72" s="32" t="s">
        <v>62</v>
      </c>
      <c r="L72" s="33" t="s">
        <v>98</v>
      </c>
      <c r="M72" s="32">
        <v>90</v>
      </c>
      <c r="N72" s="392" t="s">
        <v>138</v>
      </c>
      <c r="O72" s="324"/>
      <c r="P72" s="324"/>
      <c r="Q72" s="324"/>
      <c r="R72" s="313"/>
      <c r="S72" s="34"/>
      <c r="T72" s="34"/>
      <c r="U72" s="35" t="s">
        <v>64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4301011352</v>
      </c>
      <c r="D73" s="312">
        <v>4607091388466</v>
      </c>
      <c r="E73" s="313"/>
      <c r="F73" s="305">
        <v>0.45</v>
      </c>
      <c r="G73" s="32">
        <v>6</v>
      </c>
      <c r="H73" s="305">
        <v>2.7</v>
      </c>
      <c r="I73" s="305">
        <v>2.9</v>
      </c>
      <c r="J73" s="32">
        <v>156</v>
      </c>
      <c r="K73" s="32" t="s">
        <v>62</v>
      </c>
      <c r="L73" s="33" t="s">
        <v>116</v>
      </c>
      <c r="M73" s="32">
        <v>45</v>
      </c>
      <c r="N73" s="52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24"/>
      <c r="P73" s="324"/>
      <c r="Q73" s="324"/>
      <c r="R73" s="313"/>
      <c r="S73" s="34"/>
      <c r="T73" s="34"/>
      <c r="U73" s="35" t="s">
        <v>64</v>
      </c>
      <c r="V73" s="306">
        <v>0</v>
      </c>
      <c r="W73" s="307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4301011417</v>
      </c>
      <c r="D74" s="312">
        <v>4680115880269</v>
      </c>
      <c r="E74" s="313"/>
      <c r="F74" s="305">
        <v>0.375</v>
      </c>
      <c r="G74" s="32">
        <v>10</v>
      </c>
      <c r="H74" s="305">
        <v>3.75</v>
      </c>
      <c r="I74" s="305">
        <v>3.99</v>
      </c>
      <c r="J74" s="32">
        <v>120</v>
      </c>
      <c r="K74" s="32" t="s">
        <v>62</v>
      </c>
      <c r="L74" s="33" t="s">
        <v>116</v>
      </c>
      <c r="M74" s="32">
        <v>50</v>
      </c>
      <c r="N74" s="56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24"/>
      <c r="P74" s="324"/>
      <c r="Q74" s="324"/>
      <c r="R74" s="313"/>
      <c r="S74" s="34"/>
      <c r="T74" s="34"/>
      <c r="U74" s="35" t="s">
        <v>64</v>
      </c>
      <c r="V74" s="306">
        <v>0</v>
      </c>
      <c r="W74" s="307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143</v>
      </c>
      <c r="B75" s="54" t="s">
        <v>144</v>
      </c>
      <c r="C75" s="31">
        <v>4301011415</v>
      </c>
      <c r="D75" s="312">
        <v>4680115880429</v>
      </c>
      <c r="E75" s="313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62</v>
      </c>
      <c r="L75" s="33" t="s">
        <v>116</v>
      </c>
      <c r="M75" s="32">
        <v>50</v>
      </c>
      <c r="N75" s="58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24"/>
      <c r="P75" s="324"/>
      <c r="Q75" s="324"/>
      <c r="R75" s="313"/>
      <c r="S75" s="34"/>
      <c r="T75" s="34"/>
      <c r="U75" s="35" t="s">
        <v>64</v>
      </c>
      <c r="V75" s="306">
        <v>16</v>
      </c>
      <c r="W75" s="307">
        <f t="shared" si="2"/>
        <v>18</v>
      </c>
      <c r="X75" s="36">
        <f>IFERROR(IF(W75=0,"",ROUNDUP(W75/H75,0)*0.00937),"")</f>
        <v>3.7479999999999999E-2</v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4301011462</v>
      </c>
      <c r="D76" s="312">
        <v>4680115881457</v>
      </c>
      <c r="E76" s="313"/>
      <c r="F76" s="305">
        <v>0.75</v>
      </c>
      <c r="G76" s="32">
        <v>6</v>
      </c>
      <c r="H76" s="305">
        <v>4.5</v>
      </c>
      <c r="I76" s="305">
        <v>4.74</v>
      </c>
      <c r="J76" s="32">
        <v>120</v>
      </c>
      <c r="K76" s="32" t="s">
        <v>62</v>
      </c>
      <c r="L76" s="33" t="s">
        <v>116</v>
      </c>
      <c r="M76" s="32">
        <v>50</v>
      </c>
      <c r="N76" s="56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24"/>
      <c r="P76" s="324"/>
      <c r="Q76" s="324"/>
      <c r="R76" s="313"/>
      <c r="S76" s="34"/>
      <c r="T76" s="34"/>
      <c r="U76" s="35" t="s">
        <v>64</v>
      </c>
      <c r="V76" s="306">
        <v>0</v>
      </c>
      <c r="W76" s="307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6"/>
      <c r="B77" s="317"/>
      <c r="C77" s="317"/>
      <c r="D77" s="317"/>
      <c r="E77" s="317"/>
      <c r="F77" s="317"/>
      <c r="G77" s="317"/>
      <c r="H77" s="317"/>
      <c r="I77" s="317"/>
      <c r="J77" s="317"/>
      <c r="K77" s="317"/>
      <c r="L77" s="317"/>
      <c r="M77" s="318"/>
      <c r="N77" s="326" t="s">
        <v>65</v>
      </c>
      <c r="O77" s="327"/>
      <c r="P77" s="327"/>
      <c r="Q77" s="327"/>
      <c r="R77" s="327"/>
      <c r="S77" s="327"/>
      <c r="T77" s="328"/>
      <c r="U77" s="37" t="s">
        <v>66</v>
      </c>
      <c r="V77" s="30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14.772486772486772</v>
      </c>
      <c r="W77" s="30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18</v>
      </c>
      <c r="X77" s="30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0.31721999999999995</v>
      </c>
      <c r="Y77" s="309"/>
      <c r="Z77" s="309"/>
    </row>
    <row r="78" spans="1:53" x14ac:dyDescent="0.2">
      <c r="A78" s="317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17"/>
      <c r="M78" s="318"/>
      <c r="N78" s="326" t="s">
        <v>65</v>
      </c>
      <c r="O78" s="327"/>
      <c r="P78" s="327"/>
      <c r="Q78" s="327"/>
      <c r="R78" s="327"/>
      <c r="S78" s="327"/>
      <c r="T78" s="328"/>
      <c r="U78" s="37" t="s">
        <v>64</v>
      </c>
      <c r="V78" s="308">
        <f>IFERROR(SUM(V62:V76),"0")</f>
        <v>132</v>
      </c>
      <c r="W78" s="308">
        <f>IFERROR(SUM(W62:W76),"0")</f>
        <v>160</v>
      </c>
      <c r="X78" s="37"/>
      <c r="Y78" s="309"/>
      <c r="Z78" s="309"/>
    </row>
    <row r="79" spans="1:53" ht="14.25" hidden="1" customHeight="1" x14ac:dyDescent="0.25">
      <c r="A79" s="325" t="s">
        <v>94</v>
      </c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17"/>
      <c r="M79" s="317"/>
      <c r="N79" s="317"/>
      <c r="O79" s="317"/>
      <c r="P79" s="317"/>
      <c r="Q79" s="317"/>
      <c r="R79" s="317"/>
      <c r="S79" s="317"/>
      <c r="T79" s="317"/>
      <c r="U79" s="317"/>
      <c r="V79" s="317"/>
      <c r="W79" s="317"/>
      <c r="X79" s="317"/>
      <c r="Y79" s="302"/>
      <c r="Z79" s="302"/>
    </row>
    <row r="80" spans="1:53" ht="27" hidden="1" customHeight="1" x14ac:dyDescent="0.25">
      <c r="A80" s="54" t="s">
        <v>147</v>
      </c>
      <c r="B80" s="54" t="s">
        <v>148</v>
      </c>
      <c r="C80" s="31">
        <v>4301020189</v>
      </c>
      <c r="D80" s="312">
        <v>4607091384789</v>
      </c>
      <c r="E80" s="313"/>
      <c r="F80" s="305">
        <v>1</v>
      </c>
      <c r="G80" s="32">
        <v>6</v>
      </c>
      <c r="H80" s="305">
        <v>6</v>
      </c>
      <c r="I80" s="305">
        <v>6.36</v>
      </c>
      <c r="J80" s="32">
        <v>104</v>
      </c>
      <c r="K80" s="32" t="s">
        <v>97</v>
      </c>
      <c r="L80" s="33" t="s">
        <v>98</v>
      </c>
      <c r="M80" s="32">
        <v>45</v>
      </c>
      <c r="N80" s="534" t="s">
        <v>149</v>
      </c>
      <c r="O80" s="324"/>
      <c r="P80" s="324"/>
      <c r="Q80" s="324"/>
      <c r="R80" s="313"/>
      <c r="S80" s="34"/>
      <c r="T80" s="34"/>
      <c r="U80" s="35" t="s">
        <v>64</v>
      </c>
      <c r="V80" s="306">
        <v>0</v>
      </c>
      <c r="W80" s="307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150</v>
      </c>
      <c r="B81" s="54" t="s">
        <v>151</v>
      </c>
      <c r="C81" s="31">
        <v>4301020235</v>
      </c>
      <c r="D81" s="312">
        <v>4680115881488</v>
      </c>
      <c r="E81" s="313"/>
      <c r="F81" s="305">
        <v>1.35</v>
      </c>
      <c r="G81" s="32">
        <v>8</v>
      </c>
      <c r="H81" s="305">
        <v>10.8</v>
      </c>
      <c r="I81" s="305">
        <v>11.28</v>
      </c>
      <c r="J81" s="32">
        <v>48</v>
      </c>
      <c r="K81" s="32" t="s">
        <v>97</v>
      </c>
      <c r="L81" s="33" t="s">
        <v>98</v>
      </c>
      <c r="M81" s="32">
        <v>50</v>
      </c>
      <c r="N81" s="6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24"/>
      <c r="P81" s="324"/>
      <c r="Q81" s="324"/>
      <c r="R81" s="313"/>
      <c r="S81" s="34"/>
      <c r="T81" s="34"/>
      <c r="U81" s="35" t="s">
        <v>64</v>
      </c>
      <c r="V81" s="306">
        <v>3</v>
      </c>
      <c r="W81" s="307">
        <f t="shared" si="4"/>
        <v>10.8</v>
      </c>
      <c r="X81" s="36">
        <f>IFERROR(IF(W81=0,"",ROUNDUP(W81/H81,0)*0.02175),"")</f>
        <v>2.1749999999999999E-2</v>
      </c>
      <c r="Y81" s="56"/>
      <c r="Z81" s="57"/>
      <c r="AD81" s="58"/>
      <c r="BA81" s="90" t="s">
        <v>1</v>
      </c>
    </row>
    <row r="82" spans="1:53" ht="27" hidden="1" customHeight="1" x14ac:dyDescent="0.25">
      <c r="A82" s="54" t="s">
        <v>152</v>
      </c>
      <c r="B82" s="54" t="s">
        <v>153</v>
      </c>
      <c r="C82" s="31">
        <v>4301020183</v>
      </c>
      <c r="D82" s="312">
        <v>4607091384765</v>
      </c>
      <c r="E82" s="313"/>
      <c r="F82" s="305">
        <v>0.42</v>
      </c>
      <c r="G82" s="32">
        <v>6</v>
      </c>
      <c r="H82" s="305">
        <v>2.52</v>
      </c>
      <c r="I82" s="305">
        <v>2.72</v>
      </c>
      <c r="J82" s="32">
        <v>156</v>
      </c>
      <c r="K82" s="32" t="s">
        <v>62</v>
      </c>
      <c r="L82" s="33" t="s">
        <v>98</v>
      </c>
      <c r="M82" s="32">
        <v>45</v>
      </c>
      <c r="N82" s="394" t="s">
        <v>154</v>
      </c>
      <c r="O82" s="324"/>
      <c r="P82" s="324"/>
      <c r="Q82" s="324"/>
      <c r="R82" s="313"/>
      <c r="S82" s="34"/>
      <c r="T82" s="34"/>
      <c r="U82" s="35" t="s">
        <v>64</v>
      </c>
      <c r="V82" s="306">
        <v>0</v>
      </c>
      <c r="W82" s="307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hidden="1" customHeight="1" x14ac:dyDescent="0.25">
      <c r="A83" s="54" t="s">
        <v>155</v>
      </c>
      <c r="B83" s="54" t="s">
        <v>156</v>
      </c>
      <c r="C83" s="31">
        <v>4301020228</v>
      </c>
      <c r="D83" s="312">
        <v>4680115882751</v>
      </c>
      <c r="E83" s="313"/>
      <c r="F83" s="305">
        <v>0.45</v>
      </c>
      <c r="G83" s="32">
        <v>10</v>
      </c>
      <c r="H83" s="305">
        <v>4.5</v>
      </c>
      <c r="I83" s="305">
        <v>4.74</v>
      </c>
      <c r="J83" s="32">
        <v>120</v>
      </c>
      <c r="K83" s="32" t="s">
        <v>62</v>
      </c>
      <c r="L83" s="33" t="s">
        <v>98</v>
      </c>
      <c r="M83" s="32">
        <v>90</v>
      </c>
      <c r="N83" s="356" t="s">
        <v>157</v>
      </c>
      <c r="O83" s="324"/>
      <c r="P83" s="324"/>
      <c r="Q83" s="324"/>
      <c r="R83" s="313"/>
      <c r="S83" s="34"/>
      <c r="T83" s="34"/>
      <c r="U83" s="35" t="s">
        <v>64</v>
      </c>
      <c r="V83" s="306">
        <v>0</v>
      </c>
      <c r="W83" s="307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4301020258</v>
      </c>
      <c r="D84" s="312">
        <v>4680115882775</v>
      </c>
      <c r="E84" s="313"/>
      <c r="F84" s="305">
        <v>0.3</v>
      </c>
      <c r="G84" s="32">
        <v>8</v>
      </c>
      <c r="H84" s="305">
        <v>2.4</v>
      </c>
      <c r="I84" s="305">
        <v>2.5</v>
      </c>
      <c r="J84" s="32">
        <v>234</v>
      </c>
      <c r="K84" s="32" t="s">
        <v>160</v>
      </c>
      <c r="L84" s="33" t="s">
        <v>116</v>
      </c>
      <c r="M84" s="32">
        <v>50</v>
      </c>
      <c r="N84" s="345" t="s">
        <v>161</v>
      </c>
      <c r="O84" s="324"/>
      <c r="P84" s="324"/>
      <c r="Q84" s="324"/>
      <c r="R84" s="313"/>
      <c r="S84" s="34"/>
      <c r="T84" s="34"/>
      <c r="U84" s="35" t="s">
        <v>64</v>
      </c>
      <c r="V84" s="306">
        <v>0</v>
      </c>
      <c r="W84" s="307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162</v>
      </c>
      <c r="B85" s="54" t="s">
        <v>163</v>
      </c>
      <c r="C85" s="31">
        <v>4301020217</v>
      </c>
      <c r="D85" s="312">
        <v>4680115880658</v>
      </c>
      <c r="E85" s="313"/>
      <c r="F85" s="305">
        <v>0.4</v>
      </c>
      <c r="G85" s="32">
        <v>6</v>
      </c>
      <c r="H85" s="305">
        <v>2.4</v>
      </c>
      <c r="I85" s="305">
        <v>2.6</v>
      </c>
      <c r="J85" s="32">
        <v>156</v>
      </c>
      <c r="K85" s="32" t="s">
        <v>62</v>
      </c>
      <c r="L85" s="33" t="s">
        <v>98</v>
      </c>
      <c r="M85" s="32">
        <v>50</v>
      </c>
      <c r="N85" s="3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24"/>
      <c r="P85" s="324"/>
      <c r="Q85" s="324"/>
      <c r="R85" s="313"/>
      <c r="S85" s="34"/>
      <c r="T85" s="34"/>
      <c r="U85" s="35" t="s">
        <v>64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4301020223</v>
      </c>
      <c r="D86" s="312">
        <v>4607091381962</v>
      </c>
      <c r="E86" s="313"/>
      <c r="F86" s="305">
        <v>0.5</v>
      </c>
      <c r="G86" s="32">
        <v>6</v>
      </c>
      <c r="H86" s="305">
        <v>3</v>
      </c>
      <c r="I86" s="305">
        <v>3.2</v>
      </c>
      <c r="J86" s="32">
        <v>156</v>
      </c>
      <c r="K86" s="32" t="s">
        <v>62</v>
      </c>
      <c r="L86" s="33" t="s">
        <v>98</v>
      </c>
      <c r="M86" s="32">
        <v>50</v>
      </c>
      <c r="N86" s="5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24"/>
      <c r="P86" s="324"/>
      <c r="Q86" s="324"/>
      <c r="R86" s="313"/>
      <c r="S86" s="34"/>
      <c r="T86" s="34"/>
      <c r="U86" s="35" t="s">
        <v>64</v>
      </c>
      <c r="V86" s="306">
        <v>0</v>
      </c>
      <c r="W86" s="307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17"/>
      <c r="M87" s="318"/>
      <c r="N87" s="326" t="s">
        <v>65</v>
      </c>
      <c r="O87" s="327"/>
      <c r="P87" s="327"/>
      <c r="Q87" s="327"/>
      <c r="R87" s="327"/>
      <c r="S87" s="327"/>
      <c r="T87" s="328"/>
      <c r="U87" s="37" t="s">
        <v>66</v>
      </c>
      <c r="V87" s="308">
        <f>IFERROR(V80/H80,"0")+IFERROR(V81/H81,"0")+IFERROR(V82/H82,"0")+IFERROR(V83/H83,"0")+IFERROR(V84/H84,"0")+IFERROR(V85/H85,"0")+IFERROR(V86/H86,"0")</f>
        <v>0.27777777777777773</v>
      </c>
      <c r="W87" s="308">
        <f>IFERROR(W80/H80,"0")+IFERROR(W81/H81,"0")+IFERROR(W82/H82,"0")+IFERROR(W83/H83,"0")+IFERROR(W84/H84,"0")+IFERROR(W85/H85,"0")+IFERROR(W86/H86,"0")</f>
        <v>1</v>
      </c>
      <c r="X87" s="308">
        <f>IFERROR(IF(X80="",0,X80),"0")+IFERROR(IF(X81="",0,X81),"0")+IFERROR(IF(X82="",0,X82),"0")+IFERROR(IF(X83="",0,X83),"0")+IFERROR(IF(X84="",0,X84),"0")+IFERROR(IF(X85="",0,X85),"0")+IFERROR(IF(X86="",0,X86),"0")</f>
        <v>2.1749999999999999E-2</v>
      </c>
      <c r="Y87" s="309"/>
      <c r="Z87" s="309"/>
    </row>
    <row r="88" spans="1:53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17"/>
      <c r="M88" s="318"/>
      <c r="N88" s="326" t="s">
        <v>65</v>
      </c>
      <c r="O88" s="327"/>
      <c r="P88" s="327"/>
      <c r="Q88" s="327"/>
      <c r="R88" s="327"/>
      <c r="S88" s="327"/>
      <c r="T88" s="328"/>
      <c r="U88" s="37" t="s">
        <v>64</v>
      </c>
      <c r="V88" s="308">
        <f>IFERROR(SUM(V80:V86),"0")</f>
        <v>3</v>
      </c>
      <c r="W88" s="308">
        <f>IFERROR(SUM(W80:W86),"0")</f>
        <v>10.8</v>
      </c>
      <c r="X88" s="37"/>
      <c r="Y88" s="309"/>
      <c r="Z88" s="309"/>
    </row>
    <row r="89" spans="1:53" ht="14.25" hidden="1" customHeight="1" x14ac:dyDescent="0.25">
      <c r="A89" s="325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17"/>
      <c r="Y89" s="302"/>
      <c r="Z89" s="302"/>
    </row>
    <row r="90" spans="1:53" ht="16.5" customHeight="1" x14ac:dyDescent="0.25">
      <c r="A90" s="54" t="s">
        <v>166</v>
      </c>
      <c r="B90" s="54" t="s">
        <v>167</v>
      </c>
      <c r="C90" s="31">
        <v>4301030895</v>
      </c>
      <c r="D90" s="312">
        <v>4607091387667</v>
      </c>
      <c r="E90" s="313"/>
      <c r="F90" s="305">
        <v>0.9</v>
      </c>
      <c r="G90" s="32">
        <v>10</v>
      </c>
      <c r="H90" s="305">
        <v>9</v>
      </c>
      <c r="I90" s="305">
        <v>9.6300000000000008</v>
      </c>
      <c r="J90" s="32">
        <v>56</v>
      </c>
      <c r="K90" s="32" t="s">
        <v>97</v>
      </c>
      <c r="L90" s="33" t="s">
        <v>98</v>
      </c>
      <c r="M90" s="32">
        <v>40</v>
      </c>
      <c r="N90" s="3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24"/>
      <c r="P90" s="324"/>
      <c r="Q90" s="324"/>
      <c r="R90" s="313"/>
      <c r="S90" s="34"/>
      <c r="T90" s="34"/>
      <c r="U90" s="35" t="s">
        <v>64</v>
      </c>
      <c r="V90" s="306">
        <v>14</v>
      </c>
      <c r="W90" s="307">
        <f t="shared" ref="W90:W97" si="5">IFERROR(IF(V90="",0,CEILING((V90/$H90),1)*$H90),"")</f>
        <v>18</v>
      </c>
      <c r="X90" s="36">
        <f>IFERROR(IF(W90=0,"",ROUNDUP(W90/H90,0)*0.02175),"")</f>
        <v>4.3499999999999997E-2</v>
      </c>
      <c r="Y90" s="56"/>
      <c r="Z90" s="57"/>
      <c r="AD90" s="58"/>
      <c r="BA90" s="96" t="s">
        <v>1</v>
      </c>
    </row>
    <row r="91" spans="1:53" ht="27" hidden="1" customHeight="1" x14ac:dyDescent="0.25">
      <c r="A91" s="54" t="s">
        <v>168</v>
      </c>
      <c r="B91" s="54" t="s">
        <v>169</v>
      </c>
      <c r="C91" s="31">
        <v>4301030961</v>
      </c>
      <c r="D91" s="312">
        <v>4607091387636</v>
      </c>
      <c r="E91" s="313"/>
      <c r="F91" s="305">
        <v>0.7</v>
      </c>
      <c r="G91" s="32">
        <v>6</v>
      </c>
      <c r="H91" s="305">
        <v>4.2</v>
      </c>
      <c r="I91" s="305">
        <v>4.5</v>
      </c>
      <c r="J91" s="32">
        <v>120</v>
      </c>
      <c r="K91" s="32" t="s">
        <v>62</v>
      </c>
      <c r="L91" s="33" t="s">
        <v>63</v>
      </c>
      <c r="M91" s="32">
        <v>40</v>
      </c>
      <c r="N91" s="3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24"/>
      <c r="P91" s="324"/>
      <c r="Q91" s="324"/>
      <c r="R91" s="313"/>
      <c r="S91" s="34"/>
      <c r="T91" s="34"/>
      <c r="U91" s="35" t="s">
        <v>64</v>
      </c>
      <c r="V91" s="306">
        <v>0</v>
      </c>
      <c r="W91" s="307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170</v>
      </c>
      <c r="B92" s="54" t="s">
        <v>171</v>
      </c>
      <c r="C92" s="31">
        <v>4301031078</v>
      </c>
      <c r="D92" s="312">
        <v>4607091384727</v>
      </c>
      <c r="E92" s="313"/>
      <c r="F92" s="305">
        <v>0.8</v>
      </c>
      <c r="G92" s="32">
        <v>6</v>
      </c>
      <c r="H92" s="305">
        <v>4.8</v>
      </c>
      <c r="I92" s="305">
        <v>5.16</v>
      </c>
      <c r="J92" s="32">
        <v>104</v>
      </c>
      <c r="K92" s="32" t="s">
        <v>97</v>
      </c>
      <c r="L92" s="33" t="s">
        <v>63</v>
      </c>
      <c r="M92" s="32">
        <v>45</v>
      </c>
      <c r="N92" s="49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24"/>
      <c r="P92" s="324"/>
      <c r="Q92" s="324"/>
      <c r="R92" s="313"/>
      <c r="S92" s="34"/>
      <c r="T92" s="34"/>
      <c r="U92" s="35" t="s">
        <v>64</v>
      </c>
      <c r="V92" s="306">
        <v>0</v>
      </c>
      <c r="W92" s="307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172</v>
      </c>
      <c r="B93" s="54" t="s">
        <v>173</v>
      </c>
      <c r="C93" s="31">
        <v>4301031080</v>
      </c>
      <c r="D93" s="312">
        <v>4607091386745</v>
      </c>
      <c r="E93" s="313"/>
      <c r="F93" s="305">
        <v>0.8</v>
      </c>
      <c r="G93" s="32">
        <v>6</v>
      </c>
      <c r="H93" s="305">
        <v>4.8</v>
      </c>
      <c r="I93" s="305">
        <v>5.16</v>
      </c>
      <c r="J93" s="32">
        <v>104</v>
      </c>
      <c r="K93" s="32" t="s">
        <v>97</v>
      </c>
      <c r="L93" s="33" t="s">
        <v>63</v>
      </c>
      <c r="M93" s="32">
        <v>45</v>
      </c>
      <c r="N93" s="6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4"/>
      <c r="P93" s="324"/>
      <c r="Q93" s="324"/>
      <c r="R93" s="313"/>
      <c r="S93" s="34"/>
      <c r="T93" s="34"/>
      <c r="U93" s="35" t="s">
        <v>64</v>
      </c>
      <c r="V93" s="306">
        <v>0</v>
      </c>
      <c r="W93" s="307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174</v>
      </c>
      <c r="B94" s="54" t="s">
        <v>175</v>
      </c>
      <c r="C94" s="31">
        <v>4301030963</v>
      </c>
      <c r="D94" s="312">
        <v>4607091382426</v>
      </c>
      <c r="E94" s="313"/>
      <c r="F94" s="305">
        <v>0.9</v>
      </c>
      <c r="G94" s="32">
        <v>10</v>
      </c>
      <c r="H94" s="305">
        <v>9</v>
      </c>
      <c r="I94" s="305">
        <v>9.6300000000000008</v>
      </c>
      <c r="J94" s="32">
        <v>56</v>
      </c>
      <c r="K94" s="32" t="s">
        <v>97</v>
      </c>
      <c r="L94" s="33" t="s">
        <v>63</v>
      </c>
      <c r="M94" s="32">
        <v>40</v>
      </c>
      <c r="N94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4"/>
      <c r="P94" s="324"/>
      <c r="Q94" s="324"/>
      <c r="R94" s="313"/>
      <c r="S94" s="34"/>
      <c r="T94" s="34"/>
      <c r="U94" s="35" t="s">
        <v>64</v>
      </c>
      <c r="V94" s="306">
        <v>0</v>
      </c>
      <c r="W94" s="307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4301030962</v>
      </c>
      <c r="D95" s="312">
        <v>4607091386547</v>
      </c>
      <c r="E95" s="313"/>
      <c r="F95" s="305">
        <v>0.35</v>
      </c>
      <c r="G95" s="32">
        <v>8</v>
      </c>
      <c r="H95" s="305">
        <v>2.8</v>
      </c>
      <c r="I95" s="305">
        <v>2.94</v>
      </c>
      <c r="J95" s="32">
        <v>234</v>
      </c>
      <c r="K95" s="32" t="s">
        <v>160</v>
      </c>
      <c r="L95" s="33" t="s">
        <v>63</v>
      </c>
      <c r="M95" s="32">
        <v>40</v>
      </c>
      <c r="N95" s="5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4"/>
      <c r="P95" s="324"/>
      <c r="Q95" s="324"/>
      <c r="R95" s="313"/>
      <c r="S95" s="34"/>
      <c r="T95" s="34"/>
      <c r="U95" s="35" t="s">
        <v>64</v>
      </c>
      <c r="V95" s="306">
        <v>0</v>
      </c>
      <c r="W95" s="307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4301031079</v>
      </c>
      <c r="D96" s="312">
        <v>4607091384734</v>
      </c>
      <c r="E96" s="313"/>
      <c r="F96" s="305">
        <v>0.35</v>
      </c>
      <c r="G96" s="32">
        <v>6</v>
      </c>
      <c r="H96" s="305">
        <v>2.1</v>
      </c>
      <c r="I96" s="305">
        <v>2.2000000000000002</v>
      </c>
      <c r="J96" s="32">
        <v>234</v>
      </c>
      <c r="K96" s="32" t="s">
        <v>160</v>
      </c>
      <c r="L96" s="33" t="s">
        <v>63</v>
      </c>
      <c r="M96" s="32">
        <v>45</v>
      </c>
      <c r="N96" s="6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4"/>
      <c r="P96" s="324"/>
      <c r="Q96" s="324"/>
      <c r="R96" s="313"/>
      <c r="S96" s="34"/>
      <c r="T96" s="34"/>
      <c r="U96" s="35" t="s">
        <v>64</v>
      </c>
      <c r="V96" s="306">
        <v>0</v>
      </c>
      <c r="W96" s="307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4301030964</v>
      </c>
      <c r="D97" s="312">
        <v>4607091382464</v>
      </c>
      <c r="E97" s="313"/>
      <c r="F97" s="305">
        <v>0.35</v>
      </c>
      <c r="G97" s="32">
        <v>8</v>
      </c>
      <c r="H97" s="305">
        <v>2.8</v>
      </c>
      <c r="I97" s="305">
        <v>2.964</v>
      </c>
      <c r="J97" s="32">
        <v>234</v>
      </c>
      <c r="K97" s="32" t="s">
        <v>160</v>
      </c>
      <c r="L97" s="33" t="s">
        <v>63</v>
      </c>
      <c r="M97" s="32">
        <v>40</v>
      </c>
      <c r="N97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4"/>
      <c r="P97" s="324"/>
      <c r="Q97" s="324"/>
      <c r="R97" s="313"/>
      <c r="S97" s="34"/>
      <c r="T97" s="34"/>
      <c r="U97" s="35" t="s">
        <v>64</v>
      </c>
      <c r="V97" s="306">
        <v>0</v>
      </c>
      <c r="W97" s="307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6"/>
      <c r="B98" s="317"/>
      <c r="C98" s="317"/>
      <c r="D98" s="317"/>
      <c r="E98" s="317"/>
      <c r="F98" s="317"/>
      <c r="G98" s="317"/>
      <c r="H98" s="317"/>
      <c r="I98" s="317"/>
      <c r="J98" s="317"/>
      <c r="K98" s="317"/>
      <c r="L98" s="317"/>
      <c r="M98" s="318"/>
      <c r="N98" s="326" t="s">
        <v>65</v>
      </c>
      <c r="O98" s="327"/>
      <c r="P98" s="327"/>
      <c r="Q98" s="327"/>
      <c r="R98" s="327"/>
      <c r="S98" s="327"/>
      <c r="T98" s="328"/>
      <c r="U98" s="37" t="s">
        <v>66</v>
      </c>
      <c r="V98" s="308">
        <f>IFERROR(V90/H90,"0")+IFERROR(V91/H91,"0")+IFERROR(V92/H92,"0")+IFERROR(V93/H93,"0")+IFERROR(V94/H94,"0")+IFERROR(V95/H95,"0")+IFERROR(V96/H96,"0")+IFERROR(V97/H97,"0")</f>
        <v>1.5555555555555556</v>
      </c>
      <c r="W98" s="308">
        <f>IFERROR(W90/H90,"0")+IFERROR(W91/H91,"0")+IFERROR(W92/H92,"0")+IFERROR(W93/H93,"0")+IFERROR(W94/H94,"0")+IFERROR(W95/H95,"0")+IFERROR(W96/H96,"0")+IFERROR(W97/H97,"0")</f>
        <v>2</v>
      </c>
      <c r="X98" s="308">
        <f>IFERROR(IF(X90="",0,X90),"0")+IFERROR(IF(X91="",0,X91),"0")+IFERROR(IF(X92="",0,X92),"0")+IFERROR(IF(X93="",0,X93),"0")+IFERROR(IF(X94="",0,X94),"0")+IFERROR(IF(X95="",0,X95),"0")+IFERROR(IF(X96="",0,X96),"0")+IFERROR(IF(X97="",0,X97),"0")</f>
        <v>4.3499999999999997E-2</v>
      </c>
      <c r="Y98" s="309"/>
      <c r="Z98" s="309"/>
    </row>
    <row r="99" spans="1:53" x14ac:dyDescent="0.2">
      <c r="A99" s="317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17"/>
      <c r="M99" s="318"/>
      <c r="N99" s="326" t="s">
        <v>65</v>
      </c>
      <c r="O99" s="327"/>
      <c r="P99" s="327"/>
      <c r="Q99" s="327"/>
      <c r="R99" s="327"/>
      <c r="S99" s="327"/>
      <c r="T99" s="328"/>
      <c r="U99" s="37" t="s">
        <v>64</v>
      </c>
      <c r="V99" s="308">
        <f>IFERROR(SUM(V90:V97),"0")</f>
        <v>14</v>
      </c>
      <c r="W99" s="308">
        <f>IFERROR(SUM(W90:W97),"0")</f>
        <v>18</v>
      </c>
      <c r="X99" s="37"/>
      <c r="Y99" s="309"/>
      <c r="Z99" s="309"/>
    </row>
    <row r="100" spans="1:53" ht="14.25" hidden="1" customHeight="1" x14ac:dyDescent="0.25">
      <c r="A100" s="325" t="s">
        <v>67</v>
      </c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17"/>
      <c r="M100" s="317"/>
      <c r="N100" s="317"/>
      <c r="O100" s="317"/>
      <c r="P100" s="317"/>
      <c r="Q100" s="317"/>
      <c r="R100" s="317"/>
      <c r="S100" s="317"/>
      <c r="T100" s="317"/>
      <c r="U100" s="317"/>
      <c r="V100" s="317"/>
      <c r="W100" s="317"/>
      <c r="X100" s="317"/>
      <c r="Y100" s="302"/>
      <c r="Z100" s="302"/>
    </row>
    <row r="101" spans="1:53" ht="27" hidden="1" customHeight="1" x14ac:dyDescent="0.25">
      <c r="A101" s="54" t="s">
        <v>182</v>
      </c>
      <c r="B101" s="54" t="s">
        <v>183</v>
      </c>
      <c r="C101" s="31">
        <v>4301051437</v>
      </c>
      <c r="D101" s="312">
        <v>4607091386967</v>
      </c>
      <c r="E101" s="313"/>
      <c r="F101" s="305">
        <v>1.35</v>
      </c>
      <c r="G101" s="32">
        <v>6</v>
      </c>
      <c r="H101" s="305">
        <v>8.1</v>
      </c>
      <c r="I101" s="305">
        <v>8.6639999999999997</v>
      </c>
      <c r="J101" s="32">
        <v>56</v>
      </c>
      <c r="K101" s="32" t="s">
        <v>97</v>
      </c>
      <c r="L101" s="33" t="s">
        <v>116</v>
      </c>
      <c r="M101" s="32">
        <v>45</v>
      </c>
      <c r="N101" s="509" t="s">
        <v>184</v>
      </c>
      <c r="O101" s="324"/>
      <c r="P101" s="324"/>
      <c r="Q101" s="324"/>
      <c r="R101" s="313"/>
      <c r="S101" s="34"/>
      <c r="T101" s="34"/>
      <c r="U101" s="35" t="s">
        <v>64</v>
      </c>
      <c r="V101" s="306">
        <v>0</v>
      </c>
      <c r="W101" s="307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182</v>
      </c>
      <c r="B102" s="54" t="s">
        <v>185</v>
      </c>
      <c r="C102" s="31">
        <v>4301051543</v>
      </c>
      <c r="D102" s="312">
        <v>4607091386967</v>
      </c>
      <c r="E102" s="313"/>
      <c r="F102" s="305">
        <v>1.4</v>
      </c>
      <c r="G102" s="32">
        <v>6</v>
      </c>
      <c r="H102" s="305">
        <v>8.4</v>
      </c>
      <c r="I102" s="305">
        <v>8.9640000000000004</v>
      </c>
      <c r="J102" s="32">
        <v>56</v>
      </c>
      <c r="K102" s="32" t="s">
        <v>97</v>
      </c>
      <c r="L102" s="33" t="s">
        <v>63</v>
      </c>
      <c r="M102" s="32">
        <v>45</v>
      </c>
      <c r="N102" s="623" t="s">
        <v>186</v>
      </c>
      <c r="O102" s="324"/>
      <c r="P102" s="324"/>
      <c r="Q102" s="324"/>
      <c r="R102" s="313"/>
      <c r="S102" s="34"/>
      <c r="T102" s="34"/>
      <c r="U102" s="35" t="s">
        <v>64</v>
      </c>
      <c r="V102" s="306">
        <v>0</v>
      </c>
      <c r="W102" s="307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187</v>
      </c>
      <c r="B103" s="54" t="s">
        <v>188</v>
      </c>
      <c r="C103" s="31">
        <v>4301051611</v>
      </c>
      <c r="D103" s="312">
        <v>4607091385304</v>
      </c>
      <c r="E103" s="313"/>
      <c r="F103" s="305">
        <v>1.4</v>
      </c>
      <c r="G103" s="32">
        <v>6</v>
      </c>
      <c r="H103" s="305">
        <v>8.4</v>
      </c>
      <c r="I103" s="305">
        <v>8.9640000000000004</v>
      </c>
      <c r="J103" s="32">
        <v>56</v>
      </c>
      <c r="K103" s="32" t="s">
        <v>97</v>
      </c>
      <c r="L103" s="33" t="s">
        <v>63</v>
      </c>
      <c r="M103" s="32">
        <v>40</v>
      </c>
      <c r="N103" s="574" t="s">
        <v>189</v>
      </c>
      <c r="O103" s="324"/>
      <c r="P103" s="324"/>
      <c r="Q103" s="324"/>
      <c r="R103" s="313"/>
      <c r="S103" s="34"/>
      <c r="T103" s="34"/>
      <c r="U103" s="35" t="s">
        <v>64</v>
      </c>
      <c r="V103" s="306">
        <v>0</v>
      </c>
      <c r="W103" s="307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190</v>
      </c>
      <c r="B104" s="54" t="s">
        <v>191</v>
      </c>
      <c r="C104" s="31">
        <v>4301051306</v>
      </c>
      <c r="D104" s="312">
        <v>4607091386264</v>
      </c>
      <c r="E104" s="313"/>
      <c r="F104" s="305">
        <v>0.5</v>
      </c>
      <c r="G104" s="32">
        <v>6</v>
      </c>
      <c r="H104" s="305">
        <v>3</v>
      </c>
      <c r="I104" s="305">
        <v>3.278</v>
      </c>
      <c r="J104" s="32">
        <v>156</v>
      </c>
      <c r="K104" s="32" t="s">
        <v>62</v>
      </c>
      <c r="L104" s="33" t="s">
        <v>63</v>
      </c>
      <c r="M104" s="32">
        <v>31</v>
      </c>
      <c r="N104" s="61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4"/>
      <c r="P104" s="324"/>
      <c r="Q104" s="324"/>
      <c r="R104" s="313"/>
      <c r="S104" s="34"/>
      <c r="T104" s="34"/>
      <c r="U104" s="35" t="s">
        <v>64</v>
      </c>
      <c r="V104" s="306">
        <v>0</v>
      </c>
      <c r="W104" s="307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192</v>
      </c>
      <c r="B105" s="54" t="s">
        <v>193</v>
      </c>
      <c r="C105" s="31">
        <v>4301051436</v>
      </c>
      <c r="D105" s="312">
        <v>4607091385731</v>
      </c>
      <c r="E105" s="313"/>
      <c r="F105" s="305">
        <v>0.45</v>
      </c>
      <c r="G105" s="32">
        <v>6</v>
      </c>
      <c r="H105" s="305">
        <v>2.7</v>
      </c>
      <c r="I105" s="305">
        <v>2.972</v>
      </c>
      <c r="J105" s="32">
        <v>156</v>
      </c>
      <c r="K105" s="32" t="s">
        <v>62</v>
      </c>
      <c r="L105" s="33" t="s">
        <v>116</v>
      </c>
      <c r="M105" s="32">
        <v>45</v>
      </c>
      <c r="N105" s="469" t="s">
        <v>194</v>
      </c>
      <c r="O105" s="324"/>
      <c r="P105" s="324"/>
      <c r="Q105" s="324"/>
      <c r="R105" s="313"/>
      <c r="S105" s="34"/>
      <c r="T105" s="34"/>
      <c r="U105" s="35" t="s">
        <v>64</v>
      </c>
      <c r="V105" s="306">
        <v>86</v>
      </c>
      <c r="W105" s="307">
        <f t="shared" si="6"/>
        <v>86.4</v>
      </c>
      <c r="X105" s="36">
        <f>IFERROR(IF(W105=0,"",ROUNDUP(W105/H105,0)*0.00753),"")</f>
        <v>0.24096000000000001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195</v>
      </c>
      <c r="B106" s="54" t="s">
        <v>196</v>
      </c>
      <c r="C106" s="31">
        <v>4301051439</v>
      </c>
      <c r="D106" s="312">
        <v>4680115880214</v>
      </c>
      <c r="E106" s="313"/>
      <c r="F106" s="305">
        <v>0.45</v>
      </c>
      <c r="G106" s="32">
        <v>6</v>
      </c>
      <c r="H106" s="305">
        <v>2.7</v>
      </c>
      <c r="I106" s="305">
        <v>2.988</v>
      </c>
      <c r="J106" s="32">
        <v>120</v>
      </c>
      <c r="K106" s="32" t="s">
        <v>62</v>
      </c>
      <c r="L106" s="33" t="s">
        <v>116</v>
      </c>
      <c r="M106" s="32">
        <v>45</v>
      </c>
      <c r="N106" s="617" t="s">
        <v>197</v>
      </c>
      <c r="O106" s="324"/>
      <c r="P106" s="324"/>
      <c r="Q106" s="324"/>
      <c r="R106" s="313"/>
      <c r="S106" s="34"/>
      <c r="T106" s="34"/>
      <c r="U106" s="35" t="s">
        <v>64</v>
      </c>
      <c r="V106" s="306">
        <v>0</v>
      </c>
      <c r="W106" s="307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198</v>
      </c>
      <c r="B107" s="54" t="s">
        <v>199</v>
      </c>
      <c r="C107" s="31">
        <v>4301051438</v>
      </c>
      <c r="D107" s="312">
        <v>4680115880894</v>
      </c>
      <c r="E107" s="313"/>
      <c r="F107" s="305">
        <v>0.33</v>
      </c>
      <c r="G107" s="32">
        <v>6</v>
      </c>
      <c r="H107" s="305">
        <v>1.98</v>
      </c>
      <c r="I107" s="305">
        <v>2.258</v>
      </c>
      <c r="J107" s="32">
        <v>156</v>
      </c>
      <c r="K107" s="32" t="s">
        <v>62</v>
      </c>
      <c r="L107" s="33" t="s">
        <v>116</v>
      </c>
      <c r="M107" s="32">
        <v>45</v>
      </c>
      <c r="N107" s="417" t="s">
        <v>200</v>
      </c>
      <c r="O107" s="324"/>
      <c r="P107" s="324"/>
      <c r="Q107" s="324"/>
      <c r="R107" s="313"/>
      <c r="S107" s="34"/>
      <c r="T107" s="34"/>
      <c r="U107" s="35" t="s">
        <v>64</v>
      </c>
      <c r="V107" s="306">
        <v>0</v>
      </c>
      <c r="W107" s="307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201</v>
      </c>
      <c r="B108" s="54" t="s">
        <v>202</v>
      </c>
      <c r="C108" s="31">
        <v>4301051313</v>
      </c>
      <c r="D108" s="312">
        <v>4607091385427</v>
      </c>
      <c r="E108" s="313"/>
      <c r="F108" s="305">
        <v>0.5</v>
      </c>
      <c r="G108" s="32">
        <v>6</v>
      </c>
      <c r="H108" s="305">
        <v>3</v>
      </c>
      <c r="I108" s="305">
        <v>3.2719999999999998</v>
      </c>
      <c r="J108" s="32">
        <v>156</v>
      </c>
      <c r="K108" s="32" t="s">
        <v>62</v>
      </c>
      <c r="L108" s="33" t="s">
        <v>63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4"/>
      <c r="P108" s="324"/>
      <c r="Q108" s="324"/>
      <c r="R108" s="313"/>
      <c r="S108" s="34"/>
      <c r="T108" s="34"/>
      <c r="U108" s="35" t="s">
        <v>64</v>
      </c>
      <c r="V108" s="306">
        <v>11</v>
      </c>
      <c r="W108" s="307">
        <f t="shared" si="6"/>
        <v>12</v>
      </c>
      <c r="X108" s="36">
        <f>IFERROR(IF(W108=0,"",ROUNDUP(W108/H108,0)*0.00753),"")</f>
        <v>3.0120000000000001E-2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203</v>
      </c>
      <c r="B109" s="54" t="s">
        <v>204</v>
      </c>
      <c r="C109" s="31">
        <v>4301051480</v>
      </c>
      <c r="D109" s="312">
        <v>4680115882645</v>
      </c>
      <c r="E109" s="313"/>
      <c r="F109" s="305">
        <v>0.3</v>
      </c>
      <c r="G109" s="32">
        <v>6</v>
      </c>
      <c r="H109" s="305">
        <v>1.8</v>
      </c>
      <c r="I109" s="305">
        <v>2.66</v>
      </c>
      <c r="J109" s="32">
        <v>156</v>
      </c>
      <c r="K109" s="32" t="s">
        <v>62</v>
      </c>
      <c r="L109" s="33" t="s">
        <v>63</v>
      </c>
      <c r="M109" s="32">
        <v>40</v>
      </c>
      <c r="N109" s="461" t="s">
        <v>205</v>
      </c>
      <c r="O109" s="324"/>
      <c r="P109" s="324"/>
      <c r="Q109" s="324"/>
      <c r="R109" s="313"/>
      <c r="S109" s="34"/>
      <c r="T109" s="34"/>
      <c r="U109" s="35" t="s">
        <v>64</v>
      </c>
      <c r="V109" s="306">
        <v>5</v>
      </c>
      <c r="W109" s="307">
        <f t="shared" si="6"/>
        <v>5.4</v>
      </c>
      <c r="X109" s="36">
        <f>IFERROR(IF(W109=0,"",ROUNDUP(W109/H109,0)*0.00753),"")</f>
        <v>2.2589999999999999E-2</v>
      </c>
      <c r="Y109" s="56"/>
      <c r="Z109" s="57"/>
      <c r="AD109" s="58"/>
      <c r="BA109" s="112" t="s">
        <v>1</v>
      </c>
    </row>
    <row r="110" spans="1:53" x14ac:dyDescent="0.2">
      <c r="A110" s="316"/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8"/>
      <c r="N110" s="326" t="s">
        <v>65</v>
      </c>
      <c r="O110" s="327"/>
      <c r="P110" s="327"/>
      <c r="Q110" s="327"/>
      <c r="R110" s="327"/>
      <c r="S110" s="327"/>
      <c r="T110" s="328"/>
      <c r="U110" s="37" t="s">
        <v>66</v>
      </c>
      <c r="V110" s="308">
        <f>IFERROR(V101/H101,"0")+IFERROR(V102/H102,"0")+IFERROR(V103/H103,"0")+IFERROR(V104/H104,"0")+IFERROR(V105/H105,"0")+IFERROR(V106/H106,"0")+IFERROR(V107/H107,"0")+IFERROR(V108/H108,"0")+IFERROR(V109/H109,"0")</f>
        <v>38.296296296296298</v>
      </c>
      <c r="W110" s="308">
        <f>IFERROR(W101/H101,"0")+IFERROR(W102/H102,"0")+IFERROR(W103/H103,"0")+IFERROR(W104/H104,"0")+IFERROR(W105/H105,"0")+IFERROR(W106/H106,"0")+IFERROR(W107/H107,"0")+IFERROR(W108/H108,"0")+IFERROR(W109/H109,"0")</f>
        <v>39</v>
      </c>
      <c r="X110" s="30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0.29366999999999999</v>
      </c>
      <c r="Y110" s="309"/>
      <c r="Z110" s="309"/>
    </row>
    <row r="111" spans="1:53" x14ac:dyDescent="0.2">
      <c r="A111" s="317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17"/>
      <c r="M111" s="318"/>
      <c r="N111" s="326" t="s">
        <v>65</v>
      </c>
      <c r="O111" s="327"/>
      <c r="P111" s="327"/>
      <c r="Q111" s="327"/>
      <c r="R111" s="327"/>
      <c r="S111" s="327"/>
      <c r="T111" s="328"/>
      <c r="U111" s="37" t="s">
        <v>64</v>
      </c>
      <c r="V111" s="308">
        <f>IFERROR(SUM(V101:V109),"0")</f>
        <v>102</v>
      </c>
      <c r="W111" s="308">
        <f>IFERROR(SUM(W101:W109),"0")</f>
        <v>103.80000000000001</v>
      </c>
      <c r="X111" s="37"/>
      <c r="Y111" s="309"/>
      <c r="Z111" s="309"/>
    </row>
    <row r="112" spans="1:53" ht="14.25" hidden="1" customHeight="1" x14ac:dyDescent="0.25">
      <c r="A112" s="325" t="s">
        <v>206</v>
      </c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17"/>
      <c r="M112" s="317"/>
      <c r="N112" s="317"/>
      <c r="O112" s="317"/>
      <c r="P112" s="317"/>
      <c r="Q112" s="317"/>
      <c r="R112" s="317"/>
      <c r="S112" s="317"/>
      <c r="T112" s="317"/>
      <c r="U112" s="317"/>
      <c r="V112" s="317"/>
      <c r="W112" s="317"/>
      <c r="X112" s="317"/>
      <c r="Y112" s="302"/>
      <c r="Z112" s="302"/>
    </row>
    <row r="113" spans="1:53" ht="27" customHeight="1" x14ac:dyDescent="0.25">
      <c r="A113" s="54" t="s">
        <v>207</v>
      </c>
      <c r="B113" s="54" t="s">
        <v>208</v>
      </c>
      <c r="C113" s="31">
        <v>4301060296</v>
      </c>
      <c r="D113" s="312">
        <v>4607091383065</v>
      </c>
      <c r="E113" s="313"/>
      <c r="F113" s="305">
        <v>0.83</v>
      </c>
      <c r="G113" s="32">
        <v>4</v>
      </c>
      <c r="H113" s="305">
        <v>3.32</v>
      </c>
      <c r="I113" s="305">
        <v>3.5819999999999999</v>
      </c>
      <c r="J113" s="32">
        <v>120</v>
      </c>
      <c r="K113" s="32" t="s">
        <v>62</v>
      </c>
      <c r="L113" s="33" t="s">
        <v>63</v>
      </c>
      <c r="M113" s="32">
        <v>30</v>
      </c>
      <c r="N113" s="5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4"/>
      <c r="P113" s="324"/>
      <c r="Q113" s="324"/>
      <c r="R113" s="313"/>
      <c r="S113" s="34"/>
      <c r="T113" s="34"/>
      <c r="U113" s="35" t="s">
        <v>64</v>
      </c>
      <c r="V113" s="306">
        <v>8</v>
      </c>
      <c r="W113" s="307">
        <f>IFERROR(IF(V113="",0,CEILING((V113/$H113),1)*$H113),"")</f>
        <v>9.9599999999999991</v>
      </c>
      <c r="X113" s="36">
        <f>IFERROR(IF(W113=0,"",ROUNDUP(W113/H113,0)*0.00937),"")</f>
        <v>2.811E-2</v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209</v>
      </c>
      <c r="B114" s="54" t="s">
        <v>210</v>
      </c>
      <c r="C114" s="31">
        <v>4301060350</v>
      </c>
      <c r="D114" s="312">
        <v>4680115881532</v>
      </c>
      <c r="E114" s="313"/>
      <c r="F114" s="305">
        <v>1.35</v>
      </c>
      <c r="G114" s="32">
        <v>6</v>
      </c>
      <c r="H114" s="305">
        <v>8.1</v>
      </c>
      <c r="I114" s="305">
        <v>8.58</v>
      </c>
      <c r="J114" s="32">
        <v>56</v>
      </c>
      <c r="K114" s="32" t="s">
        <v>97</v>
      </c>
      <c r="L114" s="33" t="s">
        <v>116</v>
      </c>
      <c r="M114" s="32">
        <v>30</v>
      </c>
      <c r="N114" s="4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24"/>
      <c r="P114" s="324"/>
      <c r="Q114" s="324"/>
      <c r="R114" s="313"/>
      <c r="S114" s="34"/>
      <c r="T114" s="34"/>
      <c r="U114" s="35" t="s">
        <v>64</v>
      </c>
      <c r="V114" s="306">
        <v>0</v>
      </c>
      <c r="W114" s="307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211</v>
      </c>
      <c r="B115" s="54" t="s">
        <v>212</v>
      </c>
      <c r="C115" s="31">
        <v>4301060356</v>
      </c>
      <c r="D115" s="312">
        <v>4680115882652</v>
      </c>
      <c r="E115" s="313"/>
      <c r="F115" s="305">
        <v>0.33</v>
      </c>
      <c r="G115" s="32">
        <v>6</v>
      </c>
      <c r="H115" s="305">
        <v>1.98</v>
      </c>
      <c r="I115" s="305">
        <v>2.84</v>
      </c>
      <c r="J115" s="32">
        <v>156</v>
      </c>
      <c r="K115" s="32" t="s">
        <v>62</v>
      </c>
      <c r="L115" s="33" t="s">
        <v>63</v>
      </c>
      <c r="M115" s="32">
        <v>40</v>
      </c>
      <c r="N115" s="479" t="s">
        <v>213</v>
      </c>
      <c r="O115" s="324"/>
      <c r="P115" s="324"/>
      <c r="Q115" s="324"/>
      <c r="R115" s="313"/>
      <c r="S115" s="34"/>
      <c r="T115" s="34"/>
      <c r="U115" s="35" t="s">
        <v>64</v>
      </c>
      <c r="V115" s="306">
        <v>8</v>
      </c>
      <c r="W115" s="307">
        <f>IFERROR(IF(V115="",0,CEILING((V115/$H115),1)*$H115),"")</f>
        <v>9.9</v>
      </c>
      <c r="X115" s="36">
        <f>IFERROR(IF(W115=0,"",ROUNDUP(W115/H115,0)*0.00753),"")</f>
        <v>3.7650000000000003E-2</v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214</v>
      </c>
      <c r="B116" s="54" t="s">
        <v>215</v>
      </c>
      <c r="C116" s="31">
        <v>4301060309</v>
      </c>
      <c r="D116" s="312">
        <v>4680115880238</v>
      </c>
      <c r="E116" s="313"/>
      <c r="F116" s="305">
        <v>0.33</v>
      </c>
      <c r="G116" s="32">
        <v>6</v>
      </c>
      <c r="H116" s="305">
        <v>1.98</v>
      </c>
      <c r="I116" s="305">
        <v>2.258</v>
      </c>
      <c r="J116" s="32">
        <v>156</v>
      </c>
      <c r="K116" s="32" t="s">
        <v>62</v>
      </c>
      <c r="L116" s="33" t="s">
        <v>63</v>
      </c>
      <c r="M116" s="32">
        <v>40</v>
      </c>
      <c r="N116" s="57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24"/>
      <c r="P116" s="324"/>
      <c r="Q116" s="324"/>
      <c r="R116" s="313"/>
      <c r="S116" s="34"/>
      <c r="T116" s="34"/>
      <c r="U116" s="35" t="s">
        <v>64</v>
      </c>
      <c r="V116" s="306">
        <v>10</v>
      </c>
      <c r="W116" s="307">
        <f>IFERROR(IF(V116="",0,CEILING((V116/$H116),1)*$H116),"")</f>
        <v>11.879999999999999</v>
      </c>
      <c r="X116" s="36">
        <f>IFERROR(IF(W116=0,"",ROUNDUP(W116/H116,0)*0.00753),"")</f>
        <v>4.5179999999999998E-2</v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217</v>
      </c>
      <c r="C117" s="31">
        <v>4301060351</v>
      </c>
      <c r="D117" s="312">
        <v>4680115881464</v>
      </c>
      <c r="E117" s="313"/>
      <c r="F117" s="305">
        <v>0.4</v>
      </c>
      <c r="G117" s="32">
        <v>6</v>
      </c>
      <c r="H117" s="305">
        <v>2.4</v>
      </c>
      <c r="I117" s="305">
        <v>2.6</v>
      </c>
      <c r="J117" s="32">
        <v>156</v>
      </c>
      <c r="K117" s="32" t="s">
        <v>62</v>
      </c>
      <c r="L117" s="33" t="s">
        <v>116</v>
      </c>
      <c r="M117" s="32">
        <v>30</v>
      </c>
      <c r="N117" s="431" t="s">
        <v>218</v>
      </c>
      <c r="O117" s="324"/>
      <c r="P117" s="324"/>
      <c r="Q117" s="324"/>
      <c r="R117" s="313"/>
      <c r="S117" s="34"/>
      <c r="T117" s="34"/>
      <c r="U117" s="35" t="s">
        <v>64</v>
      </c>
      <c r="V117" s="306">
        <v>0</v>
      </c>
      <c r="W117" s="307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6"/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8"/>
      <c r="N118" s="326" t="s">
        <v>65</v>
      </c>
      <c r="O118" s="327"/>
      <c r="P118" s="327"/>
      <c r="Q118" s="327"/>
      <c r="R118" s="327"/>
      <c r="S118" s="327"/>
      <c r="T118" s="328"/>
      <c r="U118" s="37" t="s">
        <v>66</v>
      </c>
      <c r="V118" s="308">
        <f>IFERROR(V113/H113,"0")+IFERROR(V114/H114,"0")+IFERROR(V115/H115,"0")+IFERROR(V116/H116,"0")+IFERROR(V117/H117,"0")</f>
        <v>11.500547645125959</v>
      </c>
      <c r="W118" s="308">
        <f>IFERROR(W113/H113,"0")+IFERROR(W114/H114,"0")+IFERROR(W115/H115,"0")+IFERROR(W116/H116,"0")+IFERROR(W117/H117,"0")</f>
        <v>14</v>
      </c>
      <c r="X118" s="308">
        <f>IFERROR(IF(X113="",0,X113),"0")+IFERROR(IF(X114="",0,X114),"0")+IFERROR(IF(X115="",0,X115),"0")+IFERROR(IF(X116="",0,X116),"0")+IFERROR(IF(X117="",0,X117),"0")</f>
        <v>0.11094</v>
      </c>
      <c r="Y118" s="309"/>
      <c r="Z118" s="309"/>
    </row>
    <row r="119" spans="1:53" x14ac:dyDescent="0.2">
      <c r="A119" s="317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8"/>
      <c r="N119" s="326" t="s">
        <v>65</v>
      </c>
      <c r="O119" s="327"/>
      <c r="P119" s="327"/>
      <c r="Q119" s="327"/>
      <c r="R119" s="327"/>
      <c r="S119" s="327"/>
      <c r="T119" s="328"/>
      <c r="U119" s="37" t="s">
        <v>64</v>
      </c>
      <c r="V119" s="308">
        <f>IFERROR(SUM(V113:V117),"0")</f>
        <v>26</v>
      </c>
      <c r="W119" s="308">
        <f>IFERROR(SUM(W113:W117),"0")</f>
        <v>31.74</v>
      </c>
      <c r="X119" s="37"/>
      <c r="Y119" s="309"/>
      <c r="Z119" s="309"/>
    </row>
    <row r="120" spans="1:53" ht="16.5" hidden="1" customHeight="1" x14ac:dyDescent="0.25">
      <c r="A120" s="337" t="s">
        <v>219</v>
      </c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17"/>
      <c r="M120" s="317"/>
      <c r="N120" s="317"/>
      <c r="O120" s="317"/>
      <c r="P120" s="317"/>
      <c r="Q120" s="317"/>
      <c r="R120" s="317"/>
      <c r="S120" s="317"/>
      <c r="T120" s="317"/>
      <c r="U120" s="317"/>
      <c r="V120" s="317"/>
      <c r="W120" s="317"/>
      <c r="X120" s="317"/>
      <c r="Y120" s="301"/>
      <c r="Z120" s="301"/>
    </row>
    <row r="121" spans="1:53" ht="14.25" hidden="1" customHeight="1" x14ac:dyDescent="0.25">
      <c r="A121" s="325" t="s">
        <v>67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17"/>
      <c r="Y121" s="302"/>
      <c r="Z121" s="302"/>
    </row>
    <row r="122" spans="1:53" ht="27" customHeight="1" x14ac:dyDescent="0.25">
      <c r="A122" s="54" t="s">
        <v>220</v>
      </c>
      <c r="B122" s="54" t="s">
        <v>221</v>
      </c>
      <c r="C122" s="31">
        <v>4301051612</v>
      </c>
      <c r="D122" s="312">
        <v>4607091385168</v>
      </c>
      <c r="E122" s="313"/>
      <c r="F122" s="305">
        <v>1.4</v>
      </c>
      <c r="G122" s="32">
        <v>6</v>
      </c>
      <c r="H122" s="305">
        <v>8.4</v>
      </c>
      <c r="I122" s="305">
        <v>8.9580000000000002</v>
      </c>
      <c r="J122" s="32">
        <v>56</v>
      </c>
      <c r="K122" s="32" t="s">
        <v>97</v>
      </c>
      <c r="L122" s="33" t="s">
        <v>63</v>
      </c>
      <c r="M122" s="32">
        <v>45</v>
      </c>
      <c r="N122" s="468" t="s">
        <v>222</v>
      </c>
      <c r="O122" s="324"/>
      <c r="P122" s="324"/>
      <c r="Q122" s="324"/>
      <c r="R122" s="313"/>
      <c r="S122" s="34"/>
      <c r="T122" s="34"/>
      <c r="U122" s="35" t="s">
        <v>64</v>
      </c>
      <c r="V122" s="306">
        <v>99</v>
      </c>
      <c r="W122" s="307">
        <f>IFERROR(IF(V122="",0,CEILING((V122/$H122),1)*$H122),"")</f>
        <v>100.80000000000001</v>
      </c>
      <c r="X122" s="36">
        <f>IFERROR(IF(W122=0,"",ROUNDUP(W122/H122,0)*0.02175),"")</f>
        <v>0.26100000000000001</v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223</v>
      </c>
      <c r="B123" s="54" t="s">
        <v>224</v>
      </c>
      <c r="C123" s="31">
        <v>4301051362</v>
      </c>
      <c r="D123" s="312">
        <v>4607091383256</v>
      </c>
      <c r="E123" s="313"/>
      <c r="F123" s="305">
        <v>0.33</v>
      </c>
      <c r="G123" s="32">
        <v>6</v>
      </c>
      <c r="H123" s="305">
        <v>1.98</v>
      </c>
      <c r="I123" s="305">
        <v>2.246</v>
      </c>
      <c r="J123" s="32">
        <v>156</v>
      </c>
      <c r="K123" s="32" t="s">
        <v>62</v>
      </c>
      <c r="L123" s="33" t="s">
        <v>116</v>
      </c>
      <c r="M123" s="32">
        <v>45</v>
      </c>
      <c r="N123" s="46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24"/>
      <c r="P123" s="324"/>
      <c r="Q123" s="324"/>
      <c r="R123" s="313"/>
      <c r="S123" s="34"/>
      <c r="T123" s="34"/>
      <c r="U123" s="35" t="s">
        <v>64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225</v>
      </c>
      <c r="B124" s="54" t="s">
        <v>226</v>
      </c>
      <c r="C124" s="31">
        <v>4301051358</v>
      </c>
      <c r="D124" s="312">
        <v>4607091385748</v>
      </c>
      <c r="E124" s="313"/>
      <c r="F124" s="305">
        <v>0.45</v>
      </c>
      <c r="G124" s="32">
        <v>6</v>
      </c>
      <c r="H124" s="305">
        <v>2.7</v>
      </c>
      <c r="I124" s="305">
        <v>2.972</v>
      </c>
      <c r="J124" s="32">
        <v>156</v>
      </c>
      <c r="K124" s="32" t="s">
        <v>62</v>
      </c>
      <c r="L124" s="33" t="s">
        <v>116</v>
      </c>
      <c r="M124" s="32">
        <v>45</v>
      </c>
      <c r="N124" s="5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24"/>
      <c r="P124" s="324"/>
      <c r="Q124" s="324"/>
      <c r="R124" s="313"/>
      <c r="S124" s="34"/>
      <c r="T124" s="34"/>
      <c r="U124" s="35" t="s">
        <v>64</v>
      </c>
      <c r="V124" s="306">
        <v>124</v>
      </c>
      <c r="W124" s="307">
        <f>IFERROR(IF(V124="",0,CEILING((V124/$H124),1)*$H124),"")</f>
        <v>124.2</v>
      </c>
      <c r="X124" s="36">
        <f>IFERROR(IF(W124=0,"",ROUNDUP(W124/H124,0)*0.00753),"")</f>
        <v>0.34638000000000002</v>
      </c>
      <c r="Y124" s="56"/>
      <c r="Z124" s="57"/>
      <c r="AD124" s="58"/>
      <c r="BA124" s="120" t="s">
        <v>1</v>
      </c>
    </row>
    <row r="125" spans="1:53" x14ac:dyDescent="0.2">
      <c r="A125" s="316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17"/>
      <c r="M125" s="318"/>
      <c r="N125" s="326" t="s">
        <v>65</v>
      </c>
      <c r="O125" s="327"/>
      <c r="P125" s="327"/>
      <c r="Q125" s="327"/>
      <c r="R125" s="327"/>
      <c r="S125" s="327"/>
      <c r="T125" s="328"/>
      <c r="U125" s="37" t="s">
        <v>66</v>
      </c>
      <c r="V125" s="308">
        <f>IFERROR(V122/H122,"0")+IFERROR(V123/H123,"0")+IFERROR(V124/H124,"0")</f>
        <v>57.711640211640209</v>
      </c>
      <c r="W125" s="308">
        <f>IFERROR(W122/H122,"0")+IFERROR(W123/H123,"0")+IFERROR(W124/H124,"0")</f>
        <v>58</v>
      </c>
      <c r="X125" s="308">
        <f>IFERROR(IF(X122="",0,X122),"0")+IFERROR(IF(X123="",0,X123),"0")+IFERROR(IF(X124="",0,X124),"0")</f>
        <v>0.60738000000000003</v>
      </c>
      <c r="Y125" s="309"/>
      <c r="Z125" s="309"/>
    </row>
    <row r="126" spans="1:53" x14ac:dyDescent="0.2">
      <c r="A126" s="317"/>
      <c r="B126" s="317"/>
      <c r="C126" s="317"/>
      <c r="D126" s="317"/>
      <c r="E126" s="317"/>
      <c r="F126" s="317"/>
      <c r="G126" s="317"/>
      <c r="H126" s="317"/>
      <c r="I126" s="317"/>
      <c r="J126" s="317"/>
      <c r="K126" s="317"/>
      <c r="L126" s="317"/>
      <c r="M126" s="318"/>
      <c r="N126" s="326" t="s">
        <v>65</v>
      </c>
      <c r="O126" s="327"/>
      <c r="P126" s="327"/>
      <c r="Q126" s="327"/>
      <c r="R126" s="327"/>
      <c r="S126" s="327"/>
      <c r="T126" s="328"/>
      <c r="U126" s="37" t="s">
        <v>64</v>
      </c>
      <c r="V126" s="308">
        <f>IFERROR(SUM(V122:V124),"0")</f>
        <v>223</v>
      </c>
      <c r="W126" s="308">
        <f>IFERROR(SUM(W122:W124),"0")</f>
        <v>225</v>
      </c>
      <c r="X126" s="37"/>
      <c r="Y126" s="309"/>
      <c r="Z126" s="309"/>
    </row>
    <row r="127" spans="1:53" ht="27.75" hidden="1" customHeight="1" x14ac:dyDescent="0.2">
      <c r="A127" s="365" t="s">
        <v>227</v>
      </c>
      <c r="B127" s="366"/>
      <c r="C127" s="366"/>
      <c r="D127" s="366"/>
      <c r="E127" s="366"/>
      <c r="F127" s="366"/>
      <c r="G127" s="366"/>
      <c r="H127" s="366"/>
      <c r="I127" s="366"/>
      <c r="J127" s="366"/>
      <c r="K127" s="366"/>
      <c r="L127" s="366"/>
      <c r="M127" s="366"/>
      <c r="N127" s="366"/>
      <c r="O127" s="366"/>
      <c r="P127" s="366"/>
      <c r="Q127" s="366"/>
      <c r="R127" s="366"/>
      <c r="S127" s="366"/>
      <c r="T127" s="366"/>
      <c r="U127" s="366"/>
      <c r="V127" s="366"/>
      <c r="W127" s="366"/>
      <c r="X127" s="366"/>
      <c r="Y127" s="48"/>
      <c r="Z127" s="48"/>
    </row>
    <row r="128" spans="1:53" ht="16.5" hidden="1" customHeight="1" x14ac:dyDescent="0.25">
      <c r="A128" s="337" t="s">
        <v>228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17"/>
      <c r="Y128" s="301"/>
      <c r="Z128" s="301"/>
    </row>
    <row r="129" spans="1:53" ht="14.25" hidden="1" customHeight="1" x14ac:dyDescent="0.25">
      <c r="A129" s="325" t="s">
        <v>100</v>
      </c>
      <c r="B129" s="317"/>
      <c r="C129" s="317"/>
      <c r="D129" s="317"/>
      <c r="E129" s="317"/>
      <c r="F129" s="317"/>
      <c r="G129" s="317"/>
      <c r="H129" s="317"/>
      <c r="I129" s="317"/>
      <c r="J129" s="317"/>
      <c r="K129" s="317"/>
      <c r="L129" s="317"/>
      <c r="M129" s="317"/>
      <c r="N129" s="317"/>
      <c r="O129" s="317"/>
      <c r="P129" s="317"/>
      <c r="Q129" s="317"/>
      <c r="R129" s="317"/>
      <c r="S129" s="317"/>
      <c r="T129" s="317"/>
      <c r="U129" s="317"/>
      <c r="V129" s="317"/>
      <c r="W129" s="317"/>
      <c r="X129" s="317"/>
      <c r="Y129" s="302"/>
      <c r="Z129" s="302"/>
    </row>
    <row r="130" spans="1:53" ht="27" hidden="1" customHeight="1" x14ac:dyDescent="0.25">
      <c r="A130" s="54" t="s">
        <v>229</v>
      </c>
      <c r="B130" s="54" t="s">
        <v>230</v>
      </c>
      <c r="C130" s="31">
        <v>4301011223</v>
      </c>
      <c r="D130" s="312">
        <v>4607091383423</v>
      </c>
      <c r="E130" s="313"/>
      <c r="F130" s="305">
        <v>1.35</v>
      </c>
      <c r="G130" s="32">
        <v>8</v>
      </c>
      <c r="H130" s="305">
        <v>10.8</v>
      </c>
      <c r="I130" s="305">
        <v>11.375999999999999</v>
      </c>
      <c r="J130" s="32">
        <v>56</v>
      </c>
      <c r="K130" s="32" t="s">
        <v>97</v>
      </c>
      <c r="L130" s="33" t="s">
        <v>116</v>
      </c>
      <c r="M130" s="32">
        <v>35</v>
      </c>
      <c r="N130" s="4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24"/>
      <c r="P130" s="324"/>
      <c r="Q130" s="324"/>
      <c r="R130" s="313"/>
      <c r="S130" s="34"/>
      <c r="T130" s="34"/>
      <c r="U130" s="35" t="s">
        <v>64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231</v>
      </c>
      <c r="B131" s="54" t="s">
        <v>232</v>
      </c>
      <c r="C131" s="31">
        <v>4301011338</v>
      </c>
      <c r="D131" s="312">
        <v>4607091381405</v>
      </c>
      <c r="E131" s="313"/>
      <c r="F131" s="305">
        <v>1.35</v>
      </c>
      <c r="G131" s="32">
        <v>8</v>
      </c>
      <c r="H131" s="305">
        <v>10.8</v>
      </c>
      <c r="I131" s="305">
        <v>11.375999999999999</v>
      </c>
      <c r="J131" s="32">
        <v>56</v>
      </c>
      <c r="K131" s="32" t="s">
        <v>97</v>
      </c>
      <c r="L131" s="33" t="s">
        <v>63</v>
      </c>
      <c r="M131" s="32">
        <v>35</v>
      </c>
      <c r="N131" s="54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24"/>
      <c r="P131" s="324"/>
      <c r="Q131" s="324"/>
      <c r="R131" s="313"/>
      <c r="S131" s="34"/>
      <c r="T131" s="34"/>
      <c r="U131" s="35" t="s">
        <v>64</v>
      </c>
      <c r="V131" s="306">
        <v>0</v>
      </c>
      <c r="W131" s="307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hidden="1" customHeight="1" x14ac:dyDescent="0.25">
      <c r="A132" s="54" t="s">
        <v>233</v>
      </c>
      <c r="B132" s="54" t="s">
        <v>234</v>
      </c>
      <c r="C132" s="31">
        <v>4301011333</v>
      </c>
      <c r="D132" s="312">
        <v>4607091386516</v>
      </c>
      <c r="E132" s="313"/>
      <c r="F132" s="305">
        <v>1.4</v>
      </c>
      <c r="G132" s="32">
        <v>8</v>
      </c>
      <c r="H132" s="305">
        <v>11.2</v>
      </c>
      <c r="I132" s="305">
        <v>11.776</v>
      </c>
      <c r="J132" s="32">
        <v>56</v>
      </c>
      <c r="K132" s="32" t="s">
        <v>97</v>
      </c>
      <c r="L132" s="33" t="s">
        <v>63</v>
      </c>
      <c r="M132" s="32">
        <v>30</v>
      </c>
      <c r="N132" s="4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24"/>
      <c r="P132" s="324"/>
      <c r="Q132" s="324"/>
      <c r="R132" s="313"/>
      <c r="S132" s="34"/>
      <c r="T132" s="34"/>
      <c r="U132" s="35" t="s">
        <v>64</v>
      </c>
      <c r="V132" s="306">
        <v>0</v>
      </c>
      <c r="W132" s="307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idden="1" x14ac:dyDescent="0.2">
      <c r="A133" s="316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17"/>
      <c r="M133" s="318"/>
      <c r="N133" s="326" t="s">
        <v>65</v>
      </c>
      <c r="O133" s="327"/>
      <c r="P133" s="327"/>
      <c r="Q133" s="327"/>
      <c r="R133" s="327"/>
      <c r="S133" s="327"/>
      <c r="T133" s="328"/>
      <c r="U133" s="37" t="s">
        <v>66</v>
      </c>
      <c r="V133" s="308">
        <f>IFERROR(V130/H130,"0")+IFERROR(V131/H131,"0")+IFERROR(V132/H132,"0")</f>
        <v>0</v>
      </c>
      <c r="W133" s="308">
        <f>IFERROR(W130/H130,"0")+IFERROR(W131/H131,"0")+IFERROR(W132/H132,"0")</f>
        <v>0</v>
      </c>
      <c r="X133" s="308">
        <f>IFERROR(IF(X130="",0,X130),"0")+IFERROR(IF(X131="",0,X131),"0")+IFERROR(IF(X132="",0,X132),"0")</f>
        <v>0</v>
      </c>
      <c r="Y133" s="309"/>
      <c r="Z133" s="309"/>
    </row>
    <row r="134" spans="1:53" hidden="1" x14ac:dyDescent="0.2">
      <c r="A134" s="317"/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8"/>
      <c r="N134" s="326" t="s">
        <v>65</v>
      </c>
      <c r="O134" s="327"/>
      <c r="P134" s="327"/>
      <c r="Q134" s="327"/>
      <c r="R134" s="327"/>
      <c r="S134" s="327"/>
      <c r="T134" s="328"/>
      <c r="U134" s="37" t="s">
        <v>64</v>
      </c>
      <c r="V134" s="308">
        <f>IFERROR(SUM(V130:V132),"0")</f>
        <v>0</v>
      </c>
      <c r="W134" s="308">
        <f>IFERROR(SUM(W130:W132),"0")</f>
        <v>0</v>
      </c>
      <c r="X134" s="37"/>
      <c r="Y134" s="309"/>
      <c r="Z134" s="309"/>
    </row>
    <row r="135" spans="1:53" ht="16.5" hidden="1" customHeight="1" x14ac:dyDescent="0.25">
      <c r="A135" s="337" t="s">
        <v>235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17"/>
      <c r="Y135" s="301"/>
      <c r="Z135" s="301"/>
    </row>
    <row r="136" spans="1:53" ht="14.25" hidden="1" customHeight="1" x14ac:dyDescent="0.25">
      <c r="A136" s="325" t="s">
        <v>59</v>
      </c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17"/>
      <c r="M136" s="317"/>
      <c r="N136" s="317"/>
      <c r="O136" s="317"/>
      <c r="P136" s="317"/>
      <c r="Q136" s="317"/>
      <c r="R136" s="317"/>
      <c r="S136" s="317"/>
      <c r="T136" s="317"/>
      <c r="U136" s="317"/>
      <c r="V136" s="317"/>
      <c r="W136" s="317"/>
      <c r="X136" s="317"/>
      <c r="Y136" s="302"/>
      <c r="Z136" s="302"/>
    </row>
    <row r="137" spans="1:53" ht="16.5" hidden="1" customHeight="1" x14ac:dyDescent="0.25">
      <c r="A137" s="54" t="s">
        <v>236</v>
      </c>
      <c r="B137" s="54" t="s">
        <v>237</v>
      </c>
      <c r="C137" s="31">
        <v>4301031245</v>
      </c>
      <c r="D137" s="312">
        <v>4680115883963</v>
      </c>
      <c r="E137" s="313"/>
      <c r="F137" s="305">
        <v>0.28000000000000003</v>
      </c>
      <c r="G137" s="32">
        <v>6</v>
      </c>
      <c r="H137" s="305">
        <v>1.68</v>
      </c>
      <c r="I137" s="305">
        <v>1.78</v>
      </c>
      <c r="J137" s="32">
        <v>234</v>
      </c>
      <c r="K137" s="32" t="s">
        <v>160</v>
      </c>
      <c r="L137" s="33" t="s">
        <v>63</v>
      </c>
      <c r="M137" s="32">
        <v>40</v>
      </c>
      <c r="N137" s="528" t="s">
        <v>238</v>
      </c>
      <c r="O137" s="324"/>
      <c r="P137" s="324"/>
      <c r="Q137" s="324"/>
      <c r="R137" s="313"/>
      <c r="S137" s="34"/>
      <c r="T137" s="34"/>
      <c r="U137" s="35" t="s">
        <v>64</v>
      </c>
      <c r="V137" s="306">
        <v>0</v>
      </c>
      <c r="W137" s="307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239</v>
      </c>
      <c r="AD137" s="58"/>
      <c r="BA137" s="124" t="s">
        <v>1</v>
      </c>
    </row>
    <row r="138" spans="1:53" ht="27" hidden="1" customHeight="1" x14ac:dyDescent="0.25">
      <c r="A138" s="54" t="s">
        <v>240</v>
      </c>
      <c r="B138" s="54" t="s">
        <v>241</v>
      </c>
      <c r="C138" s="31">
        <v>4301031191</v>
      </c>
      <c r="D138" s="312">
        <v>4680115880993</v>
      </c>
      <c r="E138" s="313"/>
      <c r="F138" s="305">
        <v>0.7</v>
      </c>
      <c r="G138" s="32">
        <v>6</v>
      </c>
      <c r="H138" s="305">
        <v>4.2</v>
      </c>
      <c r="I138" s="305">
        <v>4.46</v>
      </c>
      <c r="J138" s="32">
        <v>156</v>
      </c>
      <c r="K138" s="32" t="s">
        <v>62</v>
      </c>
      <c r="L138" s="33" t="s">
        <v>63</v>
      </c>
      <c r="M138" s="32">
        <v>40</v>
      </c>
      <c r="N138" s="5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24"/>
      <c r="P138" s="324"/>
      <c r="Q138" s="324"/>
      <c r="R138" s="313"/>
      <c r="S138" s="34"/>
      <c r="T138" s="34"/>
      <c r="U138" s="35" t="s">
        <v>64</v>
      </c>
      <c r="V138" s="306">
        <v>0</v>
      </c>
      <c r="W138" s="307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242</v>
      </c>
      <c r="B139" s="54" t="s">
        <v>243</v>
      </c>
      <c r="C139" s="31">
        <v>4301031204</v>
      </c>
      <c r="D139" s="312">
        <v>4680115881761</v>
      </c>
      <c r="E139" s="313"/>
      <c r="F139" s="305">
        <v>0.7</v>
      </c>
      <c r="G139" s="32">
        <v>6</v>
      </c>
      <c r="H139" s="305">
        <v>4.2</v>
      </c>
      <c r="I139" s="305">
        <v>4.46</v>
      </c>
      <c r="J139" s="32">
        <v>156</v>
      </c>
      <c r="K139" s="32" t="s">
        <v>62</v>
      </c>
      <c r="L139" s="33" t="s">
        <v>63</v>
      </c>
      <c r="M139" s="32">
        <v>40</v>
      </c>
      <c r="N139" s="4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24"/>
      <c r="P139" s="324"/>
      <c r="Q139" s="324"/>
      <c r="R139" s="313"/>
      <c r="S139" s="34"/>
      <c r="T139" s="34"/>
      <c r="U139" s="35" t="s">
        <v>64</v>
      </c>
      <c r="V139" s="306">
        <v>0</v>
      </c>
      <c r="W139" s="307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244</v>
      </c>
      <c r="B140" s="54" t="s">
        <v>245</v>
      </c>
      <c r="C140" s="31">
        <v>4301031201</v>
      </c>
      <c r="D140" s="312">
        <v>4680115881563</v>
      </c>
      <c r="E140" s="313"/>
      <c r="F140" s="305">
        <v>0.7</v>
      </c>
      <c r="G140" s="32">
        <v>6</v>
      </c>
      <c r="H140" s="305">
        <v>4.2</v>
      </c>
      <c r="I140" s="305">
        <v>4.4000000000000004</v>
      </c>
      <c r="J140" s="32">
        <v>156</v>
      </c>
      <c r="K140" s="32" t="s">
        <v>62</v>
      </c>
      <c r="L140" s="33" t="s">
        <v>63</v>
      </c>
      <c r="M140" s="32">
        <v>40</v>
      </c>
      <c r="N140" s="5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24"/>
      <c r="P140" s="324"/>
      <c r="Q140" s="324"/>
      <c r="R140" s="313"/>
      <c r="S140" s="34"/>
      <c r="T140" s="34"/>
      <c r="U140" s="35" t="s">
        <v>64</v>
      </c>
      <c r="V140" s="306">
        <v>0</v>
      </c>
      <c r="W140" s="307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246</v>
      </c>
      <c r="B141" s="54" t="s">
        <v>247</v>
      </c>
      <c r="C141" s="31">
        <v>4301031199</v>
      </c>
      <c r="D141" s="312">
        <v>4680115880986</v>
      </c>
      <c r="E141" s="313"/>
      <c r="F141" s="305">
        <v>0.35</v>
      </c>
      <c r="G141" s="32">
        <v>6</v>
      </c>
      <c r="H141" s="305">
        <v>2.1</v>
      </c>
      <c r="I141" s="305">
        <v>2.23</v>
      </c>
      <c r="J141" s="32">
        <v>234</v>
      </c>
      <c r="K141" s="32" t="s">
        <v>160</v>
      </c>
      <c r="L141" s="33" t="s">
        <v>63</v>
      </c>
      <c r="M141" s="32">
        <v>40</v>
      </c>
      <c r="N141" s="3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24"/>
      <c r="P141" s="324"/>
      <c r="Q141" s="324"/>
      <c r="R141" s="313"/>
      <c r="S141" s="34"/>
      <c r="T141" s="34"/>
      <c r="U141" s="35" t="s">
        <v>64</v>
      </c>
      <c r="V141" s="306">
        <v>0</v>
      </c>
      <c r="W141" s="307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248</v>
      </c>
      <c r="B142" s="54" t="s">
        <v>249</v>
      </c>
      <c r="C142" s="31">
        <v>4301031190</v>
      </c>
      <c r="D142" s="312">
        <v>4680115880207</v>
      </c>
      <c r="E142" s="313"/>
      <c r="F142" s="305">
        <v>0.4</v>
      </c>
      <c r="G142" s="32">
        <v>6</v>
      </c>
      <c r="H142" s="305">
        <v>2.4</v>
      </c>
      <c r="I142" s="305">
        <v>2.63</v>
      </c>
      <c r="J142" s="32">
        <v>156</v>
      </c>
      <c r="K142" s="32" t="s">
        <v>62</v>
      </c>
      <c r="L142" s="33" t="s">
        <v>63</v>
      </c>
      <c r="M142" s="32">
        <v>40</v>
      </c>
      <c r="N142" s="53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24"/>
      <c r="P142" s="324"/>
      <c r="Q142" s="324"/>
      <c r="R142" s="313"/>
      <c r="S142" s="34"/>
      <c r="T142" s="34"/>
      <c r="U142" s="35" t="s">
        <v>64</v>
      </c>
      <c r="V142" s="306">
        <v>0</v>
      </c>
      <c r="W142" s="307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250</v>
      </c>
      <c r="B143" s="54" t="s">
        <v>251</v>
      </c>
      <c r="C143" s="31">
        <v>4301031205</v>
      </c>
      <c r="D143" s="312">
        <v>4680115881785</v>
      </c>
      <c r="E143" s="313"/>
      <c r="F143" s="305">
        <v>0.35</v>
      </c>
      <c r="G143" s="32">
        <v>6</v>
      </c>
      <c r="H143" s="305">
        <v>2.1</v>
      </c>
      <c r="I143" s="305">
        <v>2.23</v>
      </c>
      <c r="J143" s="32">
        <v>234</v>
      </c>
      <c r="K143" s="32" t="s">
        <v>160</v>
      </c>
      <c r="L143" s="33" t="s">
        <v>63</v>
      </c>
      <c r="M143" s="32">
        <v>40</v>
      </c>
      <c r="N143" s="41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24"/>
      <c r="P143" s="324"/>
      <c r="Q143" s="324"/>
      <c r="R143" s="313"/>
      <c r="S143" s="34"/>
      <c r="T143" s="34"/>
      <c r="U143" s="35" t="s">
        <v>64</v>
      </c>
      <c r="V143" s="306">
        <v>0</v>
      </c>
      <c r="W143" s="307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252</v>
      </c>
      <c r="B144" s="54" t="s">
        <v>253</v>
      </c>
      <c r="C144" s="31">
        <v>4301031202</v>
      </c>
      <c r="D144" s="312">
        <v>4680115881679</v>
      </c>
      <c r="E144" s="313"/>
      <c r="F144" s="305">
        <v>0.35</v>
      </c>
      <c r="G144" s="32">
        <v>6</v>
      </c>
      <c r="H144" s="305">
        <v>2.1</v>
      </c>
      <c r="I144" s="305">
        <v>2.2000000000000002</v>
      </c>
      <c r="J144" s="32">
        <v>234</v>
      </c>
      <c r="K144" s="32" t="s">
        <v>160</v>
      </c>
      <c r="L144" s="33" t="s">
        <v>63</v>
      </c>
      <c r="M144" s="32">
        <v>40</v>
      </c>
      <c r="N144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24"/>
      <c r="P144" s="324"/>
      <c r="Q144" s="324"/>
      <c r="R144" s="313"/>
      <c r="S144" s="34"/>
      <c r="T144" s="34"/>
      <c r="U144" s="35" t="s">
        <v>64</v>
      </c>
      <c r="V144" s="306">
        <v>0</v>
      </c>
      <c r="W144" s="307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254</v>
      </c>
      <c r="B145" s="54" t="s">
        <v>255</v>
      </c>
      <c r="C145" s="31">
        <v>4301031158</v>
      </c>
      <c r="D145" s="312">
        <v>4680115880191</v>
      </c>
      <c r="E145" s="313"/>
      <c r="F145" s="305">
        <v>0.4</v>
      </c>
      <c r="G145" s="32">
        <v>6</v>
      </c>
      <c r="H145" s="305">
        <v>2.4</v>
      </c>
      <c r="I145" s="305">
        <v>2.6</v>
      </c>
      <c r="J145" s="32">
        <v>156</v>
      </c>
      <c r="K145" s="32" t="s">
        <v>62</v>
      </c>
      <c r="L145" s="33" t="s">
        <v>63</v>
      </c>
      <c r="M145" s="32">
        <v>40</v>
      </c>
      <c r="N145" s="5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24"/>
      <c r="P145" s="324"/>
      <c r="Q145" s="324"/>
      <c r="R145" s="313"/>
      <c r="S145" s="34"/>
      <c r="T145" s="34"/>
      <c r="U145" s="35" t="s">
        <v>64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idden="1" x14ac:dyDescent="0.2">
      <c r="A146" s="316"/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8"/>
      <c r="N146" s="326" t="s">
        <v>65</v>
      </c>
      <c r="O146" s="327"/>
      <c r="P146" s="327"/>
      <c r="Q146" s="327"/>
      <c r="R146" s="327"/>
      <c r="S146" s="327"/>
      <c r="T146" s="328"/>
      <c r="U146" s="37" t="s">
        <v>66</v>
      </c>
      <c r="V146" s="308">
        <f>IFERROR(V137/H137,"0")+IFERROR(V138/H138,"0")+IFERROR(V139/H139,"0")+IFERROR(V140/H140,"0")+IFERROR(V141/H141,"0")+IFERROR(V142/H142,"0")+IFERROR(V143/H143,"0")+IFERROR(V144/H144,"0")+IFERROR(V145/H145,"0")</f>
        <v>0</v>
      </c>
      <c r="W146" s="308">
        <f>IFERROR(W137/H137,"0")+IFERROR(W138/H138,"0")+IFERROR(W139/H139,"0")+IFERROR(W140/H140,"0")+IFERROR(W141/H141,"0")+IFERROR(W142/H142,"0")+IFERROR(W143/H143,"0")+IFERROR(W144/H144,"0")+IFERROR(W145/H145,"0")</f>
        <v>0</v>
      </c>
      <c r="X146" s="30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9"/>
      <c r="Z146" s="309"/>
    </row>
    <row r="147" spans="1:53" hidden="1" x14ac:dyDescent="0.2">
      <c r="A147" s="317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8"/>
      <c r="N147" s="326" t="s">
        <v>65</v>
      </c>
      <c r="O147" s="327"/>
      <c r="P147" s="327"/>
      <c r="Q147" s="327"/>
      <c r="R147" s="327"/>
      <c r="S147" s="327"/>
      <c r="T147" s="328"/>
      <c r="U147" s="37" t="s">
        <v>64</v>
      </c>
      <c r="V147" s="308">
        <f>IFERROR(SUM(V137:V145),"0")</f>
        <v>0</v>
      </c>
      <c r="W147" s="308">
        <f>IFERROR(SUM(W137:W145),"0")</f>
        <v>0</v>
      </c>
      <c r="X147" s="37"/>
      <c r="Y147" s="309"/>
      <c r="Z147" s="309"/>
    </row>
    <row r="148" spans="1:53" ht="16.5" hidden="1" customHeight="1" x14ac:dyDescent="0.25">
      <c r="A148" s="337" t="s">
        <v>256</v>
      </c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17"/>
      <c r="M148" s="317"/>
      <c r="N148" s="317"/>
      <c r="O148" s="317"/>
      <c r="P148" s="317"/>
      <c r="Q148" s="317"/>
      <c r="R148" s="317"/>
      <c r="S148" s="317"/>
      <c r="T148" s="317"/>
      <c r="U148" s="317"/>
      <c r="V148" s="317"/>
      <c r="W148" s="317"/>
      <c r="X148" s="317"/>
      <c r="Y148" s="301"/>
      <c r="Z148" s="301"/>
    </row>
    <row r="149" spans="1:53" ht="14.25" hidden="1" customHeight="1" x14ac:dyDescent="0.25">
      <c r="A149" s="325" t="s">
        <v>100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317"/>
      <c r="Y149" s="302"/>
      <c r="Z149" s="302"/>
    </row>
    <row r="150" spans="1:53" ht="16.5" hidden="1" customHeight="1" x14ac:dyDescent="0.25">
      <c r="A150" s="54" t="s">
        <v>257</v>
      </c>
      <c r="B150" s="54" t="s">
        <v>258</v>
      </c>
      <c r="C150" s="31">
        <v>4301011450</v>
      </c>
      <c r="D150" s="312">
        <v>4680115881402</v>
      </c>
      <c r="E150" s="313"/>
      <c r="F150" s="305">
        <v>1.35</v>
      </c>
      <c r="G150" s="32">
        <v>8</v>
      </c>
      <c r="H150" s="305">
        <v>10.8</v>
      </c>
      <c r="I150" s="305">
        <v>11.28</v>
      </c>
      <c r="J150" s="32">
        <v>56</v>
      </c>
      <c r="K150" s="32" t="s">
        <v>97</v>
      </c>
      <c r="L150" s="33" t="s">
        <v>98</v>
      </c>
      <c r="M150" s="32">
        <v>55</v>
      </c>
      <c r="N150" s="5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24"/>
      <c r="P150" s="324"/>
      <c r="Q150" s="324"/>
      <c r="R150" s="313"/>
      <c r="S150" s="34"/>
      <c r="T150" s="34"/>
      <c r="U150" s="35" t="s">
        <v>64</v>
      </c>
      <c r="V150" s="306">
        <v>0</v>
      </c>
      <c r="W150" s="307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259</v>
      </c>
      <c r="B151" s="54" t="s">
        <v>260</v>
      </c>
      <c r="C151" s="31">
        <v>4301011454</v>
      </c>
      <c r="D151" s="312">
        <v>4680115881396</v>
      </c>
      <c r="E151" s="313"/>
      <c r="F151" s="305">
        <v>0.45</v>
      </c>
      <c r="G151" s="32">
        <v>6</v>
      </c>
      <c r="H151" s="305">
        <v>2.7</v>
      </c>
      <c r="I151" s="305">
        <v>2.9</v>
      </c>
      <c r="J151" s="32">
        <v>156</v>
      </c>
      <c r="K151" s="32" t="s">
        <v>62</v>
      </c>
      <c r="L151" s="33" t="s">
        <v>63</v>
      </c>
      <c r="M151" s="32">
        <v>55</v>
      </c>
      <c r="N151" s="3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24"/>
      <c r="P151" s="324"/>
      <c r="Q151" s="324"/>
      <c r="R151" s="313"/>
      <c r="S151" s="34"/>
      <c r="T151" s="34"/>
      <c r="U151" s="35" t="s">
        <v>64</v>
      </c>
      <c r="V151" s="306">
        <v>1.8</v>
      </c>
      <c r="W151" s="307">
        <f>IFERROR(IF(V151="",0,CEILING((V151/$H151),1)*$H151),"")</f>
        <v>2.7</v>
      </c>
      <c r="X151" s="36">
        <f>IFERROR(IF(W151=0,"",ROUNDUP(W151/H151,0)*0.00753),"")</f>
        <v>7.5300000000000002E-3</v>
      </c>
      <c r="Y151" s="56"/>
      <c r="Z151" s="57"/>
      <c r="AD151" s="58"/>
      <c r="BA151" s="134" t="s">
        <v>1</v>
      </c>
    </row>
    <row r="152" spans="1:53" x14ac:dyDescent="0.2">
      <c r="A152" s="316"/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8"/>
      <c r="N152" s="326" t="s">
        <v>65</v>
      </c>
      <c r="O152" s="327"/>
      <c r="P152" s="327"/>
      <c r="Q152" s="327"/>
      <c r="R152" s="327"/>
      <c r="S152" s="327"/>
      <c r="T152" s="328"/>
      <c r="U152" s="37" t="s">
        <v>66</v>
      </c>
      <c r="V152" s="308">
        <f>IFERROR(V150/H150,"0")+IFERROR(V151/H151,"0")</f>
        <v>0.66666666666666663</v>
      </c>
      <c r="W152" s="308">
        <f>IFERROR(W150/H150,"0")+IFERROR(W151/H151,"0")</f>
        <v>1</v>
      </c>
      <c r="X152" s="308">
        <f>IFERROR(IF(X150="",0,X150),"0")+IFERROR(IF(X151="",0,X151),"0")</f>
        <v>7.5300000000000002E-3</v>
      </c>
      <c r="Y152" s="309"/>
      <c r="Z152" s="309"/>
    </row>
    <row r="153" spans="1:53" x14ac:dyDescent="0.2">
      <c r="A153" s="317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17"/>
      <c r="M153" s="318"/>
      <c r="N153" s="326" t="s">
        <v>65</v>
      </c>
      <c r="O153" s="327"/>
      <c r="P153" s="327"/>
      <c r="Q153" s="327"/>
      <c r="R153" s="327"/>
      <c r="S153" s="327"/>
      <c r="T153" s="328"/>
      <c r="U153" s="37" t="s">
        <v>64</v>
      </c>
      <c r="V153" s="308">
        <f>IFERROR(SUM(V150:V151),"0")</f>
        <v>1.8</v>
      </c>
      <c r="W153" s="308">
        <f>IFERROR(SUM(W150:W151),"0")</f>
        <v>2.7</v>
      </c>
      <c r="X153" s="37"/>
      <c r="Y153" s="309"/>
      <c r="Z153" s="309"/>
    </row>
    <row r="154" spans="1:53" ht="14.25" hidden="1" customHeight="1" x14ac:dyDescent="0.25">
      <c r="A154" s="325" t="s">
        <v>94</v>
      </c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17"/>
      <c r="M154" s="317"/>
      <c r="N154" s="317"/>
      <c r="O154" s="317"/>
      <c r="P154" s="317"/>
      <c r="Q154" s="317"/>
      <c r="R154" s="317"/>
      <c r="S154" s="317"/>
      <c r="T154" s="317"/>
      <c r="U154" s="317"/>
      <c r="V154" s="317"/>
      <c r="W154" s="317"/>
      <c r="X154" s="317"/>
      <c r="Y154" s="302"/>
      <c r="Z154" s="302"/>
    </row>
    <row r="155" spans="1:53" ht="16.5" hidden="1" customHeight="1" x14ac:dyDescent="0.25">
      <c r="A155" s="54" t="s">
        <v>261</v>
      </c>
      <c r="B155" s="54" t="s">
        <v>262</v>
      </c>
      <c r="C155" s="31">
        <v>4301020262</v>
      </c>
      <c r="D155" s="312">
        <v>4680115882935</v>
      </c>
      <c r="E155" s="313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97</v>
      </c>
      <c r="L155" s="33" t="s">
        <v>116</v>
      </c>
      <c r="M155" s="32">
        <v>50</v>
      </c>
      <c r="N155" s="625" t="s">
        <v>263</v>
      </c>
      <c r="O155" s="324"/>
      <c r="P155" s="324"/>
      <c r="Q155" s="324"/>
      <c r="R155" s="313"/>
      <c r="S155" s="34"/>
      <c r="T155" s="34"/>
      <c r="U155" s="35" t="s">
        <v>64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hidden="1" customHeight="1" x14ac:dyDescent="0.25">
      <c r="A156" s="54" t="s">
        <v>264</v>
      </c>
      <c r="B156" s="54" t="s">
        <v>265</v>
      </c>
      <c r="C156" s="31">
        <v>4301020220</v>
      </c>
      <c r="D156" s="312">
        <v>4680115880764</v>
      </c>
      <c r="E156" s="313"/>
      <c r="F156" s="305">
        <v>0.35</v>
      </c>
      <c r="G156" s="32">
        <v>6</v>
      </c>
      <c r="H156" s="305">
        <v>2.1</v>
      </c>
      <c r="I156" s="305">
        <v>2.2999999999999998</v>
      </c>
      <c r="J156" s="32">
        <v>156</v>
      </c>
      <c r="K156" s="32" t="s">
        <v>62</v>
      </c>
      <c r="L156" s="33" t="s">
        <v>98</v>
      </c>
      <c r="M156" s="32">
        <v>50</v>
      </c>
      <c r="N156" s="3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24"/>
      <c r="P156" s="324"/>
      <c r="Q156" s="324"/>
      <c r="R156" s="313"/>
      <c r="S156" s="34"/>
      <c r="T156" s="34"/>
      <c r="U156" s="35" t="s">
        <v>64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hidden="1" x14ac:dyDescent="0.2">
      <c r="A157" s="316"/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8"/>
      <c r="N157" s="326" t="s">
        <v>65</v>
      </c>
      <c r="O157" s="327"/>
      <c r="P157" s="327"/>
      <c r="Q157" s="327"/>
      <c r="R157" s="327"/>
      <c r="S157" s="327"/>
      <c r="T157" s="328"/>
      <c r="U157" s="37" t="s">
        <v>66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hidden="1" x14ac:dyDescent="0.2">
      <c r="A158" s="317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17"/>
      <c r="M158" s="318"/>
      <c r="N158" s="326" t="s">
        <v>65</v>
      </c>
      <c r="O158" s="327"/>
      <c r="P158" s="327"/>
      <c r="Q158" s="327"/>
      <c r="R158" s="327"/>
      <c r="S158" s="327"/>
      <c r="T158" s="328"/>
      <c r="U158" s="37" t="s">
        <v>64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hidden="1" customHeight="1" x14ac:dyDescent="0.25">
      <c r="A159" s="325" t="s">
        <v>59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02"/>
      <c r="Z159" s="302"/>
    </row>
    <row r="160" spans="1:53" ht="27" customHeight="1" x14ac:dyDescent="0.25">
      <c r="A160" s="54" t="s">
        <v>266</v>
      </c>
      <c r="B160" s="54" t="s">
        <v>267</v>
      </c>
      <c r="C160" s="31">
        <v>4301031224</v>
      </c>
      <c r="D160" s="312">
        <v>4680115882683</v>
      </c>
      <c r="E160" s="313"/>
      <c r="F160" s="305">
        <v>0.9</v>
      </c>
      <c r="G160" s="32">
        <v>6</v>
      </c>
      <c r="H160" s="305">
        <v>5.4</v>
      </c>
      <c r="I160" s="305">
        <v>5.61</v>
      </c>
      <c r="J160" s="32">
        <v>120</v>
      </c>
      <c r="K160" s="32" t="s">
        <v>62</v>
      </c>
      <c r="L160" s="33" t="s">
        <v>63</v>
      </c>
      <c r="M160" s="32">
        <v>40</v>
      </c>
      <c r="N160" s="3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24"/>
      <c r="P160" s="324"/>
      <c r="Q160" s="324"/>
      <c r="R160" s="313"/>
      <c r="S160" s="34"/>
      <c r="T160" s="34"/>
      <c r="U160" s="35" t="s">
        <v>64</v>
      </c>
      <c r="V160" s="306">
        <v>301</v>
      </c>
      <c r="W160" s="307">
        <f>IFERROR(IF(V160="",0,CEILING((V160/$H160),1)*$H160),"")</f>
        <v>302.40000000000003</v>
      </c>
      <c r="X160" s="36">
        <f>IFERROR(IF(W160=0,"",ROUNDUP(W160/H160,0)*0.00937),"")</f>
        <v>0.52471999999999996</v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268</v>
      </c>
      <c r="B161" s="54" t="s">
        <v>269</v>
      </c>
      <c r="C161" s="31">
        <v>4301031230</v>
      </c>
      <c r="D161" s="312">
        <v>4680115882690</v>
      </c>
      <c r="E161" s="313"/>
      <c r="F161" s="305">
        <v>0.9</v>
      </c>
      <c r="G161" s="32">
        <v>6</v>
      </c>
      <c r="H161" s="305">
        <v>5.4</v>
      </c>
      <c r="I161" s="305">
        <v>5.61</v>
      </c>
      <c r="J161" s="32">
        <v>120</v>
      </c>
      <c r="K161" s="32" t="s">
        <v>62</v>
      </c>
      <c r="L161" s="33" t="s">
        <v>63</v>
      </c>
      <c r="M161" s="32">
        <v>40</v>
      </c>
      <c r="N161" s="4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24"/>
      <c r="P161" s="324"/>
      <c r="Q161" s="324"/>
      <c r="R161" s="313"/>
      <c r="S161" s="34"/>
      <c r="T161" s="34"/>
      <c r="U161" s="35" t="s">
        <v>64</v>
      </c>
      <c r="V161" s="306">
        <v>260</v>
      </c>
      <c r="W161" s="307">
        <f>IFERROR(IF(V161="",0,CEILING((V161/$H161),1)*$H161),"")</f>
        <v>264.60000000000002</v>
      </c>
      <c r="X161" s="36">
        <f>IFERROR(IF(W161=0,"",ROUNDUP(W161/H161,0)*0.00937),"")</f>
        <v>0.45912999999999998</v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270</v>
      </c>
      <c r="B162" s="54" t="s">
        <v>271</v>
      </c>
      <c r="C162" s="31">
        <v>4301031220</v>
      </c>
      <c r="D162" s="312">
        <v>4680115882669</v>
      </c>
      <c r="E162" s="313"/>
      <c r="F162" s="305">
        <v>0.9</v>
      </c>
      <c r="G162" s="32">
        <v>6</v>
      </c>
      <c r="H162" s="305">
        <v>5.4</v>
      </c>
      <c r="I162" s="305">
        <v>5.61</v>
      </c>
      <c r="J162" s="32">
        <v>120</v>
      </c>
      <c r="K162" s="32" t="s">
        <v>62</v>
      </c>
      <c r="L162" s="33" t="s">
        <v>63</v>
      </c>
      <c r="M162" s="32">
        <v>40</v>
      </c>
      <c r="N162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24"/>
      <c r="P162" s="324"/>
      <c r="Q162" s="324"/>
      <c r="R162" s="313"/>
      <c r="S162" s="34"/>
      <c r="T162" s="34"/>
      <c r="U162" s="35" t="s">
        <v>64</v>
      </c>
      <c r="V162" s="306">
        <v>0</v>
      </c>
      <c r="W162" s="307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272</v>
      </c>
      <c r="B163" s="54" t="s">
        <v>273</v>
      </c>
      <c r="C163" s="31">
        <v>4301031221</v>
      </c>
      <c r="D163" s="312">
        <v>4680115882676</v>
      </c>
      <c r="E163" s="313"/>
      <c r="F163" s="305">
        <v>0.9</v>
      </c>
      <c r="G163" s="32">
        <v>6</v>
      </c>
      <c r="H163" s="305">
        <v>5.4</v>
      </c>
      <c r="I163" s="305">
        <v>5.61</v>
      </c>
      <c r="J163" s="32">
        <v>120</v>
      </c>
      <c r="K163" s="32" t="s">
        <v>62</v>
      </c>
      <c r="L163" s="33" t="s">
        <v>63</v>
      </c>
      <c r="M163" s="32">
        <v>40</v>
      </c>
      <c r="N163" s="5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24"/>
      <c r="P163" s="324"/>
      <c r="Q163" s="324"/>
      <c r="R163" s="313"/>
      <c r="S163" s="34"/>
      <c r="T163" s="34"/>
      <c r="U163" s="35" t="s">
        <v>64</v>
      </c>
      <c r="V163" s="306">
        <v>0</v>
      </c>
      <c r="W163" s="307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16"/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8"/>
      <c r="N164" s="326" t="s">
        <v>65</v>
      </c>
      <c r="O164" s="327"/>
      <c r="P164" s="327"/>
      <c r="Q164" s="327"/>
      <c r="R164" s="327"/>
      <c r="S164" s="327"/>
      <c r="T164" s="328"/>
      <c r="U164" s="37" t="s">
        <v>66</v>
      </c>
      <c r="V164" s="308">
        <f>IFERROR(V160/H160,"0")+IFERROR(V161/H161,"0")+IFERROR(V162/H162,"0")+IFERROR(V163/H163,"0")</f>
        <v>103.88888888888889</v>
      </c>
      <c r="W164" s="308">
        <f>IFERROR(W160/H160,"0")+IFERROR(W161/H161,"0")+IFERROR(W162/H162,"0")+IFERROR(W163/H163,"0")</f>
        <v>105</v>
      </c>
      <c r="X164" s="308">
        <f>IFERROR(IF(X160="",0,X160),"0")+IFERROR(IF(X161="",0,X161),"0")+IFERROR(IF(X162="",0,X162),"0")+IFERROR(IF(X163="",0,X163),"0")</f>
        <v>0.98384999999999989</v>
      </c>
      <c r="Y164" s="309"/>
      <c r="Z164" s="309"/>
    </row>
    <row r="165" spans="1:53" x14ac:dyDescent="0.2">
      <c r="A165" s="317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17"/>
      <c r="M165" s="318"/>
      <c r="N165" s="326" t="s">
        <v>65</v>
      </c>
      <c r="O165" s="327"/>
      <c r="P165" s="327"/>
      <c r="Q165" s="327"/>
      <c r="R165" s="327"/>
      <c r="S165" s="327"/>
      <c r="T165" s="328"/>
      <c r="U165" s="37" t="s">
        <v>64</v>
      </c>
      <c r="V165" s="308">
        <f>IFERROR(SUM(V160:V163),"0")</f>
        <v>561</v>
      </c>
      <c r="W165" s="308">
        <f>IFERROR(SUM(W160:W163),"0")</f>
        <v>567</v>
      </c>
      <c r="X165" s="37"/>
      <c r="Y165" s="309"/>
      <c r="Z165" s="309"/>
    </row>
    <row r="166" spans="1:53" ht="14.25" hidden="1" customHeight="1" x14ac:dyDescent="0.25">
      <c r="A166" s="325" t="s">
        <v>67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02"/>
      <c r="Z166" s="302"/>
    </row>
    <row r="167" spans="1:53" ht="27" hidden="1" customHeight="1" x14ac:dyDescent="0.25">
      <c r="A167" s="54" t="s">
        <v>274</v>
      </c>
      <c r="B167" s="54" t="s">
        <v>275</v>
      </c>
      <c r="C167" s="31">
        <v>4301051409</v>
      </c>
      <c r="D167" s="312">
        <v>4680115881556</v>
      </c>
      <c r="E167" s="313"/>
      <c r="F167" s="305">
        <v>1</v>
      </c>
      <c r="G167" s="32">
        <v>4</v>
      </c>
      <c r="H167" s="305">
        <v>4</v>
      </c>
      <c r="I167" s="305">
        <v>4.4080000000000004</v>
      </c>
      <c r="J167" s="32">
        <v>104</v>
      </c>
      <c r="K167" s="32" t="s">
        <v>97</v>
      </c>
      <c r="L167" s="33" t="s">
        <v>116</v>
      </c>
      <c r="M167" s="32">
        <v>45</v>
      </c>
      <c r="N167" s="4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24"/>
      <c r="P167" s="324"/>
      <c r="Q167" s="324"/>
      <c r="R167" s="313"/>
      <c r="S167" s="34"/>
      <c r="T167" s="34"/>
      <c r="U167" s="35" t="s">
        <v>64</v>
      </c>
      <c r="V167" s="306">
        <v>0</v>
      </c>
      <c r="W167" s="307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hidden="1" customHeight="1" x14ac:dyDescent="0.25">
      <c r="A168" s="54" t="s">
        <v>276</v>
      </c>
      <c r="B168" s="54" t="s">
        <v>277</v>
      </c>
      <c r="C168" s="31">
        <v>4301051538</v>
      </c>
      <c r="D168" s="312">
        <v>4680115880573</v>
      </c>
      <c r="E168" s="313"/>
      <c r="F168" s="305">
        <v>1.45</v>
      </c>
      <c r="G168" s="32">
        <v>6</v>
      </c>
      <c r="H168" s="305">
        <v>8.6999999999999993</v>
      </c>
      <c r="I168" s="305">
        <v>9.2639999999999993</v>
      </c>
      <c r="J168" s="32">
        <v>56</v>
      </c>
      <c r="K168" s="32" t="s">
        <v>97</v>
      </c>
      <c r="L168" s="33" t="s">
        <v>63</v>
      </c>
      <c r="M168" s="32">
        <v>45</v>
      </c>
      <c r="N168" s="454" t="s">
        <v>278</v>
      </c>
      <c r="O168" s="324"/>
      <c r="P168" s="324"/>
      <c r="Q168" s="324"/>
      <c r="R168" s="313"/>
      <c r="S168" s="34"/>
      <c r="T168" s="34"/>
      <c r="U168" s="35" t="s">
        <v>64</v>
      </c>
      <c r="V168" s="306">
        <v>0</v>
      </c>
      <c r="W168" s="307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279</v>
      </c>
      <c r="B169" s="54" t="s">
        <v>280</v>
      </c>
      <c r="C169" s="31">
        <v>4301051408</v>
      </c>
      <c r="D169" s="312">
        <v>4680115881594</v>
      </c>
      <c r="E169" s="313"/>
      <c r="F169" s="305">
        <v>1.35</v>
      </c>
      <c r="G169" s="32">
        <v>6</v>
      </c>
      <c r="H169" s="305">
        <v>8.1</v>
      </c>
      <c r="I169" s="305">
        <v>8.6639999999999997</v>
      </c>
      <c r="J169" s="32">
        <v>56</v>
      </c>
      <c r="K169" s="32" t="s">
        <v>97</v>
      </c>
      <c r="L169" s="33" t="s">
        <v>116</v>
      </c>
      <c r="M169" s="32">
        <v>40</v>
      </c>
      <c r="N169" s="4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24"/>
      <c r="P169" s="324"/>
      <c r="Q169" s="324"/>
      <c r="R169" s="313"/>
      <c r="S169" s="34"/>
      <c r="T169" s="34"/>
      <c r="U169" s="35" t="s">
        <v>64</v>
      </c>
      <c r="V169" s="306">
        <v>0</v>
      </c>
      <c r="W169" s="307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hidden="1" customHeight="1" x14ac:dyDescent="0.25">
      <c r="A170" s="54" t="s">
        <v>281</v>
      </c>
      <c r="B170" s="54" t="s">
        <v>282</v>
      </c>
      <c r="C170" s="31">
        <v>4301051505</v>
      </c>
      <c r="D170" s="312">
        <v>4680115881587</v>
      </c>
      <c r="E170" s="313"/>
      <c r="F170" s="305">
        <v>1</v>
      </c>
      <c r="G170" s="32">
        <v>4</v>
      </c>
      <c r="H170" s="305">
        <v>4</v>
      </c>
      <c r="I170" s="305">
        <v>4.4080000000000004</v>
      </c>
      <c r="J170" s="32">
        <v>104</v>
      </c>
      <c r="K170" s="32" t="s">
        <v>97</v>
      </c>
      <c r="L170" s="33" t="s">
        <v>63</v>
      </c>
      <c r="M170" s="32">
        <v>40</v>
      </c>
      <c r="N170" s="629" t="s">
        <v>283</v>
      </c>
      <c r="O170" s="324"/>
      <c r="P170" s="324"/>
      <c r="Q170" s="324"/>
      <c r="R170" s="313"/>
      <c r="S170" s="34"/>
      <c r="T170" s="34"/>
      <c r="U170" s="35" t="s">
        <v>64</v>
      </c>
      <c r="V170" s="306">
        <v>0</v>
      </c>
      <c r="W170" s="307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hidden="1" customHeight="1" x14ac:dyDescent="0.25">
      <c r="A171" s="54" t="s">
        <v>284</v>
      </c>
      <c r="B171" s="54" t="s">
        <v>285</v>
      </c>
      <c r="C171" s="31">
        <v>4301051380</v>
      </c>
      <c r="D171" s="312">
        <v>4680115880962</v>
      </c>
      <c r="E171" s="313"/>
      <c r="F171" s="305">
        <v>1.3</v>
      </c>
      <c r="G171" s="32">
        <v>6</v>
      </c>
      <c r="H171" s="305">
        <v>7.8</v>
      </c>
      <c r="I171" s="305">
        <v>8.3640000000000008</v>
      </c>
      <c r="J171" s="32">
        <v>56</v>
      </c>
      <c r="K171" s="32" t="s">
        <v>97</v>
      </c>
      <c r="L171" s="33" t="s">
        <v>63</v>
      </c>
      <c r="M171" s="32">
        <v>40</v>
      </c>
      <c r="N171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24"/>
      <c r="P171" s="324"/>
      <c r="Q171" s="324"/>
      <c r="R171" s="313"/>
      <c r="S171" s="34"/>
      <c r="T171" s="34"/>
      <c r="U171" s="35" t="s">
        <v>64</v>
      </c>
      <c r="V171" s="306">
        <v>0</v>
      </c>
      <c r="W171" s="307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286</v>
      </c>
      <c r="B172" s="54" t="s">
        <v>287</v>
      </c>
      <c r="C172" s="31">
        <v>4301051411</v>
      </c>
      <c r="D172" s="312">
        <v>4680115881617</v>
      </c>
      <c r="E172" s="313"/>
      <c r="F172" s="305">
        <v>1.35</v>
      </c>
      <c r="G172" s="32">
        <v>6</v>
      </c>
      <c r="H172" s="305">
        <v>8.1</v>
      </c>
      <c r="I172" s="305">
        <v>8.6460000000000008</v>
      </c>
      <c r="J172" s="32">
        <v>56</v>
      </c>
      <c r="K172" s="32" t="s">
        <v>97</v>
      </c>
      <c r="L172" s="33" t="s">
        <v>116</v>
      </c>
      <c r="M172" s="32">
        <v>40</v>
      </c>
      <c r="N172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24"/>
      <c r="P172" s="324"/>
      <c r="Q172" s="324"/>
      <c r="R172" s="313"/>
      <c r="S172" s="34"/>
      <c r="T172" s="34"/>
      <c r="U172" s="35" t="s">
        <v>64</v>
      </c>
      <c r="V172" s="306">
        <v>0</v>
      </c>
      <c r="W172" s="307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288</v>
      </c>
      <c r="B173" s="54" t="s">
        <v>289</v>
      </c>
      <c r="C173" s="31">
        <v>4301051487</v>
      </c>
      <c r="D173" s="312">
        <v>4680115881228</v>
      </c>
      <c r="E173" s="313"/>
      <c r="F173" s="305">
        <v>0.4</v>
      </c>
      <c r="G173" s="32">
        <v>6</v>
      </c>
      <c r="H173" s="305">
        <v>2.4</v>
      </c>
      <c r="I173" s="305">
        <v>2.6720000000000002</v>
      </c>
      <c r="J173" s="32">
        <v>156</v>
      </c>
      <c r="K173" s="32" t="s">
        <v>62</v>
      </c>
      <c r="L173" s="33" t="s">
        <v>63</v>
      </c>
      <c r="M173" s="32">
        <v>40</v>
      </c>
      <c r="N173" s="593" t="s">
        <v>290</v>
      </c>
      <c r="O173" s="324"/>
      <c r="P173" s="324"/>
      <c r="Q173" s="324"/>
      <c r="R173" s="313"/>
      <c r="S173" s="34"/>
      <c r="T173" s="34"/>
      <c r="U173" s="35" t="s">
        <v>64</v>
      </c>
      <c r="V173" s="306">
        <v>0</v>
      </c>
      <c r="W173" s="307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291</v>
      </c>
      <c r="B174" s="54" t="s">
        <v>292</v>
      </c>
      <c r="C174" s="31">
        <v>4301051506</v>
      </c>
      <c r="D174" s="312">
        <v>4680115881037</v>
      </c>
      <c r="E174" s="313"/>
      <c r="F174" s="305">
        <v>0.84</v>
      </c>
      <c r="G174" s="32">
        <v>4</v>
      </c>
      <c r="H174" s="305">
        <v>3.36</v>
      </c>
      <c r="I174" s="305">
        <v>3.6179999999999999</v>
      </c>
      <c r="J174" s="32">
        <v>120</v>
      </c>
      <c r="K174" s="32" t="s">
        <v>62</v>
      </c>
      <c r="L174" s="33" t="s">
        <v>63</v>
      </c>
      <c r="M174" s="32">
        <v>40</v>
      </c>
      <c r="N174" s="511" t="s">
        <v>293</v>
      </c>
      <c r="O174" s="324"/>
      <c r="P174" s="324"/>
      <c r="Q174" s="324"/>
      <c r="R174" s="313"/>
      <c r="S174" s="34"/>
      <c r="T174" s="34"/>
      <c r="U174" s="35" t="s">
        <v>64</v>
      </c>
      <c r="V174" s="306">
        <v>0</v>
      </c>
      <c r="W174" s="307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4301051384</v>
      </c>
      <c r="D175" s="312">
        <v>4680115881211</v>
      </c>
      <c r="E175" s="313"/>
      <c r="F175" s="305">
        <v>0.4</v>
      </c>
      <c r="G175" s="32">
        <v>6</v>
      </c>
      <c r="H175" s="305">
        <v>2.4</v>
      </c>
      <c r="I175" s="305">
        <v>2.6</v>
      </c>
      <c r="J175" s="32">
        <v>156</v>
      </c>
      <c r="K175" s="32" t="s">
        <v>62</v>
      </c>
      <c r="L175" s="33" t="s">
        <v>63</v>
      </c>
      <c r="M175" s="32">
        <v>45</v>
      </c>
      <c r="N175" s="6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24"/>
      <c r="P175" s="324"/>
      <c r="Q175" s="324"/>
      <c r="R175" s="313"/>
      <c r="S175" s="34"/>
      <c r="T175" s="34"/>
      <c r="U175" s="35" t="s">
        <v>64</v>
      </c>
      <c r="V175" s="306">
        <v>186</v>
      </c>
      <c r="W175" s="307">
        <f t="shared" si="8"/>
        <v>187.2</v>
      </c>
      <c r="X175" s="36">
        <f>IFERROR(IF(W175=0,"",ROUNDUP(W175/H175,0)*0.00753),"")</f>
        <v>0.58733999999999997</v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4301051378</v>
      </c>
      <c r="D176" s="312">
        <v>4680115881020</v>
      </c>
      <c r="E176" s="313"/>
      <c r="F176" s="305">
        <v>0.84</v>
      </c>
      <c r="G176" s="32">
        <v>4</v>
      </c>
      <c r="H176" s="305">
        <v>3.36</v>
      </c>
      <c r="I176" s="305">
        <v>3.57</v>
      </c>
      <c r="J176" s="32">
        <v>120</v>
      </c>
      <c r="K176" s="32" t="s">
        <v>62</v>
      </c>
      <c r="L176" s="33" t="s">
        <v>63</v>
      </c>
      <c r="M176" s="32">
        <v>45</v>
      </c>
      <c r="N176" s="6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24"/>
      <c r="P176" s="324"/>
      <c r="Q176" s="324"/>
      <c r="R176" s="313"/>
      <c r="S176" s="34"/>
      <c r="T176" s="34"/>
      <c r="U176" s="35" t="s">
        <v>64</v>
      </c>
      <c r="V176" s="306">
        <v>0</v>
      </c>
      <c r="W176" s="307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4301051407</v>
      </c>
      <c r="D177" s="312">
        <v>4680115882195</v>
      </c>
      <c r="E177" s="313"/>
      <c r="F177" s="305">
        <v>0.4</v>
      </c>
      <c r="G177" s="32">
        <v>6</v>
      </c>
      <c r="H177" s="305">
        <v>2.4</v>
      </c>
      <c r="I177" s="305">
        <v>2.69</v>
      </c>
      <c r="J177" s="32">
        <v>156</v>
      </c>
      <c r="K177" s="32" t="s">
        <v>62</v>
      </c>
      <c r="L177" s="33" t="s">
        <v>116</v>
      </c>
      <c r="M177" s="32">
        <v>40</v>
      </c>
      <c r="N177" s="4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24"/>
      <c r="P177" s="324"/>
      <c r="Q177" s="324"/>
      <c r="R177" s="313"/>
      <c r="S177" s="34"/>
      <c r="T177" s="34"/>
      <c r="U177" s="35" t="s">
        <v>64</v>
      </c>
      <c r="V177" s="306">
        <v>162</v>
      </c>
      <c r="W177" s="307">
        <f t="shared" si="8"/>
        <v>163.19999999999999</v>
      </c>
      <c r="X177" s="36">
        <f t="shared" ref="X177:X183" si="9">IFERROR(IF(W177=0,"",ROUNDUP(W177/H177,0)*0.00753),"")</f>
        <v>0.51204000000000005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300</v>
      </c>
      <c r="B178" s="54" t="s">
        <v>301</v>
      </c>
      <c r="C178" s="31">
        <v>4301051479</v>
      </c>
      <c r="D178" s="312">
        <v>4680115882607</v>
      </c>
      <c r="E178" s="313"/>
      <c r="F178" s="305">
        <v>0.3</v>
      </c>
      <c r="G178" s="32">
        <v>6</v>
      </c>
      <c r="H178" s="305">
        <v>1.8</v>
      </c>
      <c r="I178" s="305">
        <v>2.0720000000000001</v>
      </c>
      <c r="J178" s="32">
        <v>156</v>
      </c>
      <c r="K178" s="32" t="s">
        <v>62</v>
      </c>
      <c r="L178" s="33" t="s">
        <v>116</v>
      </c>
      <c r="M178" s="32">
        <v>45</v>
      </c>
      <c r="N178" s="60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24"/>
      <c r="P178" s="324"/>
      <c r="Q178" s="324"/>
      <c r="R178" s="313"/>
      <c r="S178" s="34"/>
      <c r="T178" s="34"/>
      <c r="U178" s="35" t="s">
        <v>64</v>
      </c>
      <c r="V178" s="306">
        <v>0</v>
      </c>
      <c r="W178" s="307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4301051468</v>
      </c>
      <c r="D179" s="312">
        <v>4680115880092</v>
      </c>
      <c r="E179" s="313"/>
      <c r="F179" s="305">
        <v>0.4</v>
      </c>
      <c r="G179" s="32">
        <v>6</v>
      </c>
      <c r="H179" s="305">
        <v>2.4</v>
      </c>
      <c r="I179" s="305">
        <v>2.6720000000000002</v>
      </c>
      <c r="J179" s="32">
        <v>156</v>
      </c>
      <c r="K179" s="32" t="s">
        <v>62</v>
      </c>
      <c r="L179" s="33" t="s">
        <v>116</v>
      </c>
      <c r="M179" s="32">
        <v>45</v>
      </c>
      <c r="N179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24"/>
      <c r="P179" s="324"/>
      <c r="Q179" s="324"/>
      <c r="R179" s="313"/>
      <c r="S179" s="34"/>
      <c r="T179" s="34"/>
      <c r="U179" s="35" t="s">
        <v>64</v>
      </c>
      <c r="V179" s="306">
        <v>262</v>
      </c>
      <c r="W179" s="307">
        <f t="shared" si="8"/>
        <v>264</v>
      </c>
      <c r="X179" s="36">
        <f t="shared" si="9"/>
        <v>0.82830000000000004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4301051469</v>
      </c>
      <c r="D180" s="312">
        <v>4680115880221</v>
      </c>
      <c r="E180" s="313"/>
      <c r="F180" s="305">
        <v>0.4</v>
      </c>
      <c r="G180" s="32">
        <v>6</v>
      </c>
      <c r="H180" s="305">
        <v>2.4</v>
      </c>
      <c r="I180" s="305">
        <v>2.6720000000000002</v>
      </c>
      <c r="J180" s="32">
        <v>156</v>
      </c>
      <c r="K180" s="32" t="s">
        <v>62</v>
      </c>
      <c r="L180" s="33" t="s">
        <v>116</v>
      </c>
      <c r="M180" s="32">
        <v>45</v>
      </c>
      <c r="N180" s="34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24"/>
      <c r="P180" s="324"/>
      <c r="Q180" s="324"/>
      <c r="R180" s="313"/>
      <c r="S180" s="34"/>
      <c r="T180" s="34"/>
      <c r="U180" s="35" t="s">
        <v>64</v>
      </c>
      <c r="V180" s="306">
        <v>220</v>
      </c>
      <c r="W180" s="307">
        <f t="shared" si="8"/>
        <v>220.79999999999998</v>
      </c>
      <c r="X180" s="36">
        <f t="shared" si="9"/>
        <v>0.69276000000000004</v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306</v>
      </c>
      <c r="B181" s="54" t="s">
        <v>307</v>
      </c>
      <c r="C181" s="31">
        <v>4301051523</v>
      </c>
      <c r="D181" s="312">
        <v>4680115882942</v>
      </c>
      <c r="E181" s="313"/>
      <c r="F181" s="305">
        <v>0.3</v>
      </c>
      <c r="G181" s="32">
        <v>6</v>
      </c>
      <c r="H181" s="305">
        <v>1.8</v>
      </c>
      <c r="I181" s="305">
        <v>2.0720000000000001</v>
      </c>
      <c r="J181" s="32">
        <v>156</v>
      </c>
      <c r="K181" s="32" t="s">
        <v>62</v>
      </c>
      <c r="L181" s="33" t="s">
        <v>63</v>
      </c>
      <c r="M181" s="32">
        <v>40</v>
      </c>
      <c r="N181" s="62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24"/>
      <c r="P181" s="324"/>
      <c r="Q181" s="324"/>
      <c r="R181" s="313"/>
      <c r="S181" s="34"/>
      <c r="T181" s="34"/>
      <c r="U181" s="35" t="s">
        <v>64</v>
      </c>
      <c r="V181" s="306">
        <v>0</v>
      </c>
      <c r="W181" s="307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308</v>
      </c>
      <c r="B182" s="54" t="s">
        <v>309</v>
      </c>
      <c r="C182" s="31">
        <v>4301051326</v>
      </c>
      <c r="D182" s="312">
        <v>4680115880504</v>
      </c>
      <c r="E182" s="313"/>
      <c r="F182" s="305">
        <v>0.4</v>
      </c>
      <c r="G182" s="32">
        <v>6</v>
      </c>
      <c r="H182" s="305">
        <v>2.4</v>
      </c>
      <c r="I182" s="305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34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24"/>
      <c r="P182" s="324"/>
      <c r="Q182" s="324"/>
      <c r="R182" s="313"/>
      <c r="S182" s="34"/>
      <c r="T182" s="34"/>
      <c r="U182" s="35" t="s">
        <v>64</v>
      </c>
      <c r="V182" s="306">
        <v>257</v>
      </c>
      <c r="W182" s="307">
        <f t="shared" si="8"/>
        <v>259.2</v>
      </c>
      <c r="X182" s="36">
        <f t="shared" si="9"/>
        <v>0.81324000000000007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310</v>
      </c>
      <c r="B183" s="54" t="s">
        <v>311</v>
      </c>
      <c r="C183" s="31">
        <v>4301051410</v>
      </c>
      <c r="D183" s="312">
        <v>4680115882164</v>
      </c>
      <c r="E183" s="313"/>
      <c r="F183" s="305">
        <v>0.4</v>
      </c>
      <c r="G183" s="32">
        <v>6</v>
      </c>
      <c r="H183" s="305">
        <v>2.4</v>
      </c>
      <c r="I183" s="305">
        <v>2.6779999999999999</v>
      </c>
      <c r="J183" s="32">
        <v>156</v>
      </c>
      <c r="K183" s="32" t="s">
        <v>62</v>
      </c>
      <c r="L183" s="33" t="s">
        <v>116</v>
      </c>
      <c r="M183" s="32">
        <v>40</v>
      </c>
      <c r="N183" s="4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24"/>
      <c r="P183" s="324"/>
      <c r="Q183" s="324"/>
      <c r="R183" s="313"/>
      <c r="S183" s="34"/>
      <c r="T183" s="34"/>
      <c r="U183" s="35" t="s">
        <v>64</v>
      </c>
      <c r="V183" s="306">
        <v>69</v>
      </c>
      <c r="W183" s="307">
        <f t="shared" si="8"/>
        <v>69.599999999999994</v>
      </c>
      <c r="X183" s="36">
        <f t="shared" si="9"/>
        <v>0.21837000000000001</v>
      </c>
      <c r="Y183" s="56"/>
      <c r="Z183" s="57"/>
      <c r="AD183" s="58"/>
      <c r="BA183" s="157" t="s">
        <v>1</v>
      </c>
    </row>
    <row r="184" spans="1:53" x14ac:dyDescent="0.2">
      <c r="A184" s="31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8"/>
      <c r="N184" s="326" t="s">
        <v>65</v>
      </c>
      <c r="O184" s="327"/>
      <c r="P184" s="327"/>
      <c r="Q184" s="327"/>
      <c r="R184" s="327"/>
      <c r="S184" s="327"/>
      <c r="T184" s="328"/>
      <c r="U184" s="37" t="s">
        <v>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481.66666666666674</v>
      </c>
      <c r="W184" s="30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485</v>
      </c>
      <c r="X184" s="30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3.6520500000000005</v>
      </c>
      <c r="Y184" s="309"/>
      <c r="Z184" s="309"/>
    </row>
    <row r="185" spans="1:53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17"/>
      <c r="M185" s="318"/>
      <c r="N185" s="326" t="s">
        <v>65</v>
      </c>
      <c r="O185" s="327"/>
      <c r="P185" s="327"/>
      <c r="Q185" s="327"/>
      <c r="R185" s="327"/>
      <c r="S185" s="327"/>
      <c r="T185" s="328"/>
      <c r="U185" s="37" t="s">
        <v>64</v>
      </c>
      <c r="V185" s="308">
        <f>IFERROR(SUM(V167:V183),"0")</f>
        <v>1156</v>
      </c>
      <c r="W185" s="308">
        <f>IFERROR(SUM(W167:W183),"0")</f>
        <v>1163.9999999999998</v>
      </c>
      <c r="X185" s="37"/>
      <c r="Y185" s="309"/>
      <c r="Z185" s="309"/>
    </row>
    <row r="186" spans="1:53" ht="14.25" hidden="1" customHeight="1" x14ac:dyDescent="0.25">
      <c r="A186" s="325" t="s">
        <v>206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17"/>
      <c r="Y186" s="302"/>
      <c r="Z186" s="302"/>
    </row>
    <row r="187" spans="1:53" ht="16.5" hidden="1" customHeight="1" x14ac:dyDescent="0.25">
      <c r="A187" s="54" t="s">
        <v>312</v>
      </c>
      <c r="B187" s="54" t="s">
        <v>313</v>
      </c>
      <c r="C187" s="31">
        <v>4301060360</v>
      </c>
      <c r="D187" s="312">
        <v>4680115882874</v>
      </c>
      <c r="E187" s="313"/>
      <c r="F187" s="305">
        <v>0.8</v>
      </c>
      <c r="G187" s="32">
        <v>4</v>
      </c>
      <c r="H187" s="305">
        <v>3.2</v>
      </c>
      <c r="I187" s="305">
        <v>3.4660000000000002</v>
      </c>
      <c r="J187" s="32">
        <v>120</v>
      </c>
      <c r="K187" s="32" t="s">
        <v>62</v>
      </c>
      <c r="L187" s="33" t="s">
        <v>63</v>
      </c>
      <c r="M187" s="32">
        <v>30</v>
      </c>
      <c r="N187" s="457" t="s">
        <v>314</v>
      </c>
      <c r="O187" s="324"/>
      <c r="P187" s="324"/>
      <c r="Q187" s="324"/>
      <c r="R187" s="313"/>
      <c r="S187" s="34"/>
      <c r="T187" s="34"/>
      <c r="U187" s="35" t="s">
        <v>64</v>
      </c>
      <c r="V187" s="306">
        <v>0</v>
      </c>
      <c r="W187" s="307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 t="s">
        <v>239</v>
      </c>
      <c r="AD187" s="58"/>
      <c r="BA187" s="158" t="s">
        <v>1</v>
      </c>
    </row>
    <row r="188" spans="1:53" ht="16.5" hidden="1" customHeight="1" x14ac:dyDescent="0.25">
      <c r="A188" s="54" t="s">
        <v>315</v>
      </c>
      <c r="B188" s="54" t="s">
        <v>316</v>
      </c>
      <c r="C188" s="31">
        <v>4301060359</v>
      </c>
      <c r="D188" s="312">
        <v>4680115884434</v>
      </c>
      <c r="E188" s="313"/>
      <c r="F188" s="305">
        <v>0.8</v>
      </c>
      <c r="G188" s="32">
        <v>4</v>
      </c>
      <c r="H188" s="305">
        <v>3.2</v>
      </c>
      <c r="I188" s="305">
        <v>3.4660000000000002</v>
      </c>
      <c r="J188" s="32">
        <v>120</v>
      </c>
      <c r="K188" s="32" t="s">
        <v>62</v>
      </c>
      <c r="L188" s="33" t="s">
        <v>63</v>
      </c>
      <c r="M188" s="32">
        <v>30</v>
      </c>
      <c r="N188" s="445" t="s">
        <v>317</v>
      </c>
      <c r="O188" s="324"/>
      <c r="P188" s="324"/>
      <c r="Q188" s="324"/>
      <c r="R188" s="313"/>
      <c r="S188" s="34"/>
      <c r="T188" s="34"/>
      <c r="U188" s="35" t="s">
        <v>64</v>
      </c>
      <c r="V188" s="306">
        <v>0</v>
      </c>
      <c r="W188" s="307">
        <f>IFERROR(IF(V188="",0,CEILING((V188/$H188),1)*$H188),"")</f>
        <v>0</v>
      </c>
      <c r="X188" s="36" t="str">
        <f>IFERROR(IF(W188=0,"",ROUNDUP(W188/H188,0)*0.00937),"")</f>
        <v/>
      </c>
      <c r="Y188" s="56"/>
      <c r="Z188" s="57" t="s">
        <v>239</v>
      </c>
      <c r="AD188" s="58"/>
      <c r="BA188" s="159" t="s">
        <v>1</v>
      </c>
    </row>
    <row r="189" spans="1:53" ht="16.5" customHeight="1" x14ac:dyDescent="0.25">
      <c r="A189" s="54" t="s">
        <v>318</v>
      </c>
      <c r="B189" s="54" t="s">
        <v>319</v>
      </c>
      <c r="C189" s="31">
        <v>4301060338</v>
      </c>
      <c r="D189" s="312">
        <v>4680115880801</v>
      </c>
      <c r="E189" s="313"/>
      <c r="F189" s="305">
        <v>0.4</v>
      </c>
      <c r="G189" s="32">
        <v>6</v>
      </c>
      <c r="H189" s="305">
        <v>2.4</v>
      </c>
      <c r="I189" s="305">
        <v>2.6720000000000002</v>
      </c>
      <c r="J189" s="32">
        <v>156</v>
      </c>
      <c r="K189" s="32" t="s">
        <v>62</v>
      </c>
      <c r="L189" s="33" t="s">
        <v>63</v>
      </c>
      <c r="M189" s="32">
        <v>40</v>
      </c>
      <c r="N189" s="3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4"/>
      <c r="P189" s="324"/>
      <c r="Q189" s="324"/>
      <c r="R189" s="313"/>
      <c r="S189" s="34"/>
      <c r="T189" s="34"/>
      <c r="U189" s="35" t="s">
        <v>64</v>
      </c>
      <c r="V189" s="306">
        <v>51</v>
      </c>
      <c r="W189" s="307">
        <f>IFERROR(IF(V189="",0,CEILING((V189/$H189),1)*$H189),"")</f>
        <v>52.8</v>
      </c>
      <c r="X189" s="36">
        <f>IFERROR(IF(W189=0,"",ROUNDUP(W189/H189,0)*0.00753),"")</f>
        <v>0.16566</v>
      </c>
      <c r="Y189" s="56"/>
      <c r="Z189" s="57"/>
      <c r="AD189" s="58"/>
      <c r="BA189" s="160" t="s">
        <v>1</v>
      </c>
    </row>
    <row r="190" spans="1:53" ht="27" hidden="1" customHeight="1" x14ac:dyDescent="0.25">
      <c r="A190" s="54" t="s">
        <v>320</v>
      </c>
      <c r="B190" s="54" t="s">
        <v>321</v>
      </c>
      <c r="C190" s="31">
        <v>4301060339</v>
      </c>
      <c r="D190" s="312">
        <v>4680115880818</v>
      </c>
      <c r="E190" s="313"/>
      <c r="F190" s="305">
        <v>0.4</v>
      </c>
      <c r="G190" s="32">
        <v>6</v>
      </c>
      <c r="H190" s="305">
        <v>2.4</v>
      </c>
      <c r="I190" s="305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48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4"/>
      <c r="P190" s="324"/>
      <c r="Q190" s="324"/>
      <c r="R190" s="313"/>
      <c r="S190" s="34"/>
      <c r="T190" s="34"/>
      <c r="U190" s="35" t="s">
        <v>64</v>
      </c>
      <c r="V190" s="306">
        <v>0</v>
      </c>
      <c r="W190" s="307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6"/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8"/>
      <c r="N191" s="326" t="s">
        <v>65</v>
      </c>
      <c r="O191" s="327"/>
      <c r="P191" s="327"/>
      <c r="Q191" s="327"/>
      <c r="R191" s="327"/>
      <c r="S191" s="327"/>
      <c r="T191" s="328"/>
      <c r="U191" s="37" t="s">
        <v>66</v>
      </c>
      <c r="V191" s="308">
        <f>IFERROR(V187/H187,"0")+IFERROR(V188/H188,"0")+IFERROR(V189/H189,"0")+IFERROR(V190/H190,"0")</f>
        <v>21.25</v>
      </c>
      <c r="W191" s="308">
        <f>IFERROR(W187/H187,"0")+IFERROR(W188/H188,"0")+IFERROR(W189/H189,"0")+IFERROR(W190/H190,"0")</f>
        <v>22</v>
      </c>
      <c r="X191" s="308">
        <f>IFERROR(IF(X187="",0,X187),"0")+IFERROR(IF(X188="",0,X188),"0")+IFERROR(IF(X189="",0,X189),"0")+IFERROR(IF(X190="",0,X190),"0")</f>
        <v>0.16566</v>
      </c>
      <c r="Y191" s="309"/>
      <c r="Z191" s="309"/>
    </row>
    <row r="192" spans="1:53" x14ac:dyDescent="0.2">
      <c r="A192" s="317"/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8"/>
      <c r="N192" s="326" t="s">
        <v>65</v>
      </c>
      <c r="O192" s="327"/>
      <c r="P192" s="327"/>
      <c r="Q192" s="327"/>
      <c r="R192" s="327"/>
      <c r="S192" s="327"/>
      <c r="T192" s="328"/>
      <c r="U192" s="37" t="s">
        <v>64</v>
      </c>
      <c r="V192" s="308">
        <f>IFERROR(SUM(V187:V190),"0")</f>
        <v>51</v>
      </c>
      <c r="W192" s="308">
        <f>IFERROR(SUM(W187:W190),"0")</f>
        <v>52.8</v>
      </c>
      <c r="X192" s="37"/>
      <c r="Y192" s="309"/>
      <c r="Z192" s="309"/>
    </row>
    <row r="193" spans="1:53" ht="16.5" hidden="1" customHeight="1" x14ac:dyDescent="0.25">
      <c r="A193" s="337" t="s">
        <v>322</v>
      </c>
      <c r="B193" s="317"/>
      <c r="C193" s="317"/>
      <c r="D193" s="317"/>
      <c r="E193" s="317"/>
      <c r="F193" s="317"/>
      <c r="G193" s="317"/>
      <c r="H193" s="317"/>
      <c r="I193" s="317"/>
      <c r="J193" s="317"/>
      <c r="K193" s="317"/>
      <c r="L193" s="317"/>
      <c r="M193" s="317"/>
      <c r="N193" s="317"/>
      <c r="O193" s="317"/>
      <c r="P193" s="317"/>
      <c r="Q193" s="317"/>
      <c r="R193" s="317"/>
      <c r="S193" s="317"/>
      <c r="T193" s="317"/>
      <c r="U193" s="317"/>
      <c r="V193" s="317"/>
      <c r="W193" s="317"/>
      <c r="X193" s="317"/>
      <c r="Y193" s="301"/>
      <c r="Z193" s="301"/>
    </row>
    <row r="194" spans="1:53" ht="14.25" hidden="1" customHeight="1" x14ac:dyDescent="0.25">
      <c r="A194" s="325" t="s">
        <v>59</v>
      </c>
      <c r="B194" s="317"/>
      <c r="C194" s="317"/>
      <c r="D194" s="317"/>
      <c r="E194" s="317"/>
      <c r="F194" s="317"/>
      <c r="G194" s="317"/>
      <c r="H194" s="317"/>
      <c r="I194" s="317"/>
      <c r="J194" s="317"/>
      <c r="K194" s="317"/>
      <c r="L194" s="317"/>
      <c r="M194" s="317"/>
      <c r="N194" s="317"/>
      <c r="O194" s="317"/>
      <c r="P194" s="317"/>
      <c r="Q194" s="317"/>
      <c r="R194" s="317"/>
      <c r="S194" s="317"/>
      <c r="T194" s="317"/>
      <c r="U194" s="317"/>
      <c r="V194" s="317"/>
      <c r="W194" s="317"/>
      <c r="X194" s="317"/>
      <c r="Y194" s="302"/>
      <c r="Z194" s="302"/>
    </row>
    <row r="195" spans="1:53" ht="27" hidden="1" customHeight="1" x14ac:dyDescent="0.25">
      <c r="A195" s="54" t="s">
        <v>323</v>
      </c>
      <c r="B195" s="54" t="s">
        <v>324</v>
      </c>
      <c r="C195" s="31">
        <v>4301031151</v>
      </c>
      <c r="D195" s="312">
        <v>4607091389845</v>
      </c>
      <c r="E195" s="313"/>
      <c r="F195" s="305">
        <v>0.35</v>
      </c>
      <c r="G195" s="32">
        <v>6</v>
      </c>
      <c r="H195" s="305">
        <v>2.1</v>
      </c>
      <c r="I195" s="305">
        <v>2.2000000000000002</v>
      </c>
      <c r="J195" s="32">
        <v>234</v>
      </c>
      <c r="K195" s="32" t="s">
        <v>160</v>
      </c>
      <c r="L195" s="33" t="s">
        <v>63</v>
      </c>
      <c r="M195" s="32">
        <v>40</v>
      </c>
      <c r="N195" s="6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24"/>
      <c r="P195" s="324"/>
      <c r="Q195" s="324"/>
      <c r="R195" s="313"/>
      <c r="S195" s="34"/>
      <c r="T195" s="34"/>
      <c r="U195" s="35" t="s">
        <v>64</v>
      </c>
      <c r="V195" s="306">
        <v>0</v>
      </c>
      <c r="W195" s="307">
        <f>IFERROR(IF(V195="",0,CEILING((V195/$H195),1)*$H195),"")</f>
        <v>0</v>
      </c>
      <c r="X195" s="36" t="str">
        <f>IFERROR(IF(W195=0,"",ROUNDUP(W195/H195,0)*0.00502),"")</f>
        <v/>
      </c>
      <c r="Y195" s="56"/>
      <c r="Z195" s="57"/>
      <c r="AD195" s="58"/>
      <c r="BA195" s="162" t="s">
        <v>1</v>
      </c>
    </row>
    <row r="196" spans="1:53" hidden="1" x14ac:dyDescent="0.2">
      <c r="A196" s="316"/>
      <c r="B196" s="317"/>
      <c r="C196" s="317"/>
      <c r="D196" s="317"/>
      <c r="E196" s="317"/>
      <c r="F196" s="317"/>
      <c r="G196" s="317"/>
      <c r="H196" s="317"/>
      <c r="I196" s="317"/>
      <c r="J196" s="317"/>
      <c r="K196" s="317"/>
      <c r="L196" s="317"/>
      <c r="M196" s="318"/>
      <c r="N196" s="326" t="s">
        <v>65</v>
      </c>
      <c r="O196" s="327"/>
      <c r="P196" s="327"/>
      <c r="Q196" s="327"/>
      <c r="R196" s="327"/>
      <c r="S196" s="327"/>
      <c r="T196" s="328"/>
      <c r="U196" s="37" t="s">
        <v>66</v>
      </c>
      <c r="V196" s="308">
        <f>IFERROR(V195/H195,"0")</f>
        <v>0</v>
      </c>
      <c r="W196" s="308">
        <f>IFERROR(W195/H195,"0")</f>
        <v>0</v>
      </c>
      <c r="X196" s="308">
        <f>IFERROR(IF(X195="",0,X195),"0")</f>
        <v>0</v>
      </c>
      <c r="Y196" s="309"/>
      <c r="Z196" s="309"/>
    </row>
    <row r="197" spans="1:53" hidden="1" x14ac:dyDescent="0.2">
      <c r="A197" s="317"/>
      <c r="B197" s="317"/>
      <c r="C197" s="317"/>
      <c r="D197" s="317"/>
      <c r="E197" s="317"/>
      <c r="F197" s="317"/>
      <c r="G197" s="317"/>
      <c r="H197" s="317"/>
      <c r="I197" s="317"/>
      <c r="J197" s="317"/>
      <c r="K197" s="317"/>
      <c r="L197" s="317"/>
      <c r="M197" s="318"/>
      <c r="N197" s="326" t="s">
        <v>65</v>
      </c>
      <c r="O197" s="327"/>
      <c r="P197" s="327"/>
      <c r="Q197" s="327"/>
      <c r="R197" s="327"/>
      <c r="S197" s="327"/>
      <c r="T197" s="328"/>
      <c r="U197" s="37" t="s">
        <v>64</v>
      </c>
      <c r="V197" s="308">
        <f>IFERROR(SUM(V195:V195),"0")</f>
        <v>0</v>
      </c>
      <c r="W197" s="308">
        <f>IFERROR(SUM(W195:W195),"0")</f>
        <v>0</v>
      </c>
      <c r="X197" s="37"/>
      <c r="Y197" s="309"/>
      <c r="Z197" s="309"/>
    </row>
    <row r="198" spans="1:53" ht="16.5" hidden="1" customHeight="1" x14ac:dyDescent="0.25">
      <c r="A198" s="337" t="s">
        <v>325</v>
      </c>
      <c r="B198" s="317"/>
      <c r="C198" s="317"/>
      <c r="D198" s="317"/>
      <c r="E198" s="317"/>
      <c r="F198" s="317"/>
      <c r="G198" s="317"/>
      <c r="H198" s="317"/>
      <c r="I198" s="317"/>
      <c r="J198" s="317"/>
      <c r="K198" s="317"/>
      <c r="L198" s="317"/>
      <c r="M198" s="317"/>
      <c r="N198" s="317"/>
      <c r="O198" s="317"/>
      <c r="P198" s="317"/>
      <c r="Q198" s="317"/>
      <c r="R198" s="317"/>
      <c r="S198" s="317"/>
      <c r="T198" s="317"/>
      <c r="U198" s="317"/>
      <c r="V198" s="317"/>
      <c r="W198" s="317"/>
      <c r="X198" s="317"/>
      <c r="Y198" s="301"/>
      <c r="Z198" s="301"/>
    </row>
    <row r="199" spans="1:53" ht="14.25" hidden="1" customHeight="1" x14ac:dyDescent="0.25">
      <c r="A199" s="325" t="s">
        <v>100</v>
      </c>
      <c r="B199" s="317"/>
      <c r="C199" s="317"/>
      <c r="D199" s="317"/>
      <c r="E199" s="317"/>
      <c r="F199" s="317"/>
      <c r="G199" s="317"/>
      <c r="H199" s="317"/>
      <c r="I199" s="317"/>
      <c r="J199" s="317"/>
      <c r="K199" s="317"/>
      <c r="L199" s="317"/>
      <c r="M199" s="317"/>
      <c r="N199" s="317"/>
      <c r="O199" s="317"/>
      <c r="P199" s="317"/>
      <c r="Q199" s="317"/>
      <c r="R199" s="317"/>
      <c r="S199" s="317"/>
      <c r="T199" s="317"/>
      <c r="U199" s="317"/>
      <c r="V199" s="317"/>
      <c r="W199" s="317"/>
      <c r="X199" s="317"/>
      <c r="Y199" s="302"/>
      <c r="Z199" s="302"/>
    </row>
    <row r="200" spans="1:53" ht="27" hidden="1" customHeight="1" x14ac:dyDescent="0.25">
      <c r="A200" s="54" t="s">
        <v>326</v>
      </c>
      <c r="B200" s="54" t="s">
        <v>327</v>
      </c>
      <c r="C200" s="31">
        <v>4301011346</v>
      </c>
      <c r="D200" s="312">
        <v>4607091387445</v>
      </c>
      <c r="E200" s="313"/>
      <c r="F200" s="305">
        <v>0.9</v>
      </c>
      <c r="G200" s="32">
        <v>10</v>
      </c>
      <c r="H200" s="305">
        <v>9</v>
      </c>
      <c r="I200" s="305">
        <v>9.6300000000000008</v>
      </c>
      <c r="J200" s="32">
        <v>56</v>
      </c>
      <c r="K200" s="32" t="s">
        <v>97</v>
      </c>
      <c r="L200" s="33" t="s">
        <v>98</v>
      </c>
      <c r="M200" s="32">
        <v>31</v>
      </c>
      <c r="N200" s="50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24"/>
      <c r="P200" s="324"/>
      <c r="Q200" s="324"/>
      <c r="R200" s="313"/>
      <c r="S200" s="34"/>
      <c r="T200" s="34"/>
      <c r="U200" s="35" t="s">
        <v>64</v>
      </c>
      <c r="V200" s="306">
        <v>0</v>
      </c>
      <c r="W200" s="307">
        <f t="shared" ref="W200:W213" si="10">IFERROR(IF(V200="",0,CEILING((V200/$H200),1)*$H200),"")</f>
        <v>0</v>
      </c>
      <c r="X200" s="36" t="str">
        <f>IFERROR(IF(W200=0,"",ROUNDUP(W200/H200,0)*0.02175),"")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329</v>
      </c>
      <c r="C201" s="31">
        <v>4301011362</v>
      </c>
      <c r="D201" s="312">
        <v>4607091386004</v>
      </c>
      <c r="E201" s="313"/>
      <c r="F201" s="305">
        <v>1.35</v>
      </c>
      <c r="G201" s="32">
        <v>8</v>
      </c>
      <c r="H201" s="305">
        <v>10.8</v>
      </c>
      <c r="I201" s="305">
        <v>11.28</v>
      </c>
      <c r="J201" s="32">
        <v>48</v>
      </c>
      <c r="K201" s="32" t="s">
        <v>97</v>
      </c>
      <c r="L201" s="33" t="s">
        <v>104</v>
      </c>
      <c r="M201" s="32">
        <v>55</v>
      </c>
      <c r="N201" s="4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4"/>
      <c r="P201" s="324"/>
      <c r="Q201" s="324"/>
      <c r="R201" s="313"/>
      <c r="S201" s="34"/>
      <c r="T201" s="34"/>
      <c r="U201" s="35" t="s">
        <v>64</v>
      </c>
      <c r="V201" s="306">
        <v>0</v>
      </c>
      <c r="W201" s="307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328</v>
      </c>
      <c r="B202" s="54" t="s">
        <v>330</v>
      </c>
      <c r="C202" s="31">
        <v>4301011308</v>
      </c>
      <c r="D202" s="312">
        <v>4607091386004</v>
      </c>
      <c r="E202" s="313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97</v>
      </c>
      <c r="L202" s="33" t="s">
        <v>98</v>
      </c>
      <c r="M202" s="32">
        <v>55</v>
      </c>
      <c r="N202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4"/>
      <c r="P202" s="324"/>
      <c r="Q202" s="324"/>
      <c r="R202" s="313"/>
      <c r="S202" s="34"/>
      <c r="T202" s="34"/>
      <c r="U202" s="35" t="s">
        <v>64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331</v>
      </c>
      <c r="B203" s="54" t="s">
        <v>332</v>
      </c>
      <c r="C203" s="31">
        <v>4301011347</v>
      </c>
      <c r="D203" s="312">
        <v>4607091386073</v>
      </c>
      <c r="E203" s="313"/>
      <c r="F203" s="305">
        <v>0.9</v>
      </c>
      <c r="G203" s="32">
        <v>10</v>
      </c>
      <c r="H203" s="305">
        <v>9</v>
      </c>
      <c r="I203" s="305">
        <v>9.6300000000000008</v>
      </c>
      <c r="J203" s="32">
        <v>56</v>
      </c>
      <c r="K203" s="32" t="s">
        <v>97</v>
      </c>
      <c r="L203" s="33" t="s">
        <v>98</v>
      </c>
      <c r="M203" s="32">
        <v>31</v>
      </c>
      <c r="N203" s="38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24"/>
      <c r="P203" s="324"/>
      <c r="Q203" s="324"/>
      <c r="R203" s="313"/>
      <c r="S203" s="34"/>
      <c r="T203" s="34"/>
      <c r="U203" s="35" t="s">
        <v>64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334</v>
      </c>
      <c r="C204" s="31">
        <v>4301011395</v>
      </c>
      <c r="D204" s="312">
        <v>4607091387322</v>
      </c>
      <c r="E204" s="313"/>
      <c r="F204" s="305">
        <v>1.35</v>
      </c>
      <c r="G204" s="32">
        <v>8</v>
      </c>
      <c r="H204" s="305">
        <v>10.8</v>
      </c>
      <c r="I204" s="305">
        <v>11.28</v>
      </c>
      <c r="J204" s="32">
        <v>48</v>
      </c>
      <c r="K204" s="32" t="s">
        <v>97</v>
      </c>
      <c r="L204" s="33" t="s">
        <v>104</v>
      </c>
      <c r="M204" s="32">
        <v>55</v>
      </c>
      <c r="N204" s="38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4"/>
      <c r="P204" s="324"/>
      <c r="Q204" s="324"/>
      <c r="R204" s="313"/>
      <c r="S204" s="34"/>
      <c r="T204" s="34"/>
      <c r="U204" s="35" t="s">
        <v>64</v>
      </c>
      <c r="V204" s="306">
        <v>0</v>
      </c>
      <c r="W204" s="307">
        <f t="shared" si="10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333</v>
      </c>
      <c r="B205" s="54" t="s">
        <v>335</v>
      </c>
      <c r="C205" s="31">
        <v>4301010928</v>
      </c>
      <c r="D205" s="312">
        <v>4607091387322</v>
      </c>
      <c r="E205" s="313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97</v>
      </c>
      <c r="L205" s="33" t="s">
        <v>98</v>
      </c>
      <c r="M205" s="32">
        <v>55</v>
      </c>
      <c r="N205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4"/>
      <c r="P205" s="324"/>
      <c r="Q205" s="324"/>
      <c r="R205" s="313"/>
      <c r="S205" s="34"/>
      <c r="T205" s="34"/>
      <c r="U205" s="35" t="s">
        <v>64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336</v>
      </c>
      <c r="B206" s="54" t="s">
        <v>337</v>
      </c>
      <c r="C206" s="31">
        <v>4301011311</v>
      </c>
      <c r="D206" s="312">
        <v>4607091387377</v>
      </c>
      <c r="E206" s="313"/>
      <c r="F206" s="305">
        <v>1.35</v>
      </c>
      <c r="G206" s="32">
        <v>8</v>
      </c>
      <c r="H206" s="305">
        <v>10.8</v>
      </c>
      <c r="I206" s="305">
        <v>11.28</v>
      </c>
      <c r="J206" s="32">
        <v>56</v>
      </c>
      <c r="K206" s="32" t="s">
        <v>97</v>
      </c>
      <c r="L206" s="33" t="s">
        <v>98</v>
      </c>
      <c r="M206" s="32">
        <v>55</v>
      </c>
      <c r="N206" s="4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24"/>
      <c r="P206" s="324"/>
      <c r="Q206" s="324"/>
      <c r="R206" s="313"/>
      <c r="S206" s="34"/>
      <c r="T206" s="34"/>
      <c r="U206" s="35" t="s">
        <v>64</v>
      </c>
      <c r="V206" s="306">
        <v>0</v>
      </c>
      <c r="W206" s="307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338</v>
      </c>
      <c r="B207" s="54" t="s">
        <v>339</v>
      </c>
      <c r="C207" s="31">
        <v>4301010945</v>
      </c>
      <c r="D207" s="312">
        <v>4607091387353</v>
      </c>
      <c r="E207" s="313"/>
      <c r="F207" s="305">
        <v>1.35</v>
      </c>
      <c r="G207" s="32">
        <v>8</v>
      </c>
      <c r="H207" s="305">
        <v>10.8</v>
      </c>
      <c r="I207" s="305">
        <v>11.28</v>
      </c>
      <c r="J207" s="32">
        <v>56</v>
      </c>
      <c r="K207" s="32" t="s">
        <v>97</v>
      </c>
      <c r="L207" s="33" t="s">
        <v>98</v>
      </c>
      <c r="M207" s="32">
        <v>55</v>
      </c>
      <c r="N207" s="5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24"/>
      <c r="P207" s="324"/>
      <c r="Q207" s="324"/>
      <c r="R207" s="313"/>
      <c r="S207" s="34"/>
      <c r="T207" s="34"/>
      <c r="U207" s="35" t="s">
        <v>64</v>
      </c>
      <c r="V207" s="306">
        <v>0</v>
      </c>
      <c r="W207" s="307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340</v>
      </c>
      <c r="B208" s="54" t="s">
        <v>341</v>
      </c>
      <c r="C208" s="31">
        <v>4301011328</v>
      </c>
      <c r="D208" s="312">
        <v>4607091386011</v>
      </c>
      <c r="E208" s="313"/>
      <c r="F208" s="305">
        <v>0.5</v>
      </c>
      <c r="G208" s="32">
        <v>10</v>
      </c>
      <c r="H208" s="305">
        <v>5</v>
      </c>
      <c r="I208" s="305">
        <v>5.21</v>
      </c>
      <c r="J208" s="32">
        <v>120</v>
      </c>
      <c r="K208" s="32" t="s">
        <v>62</v>
      </c>
      <c r="L208" s="33" t="s">
        <v>63</v>
      </c>
      <c r="M208" s="32">
        <v>55</v>
      </c>
      <c r="N208" s="4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24"/>
      <c r="P208" s="324"/>
      <c r="Q208" s="324"/>
      <c r="R208" s="313"/>
      <c r="S208" s="34"/>
      <c r="T208" s="34"/>
      <c r="U208" s="35" t="s">
        <v>64</v>
      </c>
      <c r="V208" s="306">
        <v>0</v>
      </c>
      <c r="W208" s="307">
        <f t="shared" si="10"/>
        <v>0</v>
      </c>
      <c r="X208" s="36" t="str">
        <f t="shared" ref="X208:X213" si="11">IFERROR(IF(W208=0,"",ROUNDUP(W208/H208,0)*0.00937),"")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342</v>
      </c>
      <c r="B209" s="54" t="s">
        <v>343</v>
      </c>
      <c r="C209" s="31">
        <v>4301011329</v>
      </c>
      <c r="D209" s="312">
        <v>4607091387308</v>
      </c>
      <c r="E209" s="313"/>
      <c r="F209" s="305">
        <v>0.5</v>
      </c>
      <c r="G209" s="32">
        <v>10</v>
      </c>
      <c r="H209" s="305">
        <v>5</v>
      </c>
      <c r="I209" s="305">
        <v>5.21</v>
      </c>
      <c r="J209" s="32">
        <v>120</v>
      </c>
      <c r="K209" s="32" t="s">
        <v>62</v>
      </c>
      <c r="L209" s="33" t="s">
        <v>63</v>
      </c>
      <c r="M209" s="32">
        <v>55</v>
      </c>
      <c r="N209" s="4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24"/>
      <c r="P209" s="324"/>
      <c r="Q209" s="324"/>
      <c r="R209" s="313"/>
      <c r="S209" s="34"/>
      <c r="T209" s="34"/>
      <c r="U209" s="35" t="s">
        <v>64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344</v>
      </c>
      <c r="B210" s="54" t="s">
        <v>345</v>
      </c>
      <c r="C210" s="31">
        <v>4301011049</v>
      </c>
      <c r="D210" s="312">
        <v>4607091387339</v>
      </c>
      <c r="E210" s="313"/>
      <c r="F210" s="305">
        <v>0.5</v>
      </c>
      <c r="G210" s="32">
        <v>10</v>
      </c>
      <c r="H210" s="305">
        <v>5</v>
      </c>
      <c r="I210" s="305">
        <v>5.24</v>
      </c>
      <c r="J210" s="32">
        <v>120</v>
      </c>
      <c r="K210" s="32" t="s">
        <v>62</v>
      </c>
      <c r="L210" s="33" t="s">
        <v>98</v>
      </c>
      <c r="M210" s="32">
        <v>55</v>
      </c>
      <c r="N210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24"/>
      <c r="P210" s="324"/>
      <c r="Q210" s="324"/>
      <c r="R210" s="313"/>
      <c r="S210" s="34"/>
      <c r="T210" s="34"/>
      <c r="U210" s="35" t="s">
        <v>64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347</v>
      </c>
      <c r="C211" s="31">
        <v>4301011433</v>
      </c>
      <c r="D211" s="312">
        <v>4680115882638</v>
      </c>
      <c r="E211" s="313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62</v>
      </c>
      <c r="L211" s="33" t="s">
        <v>98</v>
      </c>
      <c r="M211" s="32">
        <v>90</v>
      </c>
      <c r="N211" s="4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24"/>
      <c r="P211" s="324"/>
      <c r="Q211" s="324"/>
      <c r="R211" s="313"/>
      <c r="S211" s="34"/>
      <c r="T211" s="34"/>
      <c r="U211" s="35" t="s">
        <v>64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348</v>
      </c>
      <c r="B212" s="54" t="s">
        <v>349</v>
      </c>
      <c r="C212" s="31">
        <v>4301011573</v>
      </c>
      <c r="D212" s="312">
        <v>4680115881938</v>
      </c>
      <c r="E212" s="313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62</v>
      </c>
      <c r="L212" s="33" t="s">
        <v>98</v>
      </c>
      <c r="M212" s="32">
        <v>90</v>
      </c>
      <c r="N212" s="3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24"/>
      <c r="P212" s="324"/>
      <c r="Q212" s="324"/>
      <c r="R212" s="313"/>
      <c r="S212" s="34"/>
      <c r="T212" s="34"/>
      <c r="U212" s="35" t="s">
        <v>64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350</v>
      </c>
      <c r="B213" s="54" t="s">
        <v>351</v>
      </c>
      <c r="C213" s="31">
        <v>4301010944</v>
      </c>
      <c r="D213" s="312">
        <v>4607091387346</v>
      </c>
      <c r="E213" s="313"/>
      <c r="F213" s="305">
        <v>0.4</v>
      </c>
      <c r="G213" s="32">
        <v>10</v>
      </c>
      <c r="H213" s="305">
        <v>4</v>
      </c>
      <c r="I213" s="305">
        <v>4.24</v>
      </c>
      <c r="J213" s="32">
        <v>120</v>
      </c>
      <c r="K213" s="32" t="s">
        <v>62</v>
      </c>
      <c r="L213" s="33" t="s">
        <v>98</v>
      </c>
      <c r="M213" s="32">
        <v>55</v>
      </c>
      <c r="N213" s="5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24"/>
      <c r="P213" s="324"/>
      <c r="Q213" s="324"/>
      <c r="R213" s="313"/>
      <c r="S213" s="34"/>
      <c r="T213" s="34"/>
      <c r="U213" s="35" t="s">
        <v>64</v>
      </c>
      <c r="V213" s="306">
        <v>0</v>
      </c>
      <c r="W213" s="307">
        <f t="shared" si="10"/>
        <v>0</v>
      </c>
      <c r="X213" s="36" t="str">
        <f t="shared" si="11"/>
        <v/>
      </c>
      <c r="Y213" s="56"/>
      <c r="Z213" s="57"/>
      <c r="AD213" s="58"/>
      <c r="BA213" s="176" t="s">
        <v>1</v>
      </c>
    </row>
    <row r="214" spans="1:53" hidden="1" x14ac:dyDescent="0.2">
      <c r="A214" s="316"/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8"/>
      <c r="N214" s="326" t="s">
        <v>65</v>
      </c>
      <c r="O214" s="327"/>
      <c r="P214" s="327"/>
      <c r="Q214" s="327"/>
      <c r="R214" s="327"/>
      <c r="S214" s="327"/>
      <c r="T214" s="328"/>
      <c r="U214" s="37" t="s">
        <v>66</v>
      </c>
      <c r="V214" s="30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0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0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09"/>
      <c r="Z214" s="309"/>
    </row>
    <row r="215" spans="1:53" hidden="1" x14ac:dyDescent="0.2">
      <c r="A215" s="317"/>
      <c r="B215" s="317"/>
      <c r="C215" s="317"/>
      <c r="D215" s="317"/>
      <c r="E215" s="317"/>
      <c r="F215" s="317"/>
      <c r="G215" s="317"/>
      <c r="H215" s="317"/>
      <c r="I215" s="317"/>
      <c r="J215" s="317"/>
      <c r="K215" s="317"/>
      <c r="L215" s="317"/>
      <c r="M215" s="318"/>
      <c r="N215" s="326" t="s">
        <v>65</v>
      </c>
      <c r="O215" s="327"/>
      <c r="P215" s="327"/>
      <c r="Q215" s="327"/>
      <c r="R215" s="327"/>
      <c r="S215" s="327"/>
      <c r="T215" s="328"/>
      <c r="U215" s="37" t="s">
        <v>64</v>
      </c>
      <c r="V215" s="308">
        <f>IFERROR(SUM(V200:V213),"0")</f>
        <v>0</v>
      </c>
      <c r="W215" s="308">
        <f>IFERROR(SUM(W200:W213),"0")</f>
        <v>0</v>
      </c>
      <c r="X215" s="37"/>
      <c r="Y215" s="309"/>
      <c r="Z215" s="309"/>
    </row>
    <row r="216" spans="1:53" ht="14.25" hidden="1" customHeight="1" x14ac:dyDescent="0.25">
      <c r="A216" s="325" t="s">
        <v>94</v>
      </c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17"/>
      <c r="M216" s="317"/>
      <c r="N216" s="317"/>
      <c r="O216" s="317"/>
      <c r="P216" s="317"/>
      <c r="Q216" s="317"/>
      <c r="R216" s="317"/>
      <c r="S216" s="317"/>
      <c r="T216" s="317"/>
      <c r="U216" s="317"/>
      <c r="V216" s="317"/>
      <c r="W216" s="317"/>
      <c r="X216" s="317"/>
      <c r="Y216" s="302"/>
      <c r="Z216" s="302"/>
    </row>
    <row r="217" spans="1:53" ht="27" hidden="1" customHeight="1" x14ac:dyDescent="0.25">
      <c r="A217" s="54" t="s">
        <v>352</v>
      </c>
      <c r="B217" s="54" t="s">
        <v>353</v>
      </c>
      <c r="C217" s="31">
        <v>4301020254</v>
      </c>
      <c r="D217" s="312">
        <v>4680115881914</v>
      </c>
      <c r="E217" s="313"/>
      <c r="F217" s="305">
        <v>0.4</v>
      </c>
      <c r="G217" s="32">
        <v>10</v>
      </c>
      <c r="H217" s="305">
        <v>4</v>
      </c>
      <c r="I217" s="305">
        <v>4.24</v>
      </c>
      <c r="J217" s="32">
        <v>120</v>
      </c>
      <c r="K217" s="32" t="s">
        <v>62</v>
      </c>
      <c r="L217" s="33" t="s">
        <v>98</v>
      </c>
      <c r="M217" s="32">
        <v>90</v>
      </c>
      <c r="N217" s="3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24"/>
      <c r="P217" s="324"/>
      <c r="Q217" s="324"/>
      <c r="R217" s="313"/>
      <c r="S217" s="34"/>
      <c r="T217" s="34"/>
      <c r="U217" s="35" t="s">
        <v>64</v>
      </c>
      <c r="V217" s="306">
        <v>0</v>
      </c>
      <c r="W217" s="307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6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17"/>
      <c r="M218" s="318"/>
      <c r="N218" s="326" t="s">
        <v>65</v>
      </c>
      <c r="O218" s="327"/>
      <c r="P218" s="327"/>
      <c r="Q218" s="327"/>
      <c r="R218" s="327"/>
      <c r="S218" s="327"/>
      <c r="T218" s="328"/>
      <c r="U218" s="37" t="s">
        <v>66</v>
      </c>
      <c r="V218" s="308">
        <f>IFERROR(V217/H217,"0")</f>
        <v>0</v>
      </c>
      <c r="W218" s="308">
        <f>IFERROR(W217/H217,"0")</f>
        <v>0</v>
      </c>
      <c r="X218" s="308">
        <f>IFERROR(IF(X217="",0,X217),"0")</f>
        <v>0</v>
      </c>
      <c r="Y218" s="309"/>
      <c r="Z218" s="309"/>
    </row>
    <row r="219" spans="1:53" hidden="1" x14ac:dyDescent="0.2">
      <c r="A219" s="317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8"/>
      <c r="N219" s="326" t="s">
        <v>65</v>
      </c>
      <c r="O219" s="327"/>
      <c r="P219" s="327"/>
      <c r="Q219" s="327"/>
      <c r="R219" s="327"/>
      <c r="S219" s="327"/>
      <c r="T219" s="328"/>
      <c r="U219" s="37" t="s">
        <v>64</v>
      </c>
      <c r="V219" s="308">
        <f>IFERROR(SUM(V217:V217),"0")</f>
        <v>0</v>
      </c>
      <c r="W219" s="308">
        <f>IFERROR(SUM(W217:W217),"0")</f>
        <v>0</v>
      </c>
      <c r="X219" s="37"/>
      <c r="Y219" s="309"/>
      <c r="Z219" s="309"/>
    </row>
    <row r="220" spans="1:53" ht="14.25" hidden="1" customHeight="1" x14ac:dyDescent="0.25">
      <c r="A220" s="325" t="s">
        <v>59</v>
      </c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17"/>
      <c r="M220" s="317"/>
      <c r="N220" s="317"/>
      <c r="O220" s="317"/>
      <c r="P220" s="317"/>
      <c r="Q220" s="317"/>
      <c r="R220" s="317"/>
      <c r="S220" s="317"/>
      <c r="T220" s="317"/>
      <c r="U220" s="317"/>
      <c r="V220" s="317"/>
      <c r="W220" s="317"/>
      <c r="X220" s="317"/>
      <c r="Y220" s="302"/>
      <c r="Z220" s="302"/>
    </row>
    <row r="221" spans="1:53" ht="27" hidden="1" customHeight="1" x14ac:dyDescent="0.25">
      <c r="A221" s="54" t="s">
        <v>354</v>
      </c>
      <c r="B221" s="54" t="s">
        <v>355</v>
      </c>
      <c r="C221" s="31">
        <v>4301030878</v>
      </c>
      <c r="D221" s="312">
        <v>4607091387193</v>
      </c>
      <c r="E221" s="313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62</v>
      </c>
      <c r="L221" s="33" t="s">
        <v>63</v>
      </c>
      <c r="M221" s="32">
        <v>35</v>
      </c>
      <c r="N221" s="5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24"/>
      <c r="P221" s="324"/>
      <c r="Q221" s="324"/>
      <c r="R221" s="313"/>
      <c r="S221" s="34"/>
      <c r="T221" s="34"/>
      <c r="U221" s="35" t="s">
        <v>64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356</v>
      </c>
      <c r="B222" s="54" t="s">
        <v>357</v>
      </c>
      <c r="C222" s="31">
        <v>4301031153</v>
      </c>
      <c r="D222" s="312">
        <v>4607091387230</v>
      </c>
      <c r="E222" s="313"/>
      <c r="F222" s="305">
        <v>0.7</v>
      </c>
      <c r="G222" s="32">
        <v>6</v>
      </c>
      <c r="H222" s="305">
        <v>4.2</v>
      </c>
      <c r="I222" s="305">
        <v>4.46</v>
      </c>
      <c r="J222" s="32">
        <v>156</v>
      </c>
      <c r="K222" s="32" t="s">
        <v>62</v>
      </c>
      <c r="L222" s="33" t="s">
        <v>63</v>
      </c>
      <c r="M222" s="32">
        <v>40</v>
      </c>
      <c r="N222" s="5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24"/>
      <c r="P222" s="324"/>
      <c r="Q222" s="324"/>
      <c r="R222" s="313"/>
      <c r="S222" s="34"/>
      <c r="T222" s="34"/>
      <c r="U222" s="35" t="s">
        <v>64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358</v>
      </c>
      <c r="B223" s="54" t="s">
        <v>359</v>
      </c>
      <c r="C223" s="31">
        <v>4301031152</v>
      </c>
      <c r="D223" s="312">
        <v>4607091387285</v>
      </c>
      <c r="E223" s="313"/>
      <c r="F223" s="305">
        <v>0.35</v>
      </c>
      <c r="G223" s="32">
        <v>6</v>
      </c>
      <c r="H223" s="305">
        <v>2.1</v>
      </c>
      <c r="I223" s="305">
        <v>2.23</v>
      </c>
      <c r="J223" s="32">
        <v>234</v>
      </c>
      <c r="K223" s="32" t="s">
        <v>160</v>
      </c>
      <c r="L223" s="33" t="s">
        <v>63</v>
      </c>
      <c r="M223" s="32">
        <v>40</v>
      </c>
      <c r="N223" s="5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24"/>
      <c r="P223" s="324"/>
      <c r="Q223" s="324"/>
      <c r="R223" s="313"/>
      <c r="S223" s="34"/>
      <c r="T223" s="34"/>
      <c r="U223" s="35" t="s">
        <v>64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6"/>
      <c r="B224" s="317"/>
      <c r="C224" s="317"/>
      <c r="D224" s="317"/>
      <c r="E224" s="317"/>
      <c r="F224" s="317"/>
      <c r="G224" s="317"/>
      <c r="H224" s="317"/>
      <c r="I224" s="317"/>
      <c r="J224" s="317"/>
      <c r="K224" s="317"/>
      <c r="L224" s="317"/>
      <c r="M224" s="318"/>
      <c r="N224" s="326" t="s">
        <v>65</v>
      </c>
      <c r="O224" s="327"/>
      <c r="P224" s="327"/>
      <c r="Q224" s="327"/>
      <c r="R224" s="327"/>
      <c r="S224" s="327"/>
      <c r="T224" s="328"/>
      <c r="U224" s="37" t="s">
        <v>66</v>
      </c>
      <c r="V224" s="308">
        <f>IFERROR(V221/H221,"0")+IFERROR(V222/H222,"0")+IFERROR(V223/H223,"0")</f>
        <v>0</v>
      </c>
      <c r="W224" s="308">
        <f>IFERROR(W221/H221,"0")+IFERROR(W222/H222,"0")+IFERROR(W223/H223,"0")</f>
        <v>0</v>
      </c>
      <c r="X224" s="308">
        <f>IFERROR(IF(X221="",0,X221),"0")+IFERROR(IF(X222="",0,X222),"0")+IFERROR(IF(X223="",0,X223),"0")</f>
        <v>0</v>
      </c>
      <c r="Y224" s="309"/>
      <c r="Z224" s="309"/>
    </row>
    <row r="225" spans="1:53" hidden="1" x14ac:dyDescent="0.2">
      <c r="A225" s="317"/>
      <c r="B225" s="317"/>
      <c r="C225" s="317"/>
      <c r="D225" s="317"/>
      <c r="E225" s="317"/>
      <c r="F225" s="317"/>
      <c r="G225" s="317"/>
      <c r="H225" s="317"/>
      <c r="I225" s="317"/>
      <c r="J225" s="317"/>
      <c r="K225" s="317"/>
      <c r="L225" s="317"/>
      <c r="M225" s="318"/>
      <c r="N225" s="326" t="s">
        <v>65</v>
      </c>
      <c r="O225" s="327"/>
      <c r="P225" s="327"/>
      <c r="Q225" s="327"/>
      <c r="R225" s="327"/>
      <c r="S225" s="327"/>
      <c r="T225" s="328"/>
      <c r="U225" s="37" t="s">
        <v>64</v>
      </c>
      <c r="V225" s="308">
        <f>IFERROR(SUM(V221:V223),"0")</f>
        <v>0</v>
      </c>
      <c r="W225" s="308">
        <f>IFERROR(SUM(W221:W223),"0")</f>
        <v>0</v>
      </c>
      <c r="X225" s="37"/>
      <c r="Y225" s="309"/>
      <c r="Z225" s="309"/>
    </row>
    <row r="226" spans="1:53" ht="14.25" hidden="1" customHeight="1" x14ac:dyDescent="0.25">
      <c r="A226" s="325" t="s">
        <v>67</v>
      </c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17"/>
      <c r="M226" s="317"/>
      <c r="N226" s="317"/>
      <c r="O226" s="317"/>
      <c r="P226" s="317"/>
      <c r="Q226" s="317"/>
      <c r="R226" s="317"/>
      <c r="S226" s="317"/>
      <c r="T226" s="317"/>
      <c r="U226" s="317"/>
      <c r="V226" s="317"/>
      <c r="W226" s="317"/>
      <c r="X226" s="317"/>
      <c r="Y226" s="302"/>
      <c r="Z226" s="302"/>
    </row>
    <row r="227" spans="1:53" ht="16.5" hidden="1" customHeight="1" x14ac:dyDescent="0.25">
      <c r="A227" s="54" t="s">
        <v>360</v>
      </c>
      <c r="B227" s="54" t="s">
        <v>361</v>
      </c>
      <c r="C227" s="31">
        <v>4301051100</v>
      </c>
      <c r="D227" s="312">
        <v>4607091387766</v>
      </c>
      <c r="E227" s="313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97</v>
      </c>
      <c r="L227" s="33" t="s">
        <v>116</v>
      </c>
      <c r="M227" s="32">
        <v>40</v>
      </c>
      <c r="N227" s="4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4"/>
      <c r="P227" s="324"/>
      <c r="Q227" s="324"/>
      <c r="R227" s="313"/>
      <c r="S227" s="34"/>
      <c r="T227" s="34"/>
      <c r="U227" s="35" t="s">
        <v>64</v>
      </c>
      <c r="V227" s="306">
        <v>0</v>
      </c>
      <c r="W227" s="307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362</v>
      </c>
      <c r="B228" s="54" t="s">
        <v>363</v>
      </c>
      <c r="C228" s="31">
        <v>4301051116</v>
      </c>
      <c r="D228" s="312">
        <v>4607091387957</v>
      </c>
      <c r="E228" s="313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97</v>
      </c>
      <c r="L228" s="33" t="s">
        <v>63</v>
      </c>
      <c r="M228" s="32">
        <v>40</v>
      </c>
      <c r="N228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4"/>
      <c r="P228" s="324"/>
      <c r="Q228" s="324"/>
      <c r="R228" s="313"/>
      <c r="S228" s="34"/>
      <c r="T228" s="34"/>
      <c r="U228" s="35" t="s">
        <v>64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364</v>
      </c>
      <c r="B229" s="54" t="s">
        <v>365</v>
      </c>
      <c r="C229" s="31">
        <v>4301051115</v>
      </c>
      <c r="D229" s="312">
        <v>4607091387964</v>
      </c>
      <c r="E229" s="313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97</v>
      </c>
      <c r="L229" s="33" t="s">
        <v>63</v>
      </c>
      <c r="M229" s="32">
        <v>40</v>
      </c>
      <c r="N229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4"/>
      <c r="P229" s="324"/>
      <c r="Q229" s="324"/>
      <c r="R229" s="313"/>
      <c r="S229" s="34"/>
      <c r="T229" s="34"/>
      <c r="U229" s="35" t="s">
        <v>64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366</v>
      </c>
      <c r="B230" s="54" t="s">
        <v>367</v>
      </c>
      <c r="C230" s="31">
        <v>4301051461</v>
      </c>
      <c r="D230" s="312">
        <v>4680115883604</v>
      </c>
      <c r="E230" s="313"/>
      <c r="F230" s="305">
        <v>0.35</v>
      </c>
      <c r="G230" s="32">
        <v>6</v>
      </c>
      <c r="H230" s="305">
        <v>2.1</v>
      </c>
      <c r="I230" s="305">
        <v>2.3719999999999999</v>
      </c>
      <c r="J230" s="32">
        <v>156</v>
      </c>
      <c r="K230" s="32" t="s">
        <v>62</v>
      </c>
      <c r="L230" s="33" t="s">
        <v>116</v>
      </c>
      <c r="M230" s="32">
        <v>45</v>
      </c>
      <c r="N230" s="406" t="s">
        <v>368</v>
      </c>
      <c r="O230" s="324"/>
      <c r="P230" s="324"/>
      <c r="Q230" s="324"/>
      <c r="R230" s="313"/>
      <c r="S230" s="34"/>
      <c r="T230" s="34"/>
      <c r="U230" s="35" t="s">
        <v>64</v>
      </c>
      <c r="V230" s="306">
        <v>0</v>
      </c>
      <c r="W230" s="307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369</v>
      </c>
      <c r="B231" s="54" t="s">
        <v>370</v>
      </c>
      <c r="C231" s="31">
        <v>4301051485</v>
      </c>
      <c r="D231" s="312">
        <v>4680115883567</v>
      </c>
      <c r="E231" s="313"/>
      <c r="F231" s="305">
        <v>0.35</v>
      </c>
      <c r="G231" s="32">
        <v>6</v>
      </c>
      <c r="H231" s="305">
        <v>2.1</v>
      </c>
      <c r="I231" s="305">
        <v>2.36</v>
      </c>
      <c r="J231" s="32">
        <v>156</v>
      </c>
      <c r="K231" s="32" t="s">
        <v>62</v>
      </c>
      <c r="L231" s="33" t="s">
        <v>63</v>
      </c>
      <c r="M231" s="32">
        <v>40</v>
      </c>
      <c r="N231" s="525" t="s">
        <v>371</v>
      </c>
      <c r="O231" s="324"/>
      <c r="P231" s="324"/>
      <c r="Q231" s="324"/>
      <c r="R231" s="313"/>
      <c r="S231" s="34"/>
      <c r="T231" s="34"/>
      <c r="U231" s="35" t="s">
        <v>64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16.5" hidden="1" customHeight="1" x14ac:dyDescent="0.25">
      <c r="A232" s="54" t="s">
        <v>372</v>
      </c>
      <c r="B232" s="54" t="s">
        <v>373</v>
      </c>
      <c r="C232" s="31">
        <v>4301051134</v>
      </c>
      <c r="D232" s="312">
        <v>4607091381672</v>
      </c>
      <c r="E232" s="313"/>
      <c r="F232" s="305">
        <v>0.6</v>
      </c>
      <c r="G232" s="32">
        <v>6</v>
      </c>
      <c r="H232" s="305">
        <v>3.6</v>
      </c>
      <c r="I232" s="305">
        <v>3.8759999999999999</v>
      </c>
      <c r="J232" s="32">
        <v>120</v>
      </c>
      <c r="K232" s="32" t="s">
        <v>62</v>
      </c>
      <c r="L232" s="33" t="s">
        <v>63</v>
      </c>
      <c r="M232" s="32">
        <v>40</v>
      </c>
      <c r="N232" s="4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4"/>
      <c r="P232" s="324"/>
      <c r="Q232" s="324"/>
      <c r="R232" s="313"/>
      <c r="S232" s="34"/>
      <c r="T232" s="34"/>
      <c r="U232" s="35" t="s">
        <v>64</v>
      </c>
      <c r="V232" s="306">
        <v>0</v>
      </c>
      <c r="W232" s="307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4301051130</v>
      </c>
      <c r="D233" s="312">
        <v>4607091387537</v>
      </c>
      <c r="E233" s="313"/>
      <c r="F233" s="305">
        <v>0.45</v>
      </c>
      <c r="G233" s="32">
        <v>6</v>
      </c>
      <c r="H233" s="305">
        <v>2.7</v>
      </c>
      <c r="I233" s="305">
        <v>2.99</v>
      </c>
      <c r="J233" s="32">
        <v>156</v>
      </c>
      <c r="K233" s="32" t="s">
        <v>62</v>
      </c>
      <c r="L233" s="33" t="s">
        <v>63</v>
      </c>
      <c r="M233" s="32">
        <v>40</v>
      </c>
      <c r="N233" s="3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4"/>
      <c r="P233" s="324"/>
      <c r="Q233" s="324"/>
      <c r="R233" s="313"/>
      <c r="S233" s="34"/>
      <c r="T233" s="34"/>
      <c r="U233" s="35" t="s">
        <v>64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376</v>
      </c>
      <c r="B234" s="54" t="s">
        <v>377</v>
      </c>
      <c r="C234" s="31">
        <v>4301051132</v>
      </c>
      <c r="D234" s="312">
        <v>4607091387513</v>
      </c>
      <c r="E234" s="313"/>
      <c r="F234" s="305">
        <v>0.45</v>
      </c>
      <c r="G234" s="32">
        <v>6</v>
      </c>
      <c r="H234" s="305">
        <v>2.7</v>
      </c>
      <c r="I234" s="305">
        <v>2.9780000000000002</v>
      </c>
      <c r="J234" s="32">
        <v>156</v>
      </c>
      <c r="K234" s="32" t="s">
        <v>62</v>
      </c>
      <c r="L234" s="33" t="s">
        <v>63</v>
      </c>
      <c r="M234" s="32">
        <v>40</v>
      </c>
      <c r="N234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4"/>
      <c r="P234" s="324"/>
      <c r="Q234" s="324"/>
      <c r="R234" s="313"/>
      <c r="S234" s="34"/>
      <c r="T234" s="34"/>
      <c r="U234" s="35" t="s">
        <v>64</v>
      </c>
      <c r="V234" s="306">
        <v>0</v>
      </c>
      <c r="W234" s="307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378</v>
      </c>
      <c r="B235" s="54" t="s">
        <v>379</v>
      </c>
      <c r="C235" s="31">
        <v>4301051277</v>
      </c>
      <c r="D235" s="312">
        <v>4680115880511</v>
      </c>
      <c r="E235" s="313"/>
      <c r="F235" s="305">
        <v>0.33</v>
      </c>
      <c r="G235" s="32">
        <v>6</v>
      </c>
      <c r="H235" s="305">
        <v>1.98</v>
      </c>
      <c r="I235" s="305">
        <v>2.1800000000000002</v>
      </c>
      <c r="J235" s="32">
        <v>156</v>
      </c>
      <c r="K235" s="32" t="s">
        <v>62</v>
      </c>
      <c r="L235" s="33" t="s">
        <v>116</v>
      </c>
      <c r="M235" s="32">
        <v>40</v>
      </c>
      <c r="N235" s="3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4"/>
      <c r="P235" s="324"/>
      <c r="Q235" s="324"/>
      <c r="R235" s="313"/>
      <c r="S235" s="34"/>
      <c r="T235" s="34"/>
      <c r="U235" s="35" t="s">
        <v>64</v>
      </c>
      <c r="V235" s="306">
        <v>0</v>
      </c>
      <c r="W235" s="307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6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17"/>
      <c r="M236" s="318"/>
      <c r="N236" s="326" t="s">
        <v>65</v>
      </c>
      <c r="O236" s="327"/>
      <c r="P236" s="327"/>
      <c r="Q236" s="327"/>
      <c r="R236" s="327"/>
      <c r="S236" s="327"/>
      <c r="T236" s="328"/>
      <c r="U236" s="37" t="s">
        <v>66</v>
      </c>
      <c r="V236" s="308">
        <f>IFERROR(V227/H227,"0")+IFERROR(V228/H228,"0")+IFERROR(V229/H229,"0")+IFERROR(V230/H230,"0")+IFERROR(V231/H231,"0")+IFERROR(V232/H232,"0")+IFERROR(V233/H233,"0")+IFERROR(V234/H234,"0")+IFERROR(V235/H235,"0")</f>
        <v>0</v>
      </c>
      <c r="W236" s="308">
        <f>IFERROR(W227/H227,"0")+IFERROR(W228/H228,"0")+IFERROR(W229/H229,"0")+IFERROR(W230/H230,"0")+IFERROR(W231/H231,"0")+IFERROR(W232/H232,"0")+IFERROR(W233/H233,"0")+IFERROR(W234/H234,"0")+IFERROR(W235/H235,"0")</f>
        <v>0</v>
      </c>
      <c r="X236" s="30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09"/>
      <c r="Z236" s="309"/>
    </row>
    <row r="237" spans="1:53" hidden="1" x14ac:dyDescent="0.2">
      <c r="A237" s="317"/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8"/>
      <c r="N237" s="326" t="s">
        <v>65</v>
      </c>
      <c r="O237" s="327"/>
      <c r="P237" s="327"/>
      <c r="Q237" s="327"/>
      <c r="R237" s="327"/>
      <c r="S237" s="327"/>
      <c r="T237" s="328"/>
      <c r="U237" s="37" t="s">
        <v>64</v>
      </c>
      <c r="V237" s="308">
        <f>IFERROR(SUM(V227:V235),"0")</f>
        <v>0</v>
      </c>
      <c r="W237" s="308">
        <f>IFERROR(SUM(W227:W235),"0")</f>
        <v>0</v>
      </c>
      <c r="X237" s="37"/>
      <c r="Y237" s="309"/>
      <c r="Z237" s="309"/>
    </row>
    <row r="238" spans="1:53" ht="14.25" hidden="1" customHeight="1" x14ac:dyDescent="0.25">
      <c r="A238" s="325" t="s">
        <v>206</v>
      </c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17"/>
      <c r="M238" s="317"/>
      <c r="N238" s="317"/>
      <c r="O238" s="317"/>
      <c r="P238" s="317"/>
      <c r="Q238" s="317"/>
      <c r="R238" s="317"/>
      <c r="S238" s="317"/>
      <c r="T238" s="317"/>
      <c r="U238" s="317"/>
      <c r="V238" s="317"/>
      <c r="W238" s="317"/>
      <c r="X238" s="317"/>
      <c r="Y238" s="302"/>
      <c r="Z238" s="302"/>
    </row>
    <row r="239" spans="1:53" ht="16.5" hidden="1" customHeight="1" x14ac:dyDescent="0.25">
      <c r="A239" s="54" t="s">
        <v>380</v>
      </c>
      <c r="B239" s="54" t="s">
        <v>381</v>
      </c>
      <c r="C239" s="31">
        <v>4301060326</v>
      </c>
      <c r="D239" s="312">
        <v>4607091380880</v>
      </c>
      <c r="E239" s="313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97</v>
      </c>
      <c r="L239" s="33" t="s">
        <v>63</v>
      </c>
      <c r="M239" s="32">
        <v>30</v>
      </c>
      <c r="N239" s="46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4"/>
      <c r="P239" s="324"/>
      <c r="Q239" s="324"/>
      <c r="R239" s="313"/>
      <c r="S239" s="34"/>
      <c r="T239" s="34"/>
      <c r="U239" s="35" t="s">
        <v>64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382</v>
      </c>
      <c r="B240" s="54" t="s">
        <v>383</v>
      </c>
      <c r="C240" s="31">
        <v>4301060308</v>
      </c>
      <c r="D240" s="312">
        <v>4607091384482</v>
      </c>
      <c r="E240" s="313"/>
      <c r="F240" s="305">
        <v>1.3</v>
      </c>
      <c r="G240" s="32">
        <v>6</v>
      </c>
      <c r="H240" s="305">
        <v>7.8</v>
      </c>
      <c r="I240" s="305">
        <v>8.3640000000000008</v>
      </c>
      <c r="J240" s="32">
        <v>56</v>
      </c>
      <c r="K240" s="32" t="s">
        <v>97</v>
      </c>
      <c r="L240" s="33" t="s">
        <v>63</v>
      </c>
      <c r="M240" s="32">
        <v>30</v>
      </c>
      <c r="N240" s="4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4"/>
      <c r="P240" s="324"/>
      <c r="Q240" s="324"/>
      <c r="R240" s="313"/>
      <c r="S240" s="34"/>
      <c r="T240" s="34"/>
      <c r="U240" s="35" t="s">
        <v>64</v>
      </c>
      <c r="V240" s="306">
        <v>125</v>
      </c>
      <c r="W240" s="307">
        <f>IFERROR(IF(V240="",0,CEILING((V240/$H240),1)*$H240),"")</f>
        <v>132.6</v>
      </c>
      <c r="X240" s="36">
        <f>IFERROR(IF(W240=0,"",ROUNDUP(W240/H240,0)*0.02175),"")</f>
        <v>0.36974999999999997</v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384</v>
      </c>
      <c r="B241" s="54" t="s">
        <v>385</v>
      </c>
      <c r="C241" s="31">
        <v>4301060325</v>
      </c>
      <c r="D241" s="312">
        <v>4607091380897</v>
      </c>
      <c r="E241" s="313"/>
      <c r="F241" s="305">
        <v>1.4</v>
      </c>
      <c r="G241" s="32">
        <v>6</v>
      </c>
      <c r="H241" s="305">
        <v>8.4</v>
      </c>
      <c r="I241" s="305">
        <v>8.9640000000000004</v>
      </c>
      <c r="J241" s="32">
        <v>56</v>
      </c>
      <c r="K241" s="32" t="s">
        <v>97</v>
      </c>
      <c r="L241" s="33" t="s">
        <v>63</v>
      </c>
      <c r="M241" s="32">
        <v>30</v>
      </c>
      <c r="N241" s="5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4"/>
      <c r="P241" s="324"/>
      <c r="Q241" s="324"/>
      <c r="R241" s="313"/>
      <c r="S241" s="34"/>
      <c r="T241" s="34"/>
      <c r="U241" s="35" t="s">
        <v>64</v>
      </c>
      <c r="V241" s="306">
        <v>0</v>
      </c>
      <c r="W241" s="307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16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17"/>
      <c r="M242" s="318"/>
      <c r="N242" s="326" t="s">
        <v>65</v>
      </c>
      <c r="O242" s="327"/>
      <c r="P242" s="327"/>
      <c r="Q242" s="327"/>
      <c r="R242" s="327"/>
      <c r="S242" s="327"/>
      <c r="T242" s="328"/>
      <c r="U242" s="37" t="s">
        <v>66</v>
      </c>
      <c r="V242" s="308">
        <f>IFERROR(V239/H239,"0")+IFERROR(V240/H240,"0")+IFERROR(V241/H241,"0")</f>
        <v>16.025641025641026</v>
      </c>
      <c r="W242" s="308">
        <f>IFERROR(W239/H239,"0")+IFERROR(W240/H240,"0")+IFERROR(W241/H241,"0")</f>
        <v>17</v>
      </c>
      <c r="X242" s="308">
        <f>IFERROR(IF(X239="",0,X239),"0")+IFERROR(IF(X240="",0,X240),"0")+IFERROR(IF(X241="",0,X241),"0")</f>
        <v>0.36974999999999997</v>
      </c>
      <c r="Y242" s="309"/>
      <c r="Z242" s="309"/>
    </row>
    <row r="243" spans="1:53" x14ac:dyDescent="0.2">
      <c r="A243" s="317"/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8"/>
      <c r="N243" s="326" t="s">
        <v>65</v>
      </c>
      <c r="O243" s="327"/>
      <c r="P243" s="327"/>
      <c r="Q243" s="327"/>
      <c r="R243" s="327"/>
      <c r="S243" s="327"/>
      <c r="T243" s="328"/>
      <c r="U243" s="37" t="s">
        <v>64</v>
      </c>
      <c r="V243" s="308">
        <f>IFERROR(SUM(V239:V241),"0")</f>
        <v>125</v>
      </c>
      <c r="W243" s="308">
        <f>IFERROR(SUM(W239:W241),"0")</f>
        <v>132.6</v>
      </c>
      <c r="X243" s="37"/>
      <c r="Y243" s="309"/>
      <c r="Z243" s="309"/>
    </row>
    <row r="244" spans="1:53" ht="14.25" hidden="1" customHeight="1" x14ac:dyDescent="0.25">
      <c r="A244" s="325" t="s">
        <v>80</v>
      </c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17"/>
      <c r="M244" s="317"/>
      <c r="N244" s="317"/>
      <c r="O244" s="317"/>
      <c r="P244" s="317"/>
      <c r="Q244" s="317"/>
      <c r="R244" s="317"/>
      <c r="S244" s="317"/>
      <c r="T244" s="317"/>
      <c r="U244" s="317"/>
      <c r="V244" s="317"/>
      <c r="W244" s="317"/>
      <c r="X244" s="317"/>
      <c r="Y244" s="302"/>
      <c r="Z244" s="302"/>
    </row>
    <row r="245" spans="1:53" ht="16.5" hidden="1" customHeight="1" x14ac:dyDescent="0.25">
      <c r="A245" s="54" t="s">
        <v>386</v>
      </c>
      <c r="B245" s="54" t="s">
        <v>387</v>
      </c>
      <c r="C245" s="31">
        <v>4301030232</v>
      </c>
      <c r="D245" s="312">
        <v>4607091388374</v>
      </c>
      <c r="E245" s="313"/>
      <c r="F245" s="305">
        <v>0.38</v>
      </c>
      <c r="G245" s="32">
        <v>8</v>
      </c>
      <c r="H245" s="305">
        <v>3.04</v>
      </c>
      <c r="I245" s="305">
        <v>3.28</v>
      </c>
      <c r="J245" s="32">
        <v>156</v>
      </c>
      <c r="K245" s="32" t="s">
        <v>62</v>
      </c>
      <c r="L245" s="33" t="s">
        <v>83</v>
      </c>
      <c r="M245" s="32">
        <v>180</v>
      </c>
      <c r="N245" s="455" t="s">
        <v>388</v>
      </c>
      <c r="O245" s="324"/>
      <c r="P245" s="324"/>
      <c r="Q245" s="324"/>
      <c r="R245" s="313"/>
      <c r="S245" s="34"/>
      <c r="T245" s="34"/>
      <c r="U245" s="35" t="s">
        <v>64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389</v>
      </c>
      <c r="B246" s="54" t="s">
        <v>390</v>
      </c>
      <c r="C246" s="31">
        <v>4301030235</v>
      </c>
      <c r="D246" s="312">
        <v>4607091388381</v>
      </c>
      <c r="E246" s="313"/>
      <c r="F246" s="305">
        <v>0.38</v>
      </c>
      <c r="G246" s="32">
        <v>8</v>
      </c>
      <c r="H246" s="305">
        <v>3.04</v>
      </c>
      <c r="I246" s="305">
        <v>3.32</v>
      </c>
      <c r="J246" s="32">
        <v>156</v>
      </c>
      <c r="K246" s="32" t="s">
        <v>62</v>
      </c>
      <c r="L246" s="33" t="s">
        <v>83</v>
      </c>
      <c r="M246" s="32">
        <v>180</v>
      </c>
      <c r="N246" s="388" t="s">
        <v>391</v>
      </c>
      <c r="O246" s="324"/>
      <c r="P246" s="324"/>
      <c r="Q246" s="324"/>
      <c r="R246" s="313"/>
      <c r="S246" s="34"/>
      <c r="T246" s="34"/>
      <c r="U246" s="35" t="s">
        <v>64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392</v>
      </c>
      <c r="B247" s="54" t="s">
        <v>393</v>
      </c>
      <c r="C247" s="31">
        <v>4301030233</v>
      </c>
      <c r="D247" s="312">
        <v>4607091388404</v>
      </c>
      <c r="E247" s="313"/>
      <c r="F247" s="305">
        <v>0.17</v>
      </c>
      <c r="G247" s="32">
        <v>15</v>
      </c>
      <c r="H247" s="305">
        <v>2.5499999999999998</v>
      </c>
      <c r="I247" s="305">
        <v>2.9</v>
      </c>
      <c r="J247" s="32">
        <v>156</v>
      </c>
      <c r="K247" s="32" t="s">
        <v>62</v>
      </c>
      <c r="L247" s="33" t="s">
        <v>83</v>
      </c>
      <c r="M247" s="32">
        <v>180</v>
      </c>
      <c r="N247" s="3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4"/>
      <c r="P247" s="324"/>
      <c r="Q247" s="324"/>
      <c r="R247" s="313"/>
      <c r="S247" s="34"/>
      <c r="T247" s="34"/>
      <c r="U247" s="35" t="s">
        <v>64</v>
      </c>
      <c r="V247" s="306">
        <v>0</v>
      </c>
      <c r="W247" s="307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6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8"/>
      <c r="N248" s="326" t="s">
        <v>65</v>
      </c>
      <c r="O248" s="327"/>
      <c r="P248" s="327"/>
      <c r="Q248" s="327"/>
      <c r="R248" s="327"/>
      <c r="S248" s="327"/>
      <c r="T248" s="328"/>
      <c r="U248" s="37" t="s">
        <v>66</v>
      </c>
      <c r="V248" s="308">
        <f>IFERROR(V245/H245,"0")+IFERROR(V246/H246,"0")+IFERROR(V247/H247,"0")</f>
        <v>0</v>
      </c>
      <c r="W248" s="308">
        <f>IFERROR(W245/H245,"0")+IFERROR(W246/H246,"0")+IFERROR(W247/H247,"0")</f>
        <v>0</v>
      </c>
      <c r="X248" s="308">
        <f>IFERROR(IF(X245="",0,X245),"0")+IFERROR(IF(X246="",0,X246),"0")+IFERROR(IF(X247="",0,X247),"0")</f>
        <v>0</v>
      </c>
      <c r="Y248" s="309"/>
      <c r="Z248" s="309"/>
    </row>
    <row r="249" spans="1:53" hidden="1" x14ac:dyDescent="0.2">
      <c r="A249" s="317"/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8"/>
      <c r="N249" s="326" t="s">
        <v>65</v>
      </c>
      <c r="O249" s="327"/>
      <c r="P249" s="327"/>
      <c r="Q249" s="327"/>
      <c r="R249" s="327"/>
      <c r="S249" s="327"/>
      <c r="T249" s="328"/>
      <c r="U249" s="37" t="s">
        <v>64</v>
      </c>
      <c r="V249" s="308">
        <f>IFERROR(SUM(V245:V247),"0")</f>
        <v>0</v>
      </c>
      <c r="W249" s="308">
        <f>IFERROR(SUM(W245:W247),"0")</f>
        <v>0</v>
      </c>
      <c r="X249" s="37"/>
      <c r="Y249" s="309"/>
      <c r="Z249" s="309"/>
    </row>
    <row r="250" spans="1:53" ht="14.25" hidden="1" customHeight="1" x14ac:dyDescent="0.25">
      <c r="A250" s="325" t="s">
        <v>394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17"/>
      <c r="Y250" s="302"/>
      <c r="Z250" s="302"/>
    </row>
    <row r="251" spans="1:53" ht="16.5" hidden="1" customHeight="1" x14ac:dyDescent="0.25">
      <c r="A251" s="54" t="s">
        <v>395</v>
      </c>
      <c r="B251" s="54" t="s">
        <v>396</v>
      </c>
      <c r="C251" s="31">
        <v>4301180007</v>
      </c>
      <c r="D251" s="312">
        <v>4680115881808</v>
      </c>
      <c r="E251" s="313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3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4"/>
      <c r="P251" s="324"/>
      <c r="Q251" s="324"/>
      <c r="R251" s="313"/>
      <c r="S251" s="34"/>
      <c r="T251" s="34"/>
      <c r="U251" s="35" t="s">
        <v>64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399</v>
      </c>
      <c r="B252" s="54" t="s">
        <v>400</v>
      </c>
      <c r="C252" s="31">
        <v>4301180006</v>
      </c>
      <c r="D252" s="312">
        <v>4680115881822</v>
      </c>
      <c r="E252" s="313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397</v>
      </c>
      <c r="L252" s="33" t="s">
        <v>398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4"/>
      <c r="P252" s="324"/>
      <c r="Q252" s="324"/>
      <c r="R252" s="313"/>
      <c r="S252" s="34"/>
      <c r="T252" s="34"/>
      <c r="U252" s="35" t="s">
        <v>64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401</v>
      </c>
      <c r="B253" s="54" t="s">
        <v>402</v>
      </c>
      <c r="C253" s="31">
        <v>4301180001</v>
      </c>
      <c r="D253" s="312">
        <v>4680115880016</v>
      </c>
      <c r="E253" s="313"/>
      <c r="F253" s="305">
        <v>0.1</v>
      </c>
      <c r="G253" s="32">
        <v>20</v>
      </c>
      <c r="H253" s="305">
        <v>2</v>
      </c>
      <c r="I253" s="305">
        <v>2.2400000000000002</v>
      </c>
      <c r="J253" s="32">
        <v>238</v>
      </c>
      <c r="K253" s="32" t="s">
        <v>397</v>
      </c>
      <c r="L253" s="33" t="s">
        <v>398</v>
      </c>
      <c r="M253" s="32">
        <v>730</v>
      </c>
      <c r="N253" s="3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4"/>
      <c r="P253" s="324"/>
      <c r="Q253" s="324"/>
      <c r="R253" s="313"/>
      <c r="S253" s="34"/>
      <c r="T253" s="34"/>
      <c r="U253" s="35" t="s">
        <v>64</v>
      </c>
      <c r="V253" s="306">
        <v>0</v>
      </c>
      <c r="W253" s="307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6"/>
      <c r="B254" s="317"/>
      <c r="C254" s="317"/>
      <c r="D254" s="317"/>
      <c r="E254" s="317"/>
      <c r="F254" s="317"/>
      <c r="G254" s="317"/>
      <c r="H254" s="317"/>
      <c r="I254" s="317"/>
      <c r="J254" s="317"/>
      <c r="K254" s="317"/>
      <c r="L254" s="317"/>
      <c r="M254" s="318"/>
      <c r="N254" s="326" t="s">
        <v>65</v>
      </c>
      <c r="O254" s="327"/>
      <c r="P254" s="327"/>
      <c r="Q254" s="327"/>
      <c r="R254" s="327"/>
      <c r="S254" s="327"/>
      <c r="T254" s="328"/>
      <c r="U254" s="37" t="s">
        <v>66</v>
      </c>
      <c r="V254" s="308">
        <f>IFERROR(V251/H251,"0")+IFERROR(V252/H252,"0")+IFERROR(V253/H253,"0")</f>
        <v>0</v>
      </c>
      <c r="W254" s="308">
        <f>IFERROR(W251/H251,"0")+IFERROR(W252/H252,"0")+IFERROR(W253/H253,"0")</f>
        <v>0</v>
      </c>
      <c r="X254" s="308">
        <f>IFERROR(IF(X251="",0,X251),"0")+IFERROR(IF(X252="",0,X252),"0")+IFERROR(IF(X253="",0,X253),"0")</f>
        <v>0</v>
      </c>
      <c r="Y254" s="309"/>
      <c r="Z254" s="309"/>
    </row>
    <row r="255" spans="1:53" hidden="1" x14ac:dyDescent="0.2">
      <c r="A255" s="317"/>
      <c r="B255" s="317"/>
      <c r="C255" s="317"/>
      <c r="D255" s="317"/>
      <c r="E255" s="317"/>
      <c r="F255" s="317"/>
      <c r="G255" s="317"/>
      <c r="H255" s="317"/>
      <c r="I255" s="317"/>
      <c r="J255" s="317"/>
      <c r="K255" s="317"/>
      <c r="L255" s="317"/>
      <c r="M255" s="318"/>
      <c r="N255" s="326" t="s">
        <v>65</v>
      </c>
      <c r="O255" s="327"/>
      <c r="P255" s="327"/>
      <c r="Q255" s="327"/>
      <c r="R255" s="327"/>
      <c r="S255" s="327"/>
      <c r="T255" s="328"/>
      <c r="U255" s="37" t="s">
        <v>64</v>
      </c>
      <c r="V255" s="308">
        <f>IFERROR(SUM(V251:V253),"0")</f>
        <v>0</v>
      </c>
      <c r="W255" s="308">
        <f>IFERROR(SUM(W251:W253),"0")</f>
        <v>0</v>
      </c>
      <c r="X255" s="37"/>
      <c r="Y255" s="309"/>
      <c r="Z255" s="309"/>
    </row>
    <row r="256" spans="1:53" ht="16.5" hidden="1" customHeight="1" x14ac:dyDescent="0.25">
      <c r="A256" s="337" t="s">
        <v>403</v>
      </c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17"/>
      <c r="M256" s="317"/>
      <c r="N256" s="317"/>
      <c r="O256" s="317"/>
      <c r="P256" s="317"/>
      <c r="Q256" s="317"/>
      <c r="R256" s="317"/>
      <c r="S256" s="317"/>
      <c r="T256" s="317"/>
      <c r="U256" s="317"/>
      <c r="V256" s="317"/>
      <c r="W256" s="317"/>
      <c r="X256" s="317"/>
      <c r="Y256" s="301"/>
      <c r="Z256" s="301"/>
    </row>
    <row r="257" spans="1:53" ht="14.25" hidden="1" customHeight="1" x14ac:dyDescent="0.25">
      <c r="A257" s="325" t="s">
        <v>100</v>
      </c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17"/>
      <c r="M257" s="317"/>
      <c r="N257" s="317"/>
      <c r="O257" s="317"/>
      <c r="P257" s="317"/>
      <c r="Q257" s="317"/>
      <c r="R257" s="317"/>
      <c r="S257" s="317"/>
      <c r="T257" s="317"/>
      <c r="U257" s="317"/>
      <c r="V257" s="317"/>
      <c r="W257" s="317"/>
      <c r="X257" s="317"/>
      <c r="Y257" s="302"/>
      <c r="Z257" s="302"/>
    </row>
    <row r="258" spans="1:53" ht="27" hidden="1" customHeight="1" x14ac:dyDescent="0.25">
      <c r="A258" s="54" t="s">
        <v>404</v>
      </c>
      <c r="B258" s="54" t="s">
        <v>405</v>
      </c>
      <c r="C258" s="31">
        <v>4301011315</v>
      </c>
      <c r="D258" s="312">
        <v>4607091387421</v>
      </c>
      <c r="E258" s="313"/>
      <c r="F258" s="305">
        <v>1.35</v>
      </c>
      <c r="G258" s="32">
        <v>8</v>
      </c>
      <c r="H258" s="305">
        <v>10.8</v>
      </c>
      <c r="I258" s="305">
        <v>11.28</v>
      </c>
      <c r="J258" s="32">
        <v>56</v>
      </c>
      <c r="K258" s="32" t="s">
        <v>97</v>
      </c>
      <c r="L258" s="33" t="s">
        <v>98</v>
      </c>
      <c r="M258" s="32">
        <v>55</v>
      </c>
      <c r="N258" s="49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4"/>
      <c r="P258" s="324"/>
      <c r="Q258" s="324"/>
      <c r="R258" s="313"/>
      <c r="S258" s="34"/>
      <c r="T258" s="34"/>
      <c r="U258" s="35" t="s">
        <v>64</v>
      </c>
      <c r="V258" s="306">
        <v>0</v>
      </c>
      <c r="W258" s="307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404</v>
      </c>
      <c r="B259" s="54" t="s">
        <v>406</v>
      </c>
      <c r="C259" s="31">
        <v>4301011121</v>
      </c>
      <c r="D259" s="312">
        <v>4607091387421</v>
      </c>
      <c r="E259" s="313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97</v>
      </c>
      <c r="L259" s="33" t="s">
        <v>104</v>
      </c>
      <c r="M259" s="32">
        <v>55</v>
      </c>
      <c r="N259" s="35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4"/>
      <c r="P259" s="324"/>
      <c r="Q259" s="324"/>
      <c r="R259" s="313"/>
      <c r="S259" s="34"/>
      <c r="T259" s="34"/>
      <c r="U259" s="35" t="s">
        <v>64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407</v>
      </c>
      <c r="B260" s="54" t="s">
        <v>408</v>
      </c>
      <c r="C260" s="31">
        <v>4301011396</v>
      </c>
      <c r="D260" s="312">
        <v>4607091387452</v>
      </c>
      <c r="E260" s="313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97</v>
      </c>
      <c r="L260" s="33" t="s">
        <v>104</v>
      </c>
      <c r="M260" s="32">
        <v>55</v>
      </c>
      <c r="N260" s="5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4"/>
      <c r="P260" s="324"/>
      <c r="Q260" s="324"/>
      <c r="R260" s="313"/>
      <c r="S260" s="34"/>
      <c r="T260" s="34"/>
      <c r="U260" s="35" t="s">
        <v>64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407</v>
      </c>
      <c r="B261" s="54" t="s">
        <v>409</v>
      </c>
      <c r="C261" s="31">
        <v>4301011619</v>
      </c>
      <c r="D261" s="312">
        <v>4607091387452</v>
      </c>
      <c r="E261" s="313"/>
      <c r="F261" s="305">
        <v>1.45</v>
      </c>
      <c r="G261" s="32">
        <v>8</v>
      </c>
      <c r="H261" s="305">
        <v>11.6</v>
      </c>
      <c r="I261" s="305">
        <v>12.08</v>
      </c>
      <c r="J261" s="32">
        <v>56</v>
      </c>
      <c r="K261" s="32" t="s">
        <v>97</v>
      </c>
      <c r="L261" s="33" t="s">
        <v>98</v>
      </c>
      <c r="M261" s="32">
        <v>55</v>
      </c>
      <c r="N261" s="353" t="s">
        <v>410</v>
      </c>
      <c r="O261" s="324"/>
      <c r="P261" s="324"/>
      <c r="Q261" s="324"/>
      <c r="R261" s="313"/>
      <c r="S261" s="34"/>
      <c r="T261" s="34"/>
      <c r="U261" s="35" t="s">
        <v>64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411</v>
      </c>
      <c r="B262" s="54" t="s">
        <v>412</v>
      </c>
      <c r="C262" s="31">
        <v>4301011313</v>
      </c>
      <c r="D262" s="312">
        <v>4607091385984</v>
      </c>
      <c r="E262" s="313"/>
      <c r="F262" s="305">
        <v>1.35</v>
      </c>
      <c r="G262" s="32">
        <v>8</v>
      </c>
      <c r="H262" s="305">
        <v>10.8</v>
      </c>
      <c r="I262" s="305">
        <v>11.28</v>
      </c>
      <c r="J262" s="32">
        <v>56</v>
      </c>
      <c r="K262" s="32" t="s">
        <v>97</v>
      </c>
      <c r="L262" s="33" t="s">
        <v>98</v>
      </c>
      <c r="M262" s="32">
        <v>55</v>
      </c>
      <c r="N262" s="6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4"/>
      <c r="P262" s="324"/>
      <c r="Q262" s="324"/>
      <c r="R262" s="313"/>
      <c r="S262" s="34"/>
      <c r="T262" s="34"/>
      <c r="U262" s="35" t="s">
        <v>64</v>
      </c>
      <c r="V262" s="306">
        <v>0</v>
      </c>
      <c r="W262" s="307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413</v>
      </c>
      <c r="B263" s="54" t="s">
        <v>414</v>
      </c>
      <c r="C263" s="31">
        <v>4301011316</v>
      </c>
      <c r="D263" s="312">
        <v>4607091387438</v>
      </c>
      <c r="E263" s="313"/>
      <c r="F263" s="305">
        <v>0.5</v>
      </c>
      <c r="G263" s="32">
        <v>10</v>
      </c>
      <c r="H263" s="305">
        <v>5</v>
      </c>
      <c r="I263" s="305">
        <v>5.24</v>
      </c>
      <c r="J263" s="32">
        <v>120</v>
      </c>
      <c r="K263" s="32" t="s">
        <v>62</v>
      </c>
      <c r="L263" s="33" t="s">
        <v>98</v>
      </c>
      <c r="M263" s="32">
        <v>55</v>
      </c>
      <c r="N263" s="5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4"/>
      <c r="P263" s="324"/>
      <c r="Q263" s="324"/>
      <c r="R263" s="313"/>
      <c r="S263" s="34"/>
      <c r="T263" s="34"/>
      <c r="U263" s="35" t="s">
        <v>64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416</v>
      </c>
      <c r="C264" s="31">
        <v>4301011318</v>
      </c>
      <c r="D264" s="312">
        <v>4607091387469</v>
      </c>
      <c r="E264" s="313"/>
      <c r="F264" s="305">
        <v>0.5</v>
      </c>
      <c r="G264" s="32">
        <v>10</v>
      </c>
      <c r="H264" s="305">
        <v>5</v>
      </c>
      <c r="I264" s="305">
        <v>5.21</v>
      </c>
      <c r="J264" s="32">
        <v>120</v>
      </c>
      <c r="K264" s="32" t="s">
        <v>62</v>
      </c>
      <c r="L264" s="33" t="s">
        <v>63</v>
      </c>
      <c r="M264" s="32">
        <v>55</v>
      </c>
      <c r="N264" s="6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4"/>
      <c r="P264" s="324"/>
      <c r="Q264" s="324"/>
      <c r="R264" s="313"/>
      <c r="S264" s="34"/>
      <c r="T264" s="34"/>
      <c r="U264" s="35" t="s">
        <v>64</v>
      </c>
      <c r="V264" s="306">
        <v>0</v>
      </c>
      <c r="W264" s="307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6"/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8"/>
      <c r="N265" s="326" t="s">
        <v>65</v>
      </c>
      <c r="O265" s="327"/>
      <c r="P265" s="327"/>
      <c r="Q265" s="327"/>
      <c r="R265" s="327"/>
      <c r="S265" s="327"/>
      <c r="T265" s="328"/>
      <c r="U265" s="37" t="s">
        <v>66</v>
      </c>
      <c r="V265" s="308">
        <f>IFERROR(V258/H258,"0")+IFERROR(V259/H259,"0")+IFERROR(V260/H260,"0")+IFERROR(V261/H261,"0")+IFERROR(V262/H262,"0")+IFERROR(V263/H263,"0")+IFERROR(V264/H264,"0")</f>
        <v>0</v>
      </c>
      <c r="W265" s="308">
        <f>IFERROR(W258/H258,"0")+IFERROR(W259/H259,"0")+IFERROR(W260/H260,"0")+IFERROR(W261/H261,"0")+IFERROR(W262/H262,"0")+IFERROR(W263/H263,"0")+IFERROR(W264/H264,"0")</f>
        <v>0</v>
      </c>
      <c r="X265" s="308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09"/>
      <c r="Z265" s="309"/>
    </row>
    <row r="266" spans="1:53" hidden="1" x14ac:dyDescent="0.2">
      <c r="A266" s="317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8"/>
      <c r="N266" s="326" t="s">
        <v>65</v>
      </c>
      <c r="O266" s="327"/>
      <c r="P266" s="327"/>
      <c r="Q266" s="327"/>
      <c r="R266" s="327"/>
      <c r="S266" s="327"/>
      <c r="T266" s="328"/>
      <c r="U266" s="37" t="s">
        <v>64</v>
      </c>
      <c r="V266" s="308">
        <f>IFERROR(SUM(V258:V264),"0")</f>
        <v>0</v>
      </c>
      <c r="W266" s="308">
        <f>IFERROR(SUM(W258:W264),"0")</f>
        <v>0</v>
      </c>
      <c r="X266" s="37"/>
      <c r="Y266" s="309"/>
      <c r="Z266" s="309"/>
    </row>
    <row r="267" spans="1:53" ht="14.25" hidden="1" customHeight="1" x14ac:dyDescent="0.25">
      <c r="A267" s="325" t="s">
        <v>59</v>
      </c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17"/>
      <c r="M267" s="317"/>
      <c r="N267" s="317"/>
      <c r="O267" s="317"/>
      <c r="P267" s="317"/>
      <c r="Q267" s="317"/>
      <c r="R267" s="317"/>
      <c r="S267" s="317"/>
      <c r="T267" s="317"/>
      <c r="U267" s="317"/>
      <c r="V267" s="317"/>
      <c r="W267" s="317"/>
      <c r="X267" s="317"/>
      <c r="Y267" s="302"/>
      <c r="Z267" s="302"/>
    </row>
    <row r="268" spans="1:53" ht="27" hidden="1" customHeight="1" x14ac:dyDescent="0.25">
      <c r="A268" s="54" t="s">
        <v>417</v>
      </c>
      <c r="B268" s="54" t="s">
        <v>418</v>
      </c>
      <c r="C268" s="31">
        <v>4301031154</v>
      </c>
      <c r="D268" s="312">
        <v>4607091387292</v>
      </c>
      <c r="E268" s="313"/>
      <c r="F268" s="305">
        <v>0.73</v>
      </c>
      <c r="G268" s="32">
        <v>6</v>
      </c>
      <c r="H268" s="305">
        <v>4.38</v>
      </c>
      <c r="I268" s="305">
        <v>4.6399999999999997</v>
      </c>
      <c r="J268" s="32">
        <v>156</v>
      </c>
      <c r="K268" s="32" t="s">
        <v>62</v>
      </c>
      <c r="L268" s="33" t="s">
        <v>63</v>
      </c>
      <c r="M268" s="32">
        <v>45</v>
      </c>
      <c r="N268" s="47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4"/>
      <c r="P268" s="324"/>
      <c r="Q268" s="324"/>
      <c r="R268" s="313"/>
      <c r="S268" s="34"/>
      <c r="T268" s="34"/>
      <c r="U268" s="35" t="s">
        <v>64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419</v>
      </c>
      <c r="B269" s="54" t="s">
        <v>420</v>
      </c>
      <c r="C269" s="31">
        <v>4301031155</v>
      </c>
      <c r="D269" s="312">
        <v>4607091387315</v>
      </c>
      <c r="E269" s="313"/>
      <c r="F269" s="305">
        <v>0.7</v>
      </c>
      <c r="G269" s="32">
        <v>4</v>
      </c>
      <c r="H269" s="305">
        <v>2.8</v>
      </c>
      <c r="I269" s="305">
        <v>3.048</v>
      </c>
      <c r="J269" s="32">
        <v>156</v>
      </c>
      <c r="K269" s="32" t="s">
        <v>62</v>
      </c>
      <c r="L269" s="33" t="s">
        <v>63</v>
      </c>
      <c r="M269" s="32">
        <v>45</v>
      </c>
      <c r="N269" s="4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4"/>
      <c r="P269" s="324"/>
      <c r="Q269" s="324"/>
      <c r="R269" s="313"/>
      <c r="S269" s="34"/>
      <c r="T269" s="34"/>
      <c r="U269" s="35" t="s">
        <v>64</v>
      </c>
      <c r="V269" s="306">
        <v>0</v>
      </c>
      <c r="W269" s="307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6"/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8"/>
      <c r="N270" s="326" t="s">
        <v>65</v>
      </c>
      <c r="O270" s="327"/>
      <c r="P270" s="327"/>
      <c r="Q270" s="327"/>
      <c r="R270" s="327"/>
      <c r="S270" s="327"/>
      <c r="T270" s="328"/>
      <c r="U270" s="37" t="s">
        <v>66</v>
      </c>
      <c r="V270" s="308">
        <f>IFERROR(V268/H268,"0")+IFERROR(V269/H269,"0")</f>
        <v>0</v>
      </c>
      <c r="W270" s="308">
        <f>IFERROR(W268/H268,"0")+IFERROR(W269/H269,"0")</f>
        <v>0</v>
      </c>
      <c r="X270" s="308">
        <f>IFERROR(IF(X268="",0,X268),"0")+IFERROR(IF(X269="",0,X269),"0")</f>
        <v>0</v>
      </c>
      <c r="Y270" s="309"/>
      <c r="Z270" s="309"/>
    </row>
    <row r="271" spans="1:53" hidden="1" x14ac:dyDescent="0.2">
      <c r="A271" s="317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17"/>
      <c r="M271" s="318"/>
      <c r="N271" s="326" t="s">
        <v>65</v>
      </c>
      <c r="O271" s="327"/>
      <c r="P271" s="327"/>
      <c r="Q271" s="327"/>
      <c r="R271" s="327"/>
      <c r="S271" s="327"/>
      <c r="T271" s="328"/>
      <c r="U271" s="37" t="s">
        <v>64</v>
      </c>
      <c r="V271" s="308">
        <f>IFERROR(SUM(V268:V269),"0")</f>
        <v>0</v>
      </c>
      <c r="W271" s="308">
        <f>IFERROR(SUM(W268:W269),"0")</f>
        <v>0</v>
      </c>
      <c r="X271" s="37"/>
      <c r="Y271" s="309"/>
      <c r="Z271" s="309"/>
    </row>
    <row r="272" spans="1:53" ht="16.5" hidden="1" customHeight="1" x14ac:dyDescent="0.25">
      <c r="A272" s="337" t="s">
        <v>421</v>
      </c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17"/>
      <c r="M272" s="317"/>
      <c r="N272" s="317"/>
      <c r="O272" s="317"/>
      <c r="P272" s="317"/>
      <c r="Q272" s="317"/>
      <c r="R272" s="317"/>
      <c r="S272" s="317"/>
      <c r="T272" s="317"/>
      <c r="U272" s="317"/>
      <c r="V272" s="317"/>
      <c r="W272" s="317"/>
      <c r="X272" s="317"/>
      <c r="Y272" s="301"/>
      <c r="Z272" s="301"/>
    </row>
    <row r="273" spans="1:53" ht="14.25" hidden="1" customHeight="1" x14ac:dyDescent="0.25">
      <c r="A273" s="325" t="s">
        <v>59</v>
      </c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17"/>
      <c r="M273" s="317"/>
      <c r="N273" s="317"/>
      <c r="O273" s="317"/>
      <c r="P273" s="317"/>
      <c r="Q273" s="317"/>
      <c r="R273" s="317"/>
      <c r="S273" s="317"/>
      <c r="T273" s="317"/>
      <c r="U273" s="317"/>
      <c r="V273" s="317"/>
      <c r="W273" s="317"/>
      <c r="X273" s="317"/>
      <c r="Y273" s="302"/>
      <c r="Z273" s="302"/>
    </row>
    <row r="274" spans="1:53" ht="27" customHeight="1" x14ac:dyDescent="0.25">
      <c r="A274" s="54" t="s">
        <v>422</v>
      </c>
      <c r="B274" s="54" t="s">
        <v>423</v>
      </c>
      <c r="C274" s="31">
        <v>4301031066</v>
      </c>
      <c r="D274" s="312">
        <v>4607091383836</v>
      </c>
      <c r="E274" s="313"/>
      <c r="F274" s="305">
        <v>0.3</v>
      </c>
      <c r="G274" s="32">
        <v>6</v>
      </c>
      <c r="H274" s="305">
        <v>1.8</v>
      </c>
      <c r="I274" s="305">
        <v>2.048</v>
      </c>
      <c r="J274" s="32">
        <v>156</v>
      </c>
      <c r="K274" s="32" t="s">
        <v>62</v>
      </c>
      <c r="L274" s="33" t="s">
        <v>63</v>
      </c>
      <c r="M274" s="32">
        <v>40</v>
      </c>
      <c r="N274" s="3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4"/>
      <c r="P274" s="324"/>
      <c r="Q274" s="324"/>
      <c r="R274" s="313"/>
      <c r="S274" s="34"/>
      <c r="T274" s="34"/>
      <c r="U274" s="35" t="s">
        <v>64</v>
      </c>
      <c r="V274" s="306">
        <v>4.2</v>
      </c>
      <c r="W274" s="307">
        <f>IFERROR(IF(V274="",0,CEILING((V274/$H274),1)*$H274),"")</f>
        <v>5.4</v>
      </c>
      <c r="X274" s="36">
        <f>IFERROR(IF(W274=0,"",ROUNDUP(W274/H274,0)*0.00753),"")</f>
        <v>2.2589999999999999E-2</v>
      </c>
      <c r="Y274" s="56"/>
      <c r="Z274" s="57"/>
      <c r="AD274" s="58"/>
      <c r="BA274" s="208" t="s">
        <v>1</v>
      </c>
    </row>
    <row r="275" spans="1:53" x14ac:dyDescent="0.2">
      <c r="A275" s="316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17"/>
      <c r="M275" s="318"/>
      <c r="N275" s="326" t="s">
        <v>65</v>
      </c>
      <c r="O275" s="327"/>
      <c r="P275" s="327"/>
      <c r="Q275" s="327"/>
      <c r="R275" s="327"/>
      <c r="S275" s="327"/>
      <c r="T275" s="328"/>
      <c r="U275" s="37" t="s">
        <v>66</v>
      </c>
      <c r="V275" s="308">
        <f>IFERROR(V274/H274,"0")</f>
        <v>2.3333333333333335</v>
      </c>
      <c r="W275" s="308">
        <f>IFERROR(W274/H274,"0")</f>
        <v>3</v>
      </c>
      <c r="X275" s="308">
        <f>IFERROR(IF(X274="",0,X274),"0")</f>
        <v>2.2589999999999999E-2</v>
      </c>
      <c r="Y275" s="309"/>
      <c r="Z275" s="309"/>
    </row>
    <row r="276" spans="1:53" x14ac:dyDescent="0.2">
      <c r="A276" s="317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8"/>
      <c r="N276" s="326" t="s">
        <v>65</v>
      </c>
      <c r="O276" s="327"/>
      <c r="P276" s="327"/>
      <c r="Q276" s="327"/>
      <c r="R276" s="327"/>
      <c r="S276" s="327"/>
      <c r="T276" s="328"/>
      <c r="U276" s="37" t="s">
        <v>64</v>
      </c>
      <c r="V276" s="308">
        <f>IFERROR(SUM(V274:V274),"0")</f>
        <v>4.2</v>
      </c>
      <c r="W276" s="308">
        <f>IFERROR(SUM(W274:W274),"0")</f>
        <v>5.4</v>
      </c>
      <c r="X276" s="37"/>
      <c r="Y276" s="309"/>
      <c r="Z276" s="309"/>
    </row>
    <row r="277" spans="1:53" ht="14.25" hidden="1" customHeight="1" x14ac:dyDescent="0.25">
      <c r="A277" s="325" t="s">
        <v>67</v>
      </c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17"/>
      <c r="M277" s="317"/>
      <c r="N277" s="317"/>
      <c r="O277" s="317"/>
      <c r="P277" s="317"/>
      <c r="Q277" s="317"/>
      <c r="R277" s="317"/>
      <c r="S277" s="317"/>
      <c r="T277" s="317"/>
      <c r="U277" s="317"/>
      <c r="V277" s="317"/>
      <c r="W277" s="317"/>
      <c r="X277" s="317"/>
      <c r="Y277" s="302"/>
      <c r="Z277" s="302"/>
    </row>
    <row r="278" spans="1:53" ht="27" hidden="1" customHeight="1" x14ac:dyDescent="0.25">
      <c r="A278" s="54" t="s">
        <v>424</v>
      </c>
      <c r="B278" s="54" t="s">
        <v>425</v>
      </c>
      <c r="C278" s="31">
        <v>4301051142</v>
      </c>
      <c r="D278" s="312">
        <v>4607091387919</v>
      </c>
      <c r="E278" s="313"/>
      <c r="F278" s="305">
        <v>1.35</v>
      </c>
      <c r="G278" s="32">
        <v>6</v>
      </c>
      <c r="H278" s="305">
        <v>8.1</v>
      </c>
      <c r="I278" s="305">
        <v>8.6639999999999997</v>
      </c>
      <c r="J278" s="32">
        <v>56</v>
      </c>
      <c r="K278" s="32" t="s">
        <v>97</v>
      </c>
      <c r="L278" s="33" t="s">
        <v>63</v>
      </c>
      <c r="M278" s="32">
        <v>45</v>
      </c>
      <c r="N278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4"/>
      <c r="P278" s="324"/>
      <c r="Q278" s="324"/>
      <c r="R278" s="313"/>
      <c r="S278" s="34"/>
      <c r="T278" s="34"/>
      <c r="U278" s="35" t="s">
        <v>64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6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17"/>
      <c r="M279" s="318"/>
      <c r="N279" s="326" t="s">
        <v>65</v>
      </c>
      <c r="O279" s="327"/>
      <c r="P279" s="327"/>
      <c r="Q279" s="327"/>
      <c r="R279" s="327"/>
      <c r="S279" s="327"/>
      <c r="T279" s="328"/>
      <c r="U279" s="37" t="s">
        <v>66</v>
      </c>
      <c r="V279" s="308">
        <f>IFERROR(V278/H278,"0")</f>
        <v>0</v>
      </c>
      <c r="W279" s="308">
        <f>IFERROR(W278/H278,"0")</f>
        <v>0</v>
      </c>
      <c r="X279" s="308">
        <f>IFERROR(IF(X278="",0,X278),"0")</f>
        <v>0</v>
      </c>
      <c r="Y279" s="309"/>
      <c r="Z279" s="309"/>
    </row>
    <row r="280" spans="1:53" hidden="1" x14ac:dyDescent="0.2">
      <c r="A280" s="317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8"/>
      <c r="N280" s="326" t="s">
        <v>65</v>
      </c>
      <c r="O280" s="327"/>
      <c r="P280" s="327"/>
      <c r="Q280" s="327"/>
      <c r="R280" s="327"/>
      <c r="S280" s="327"/>
      <c r="T280" s="328"/>
      <c r="U280" s="37" t="s">
        <v>64</v>
      </c>
      <c r="V280" s="308">
        <f>IFERROR(SUM(V278:V278),"0")</f>
        <v>0</v>
      </c>
      <c r="W280" s="308">
        <f>IFERROR(SUM(W278:W278),"0")</f>
        <v>0</v>
      </c>
      <c r="X280" s="37"/>
      <c r="Y280" s="309"/>
      <c r="Z280" s="309"/>
    </row>
    <row r="281" spans="1:53" ht="14.25" hidden="1" customHeight="1" x14ac:dyDescent="0.25">
      <c r="A281" s="325" t="s">
        <v>206</v>
      </c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17"/>
      <c r="M281" s="317"/>
      <c r="N281" s="317"/>
      <c r="O281" s="317"/>
      <c r="P281" s="317"/>
      <c r="Q281" s="317"/>
      <c r="R281" s="317"/>
      <c r="S281" s="317"/>
      <c r="T281" s="317"/>
      <c r="U281" s="317"/>
      <c r="V281" s="317"/>
      <c r="W281" s="317"/>
      <c r="X281" s="317"/>
      <c r="Y281" s="302"/>
      <c r="Z281" s="302"/>
    </row>
    <row r="282" spans="1:53" ht="27" hidden="1" customHeight="1" x14ac:dyDescent="0.25">
      <c r="A282" s="54" t="s">
        <v>426</v>
      </c>
      <c r="B282" s="54" t="s">
        <v>427</v>
      </c>
      <c r="C282" s="31">
        <v>4301060324</v>
      </c>
      <c r="D282" s="312">
        <v>4607091388831</v>
      </c>
      <c r="E282" s="313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62</v>
      </c>
      <c r="L282" s="33" t="s">
        <v>63</v>
      </c>
      <c r="M282" s="32">
        <v>40</v>
      </c>
      <c r="N282" s="4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4"/>
      <c r="P282" s="324"/>
      <c r="Q282" s="324"/>
      <c r="R282" s="313"/>
      <c r="S282" s="34"/>
      <c r="T282" s="34"/>
      <c r="U282" s="35" t="s">
        <v>64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6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8"/>
      <c r="N283" s="326" t="s">
        <v>65</v>
      </c>
      <c r="O283" s="327"/>
      <c r="P283" s="327"/>
      <c r="Q283" s="327"/>
      <c r="R283" s="327"/>
      <c r="S283" s="327"/>
      <c r="T283" s="328"/>
      <c r="U283" s="37" t="s">
        <v>66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hidden="1" x14ac:dyDescent="0.2">
      <c r="A284" s="317"/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8"/>
      <c r="N284" s="326" t="s">
        <v>65</v>
      </c>
      <c r="O284" s="327"/>
      <c r="P284" s="327"/>
      <c r="Q284" s="327"/>
      <c r="R284" s="327"/>
      <c r="S284" s="327"/>
      <c r="T284" s="328"/>
      <c r="U284" s="37" t="s">
        <v>64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hidden="1" customHeight="1" x14ac:dyDescent="0.25">
      <c r="A285" s="325" t="s">
        <v>80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317"/>
      <c r="Y285" s="302"/>
      <c r="Z285" s="302"/>
    </row>
    <row r="286" spans="1:53" ht="27" hidden="1" customHeight="1" x14ac:dyDescent="0.25">
      <c r="A286" s="54" t="s">
        <v>428</v>
      </c>
      <c r="B286" s="54" t="s">
        <v>429</v>
      </c>
      <c r="C286" s="31">
        <v>4301032015</v>
      </c>
      <c r="D286" s="312">
        <v>4607091383102</v>
      </c>
      <c r="E286" s="313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62</v>
      </c>
      <c r="L286" s="33" t="s">
        <v>83</v>
      </c>
      <c r="M286" s="32">
        <v>180</v>
      </c>
      <c r="N286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4"/>
      <c r="P286" s="324"/>
      <c r="Q286" s="324"/>
      <c r="R286" s="313"/>
      <c r="S286" s="34"/>
      <c r="T286" s="34"/>
      <c r="U286" s="35" t="s">
        <v>64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6"/>
      <c r="B287" s="317"/>
      <c r="C287" s="317"/>
      <c r="D287" s="317"/>
      <c r="E287" s="317"/>
      <c r="F287" s="317"/>
      <c r="G287" s="317"/>
      <c r="H287" s="317"/>
      <c r="I287" s="317"/>
      <c r="J287" s="317"/>
      <c r="K287" s="317"/>
      <c r="L287" s="317"/>
      <c r="M287" s="318"/>
      <c r="N287" s="326" t="s">
        <v>65</v>
      </c>
      <c r="O287" s="327"/>
      <c r="P287" s="327"/>
      <c r="Q287" s="327"/>
      <c r="R287" s="327"/>
      <c r="S287" s="327"/>
      <c r="T287" s="328"/>
      <c r="U287" s="37" t="s">
        <v>66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hidden="1" x14ac:dyDescent="0.2">
      <c r="A288" s="317"/>
      <c r="B288" s="317"/>
      <c r="C288" s="317"/>
      <c r="D288" s="317"/>
      <c r="E288" s="317"/>
      <c r="F288" s="317"/>
      <c r="G288" s="317"/>
      <c r="H288" s="317"/>
      <c r="I288" s="317"/>
      <c r="J288" s="317"/>
      <c r="K288" s="317"/>
      <c r="L288" s="317"/>
      <c r="M288" s="318"/>
      <c r="N288" s="326" t="s">
        <v>65</v>
      </c>
      <c r="O288" s="327"/>
      <c r="P288" s="327"/>
      <c r="Q288" s="327"/>
      <c r="R288" s="327"/>
      <c r="S288" s="327"/>
      <c r="T288" s="328"/>
      <c r="U288" s="37" t="s">
        <v>64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hidden="1" customHeight="1" x14ac:dyDescent="0.2">
      <c r="A289" s="365" t="s">
        <v>430</v>
      </c>
      <c r="B289" s="366"/>
      <c r="C289" s="366"/>
      <c r="D289" s="366"/>
      <c r="E289" s="366"/>
      <c r="F289" s="366"/>
      <c r="G289" s="366"/>
      <c r="H289" s="366"/>
      <c r="I289" s="366"/>
      <c r="J289" s="366"/>
      <c r="K289" s="366"/>
      <c r="L289" s="366"/>
      <c r="M289" s="366"/>
      <c r="N289" s="366"/>
      <c r="O289" s="366"/>
      <c r="P289" s="366"/>
      <c r="Q289" s="366"/>
      <c r="R289" s="366"/>
      <c r="S289" s="366"/>
      <c r="T289" s="366"/>
      <c r="U289" s="366"/>
      <c r="V289" s="366"/>
      <c r="W289" s="366"/>
      <c r="X289" s="366"/>
      <c r="Y289" s="48"/>
      <c r="Z289" s="48"/>
    </row>
    <row r="290" spans="1:53" ht="16.5" hidden="1" customHeight="1" x14ac:dyDescent="0.25">
      <c r="A290" s="337" t="s">
        <v>431</v>
      </c>
      <c r="B290" s="317"/>
      <c r="C290" s="317"/>
      <c r="D290" s="317"/>
      <c r="E290" s="317"/>
      <c r="F290" s="317"/>
      <c r="G290" s="317"/>
      <c r="H290" s="317"/>
      <c r="I290" s="317"/>
      <c r="J290" s="317"/>
      <c r="K290" s="317"/>
      <c r="L290" s="317"/>
      <c r="M290" s="317"/>
      <c r="N290" s="317"/>
      <c r="O290" s="317"/>
      <c r="P290" s="317"/>
      <c r="Q290" s="317"/>
      <c r="R290" s="317"/>
      <c r="S290" s="317"/>
      <c r="T290" s="317"/>
      <c r="U290" s="317"/>
      <c r="V290" s="317"/>
      <c r="W290" s="317"/>
      <c r="X290" s="317"/>
      <c r="Y290" s="301"/>
      <c r="Z290" s="301"/>
    </row>
    <row r="291" spans="1:53" ht="14.25" hidden="1" customHeight="1" x14ac:dyDescent="0.25">
      <c r="A291" s="325" t="s">
        <v>100</v>
      </c>
      <c r="B291" s="317"/>
      <c r="C291" s="317"/>
      <c r="D291" s="317"/>
      <c r="E291" s="317"/>
      <c r="F291" s="317"/>
      <c r="G291" s="317"/>
      <c r="H291" s="317"/>
      <c r="I291" s="317"/>
      <c r="J291" s="317"/>
      <c r="K291" s="317"/>
      <c r="L291" s="317"/>
      <c r="M291" s="317"/>
      <c r="N291" s="317"/>
      <c r="O291" s="317"/>
      <c r="P291" s="317"/>
      <c r="Q291" s="317"/>
      <c r="R291" s="317"/>
      <c r="S291" s="317"/>
      <c r="T291" s="317"/>
      <c r="U291" s="317"/>
      <c r="V291" s="317"/>
      <c r="W291" s="317"/>
      <c r="X291" s="317"/>
      <c r="Y291" s="302"/>
      <c r="Z291" s="302"/>
    </row>
    <row r="292" spans="1:53" ht="27" customHeight="1" x14ac:dyDescent="0.25">
      <c r="A292" s="54" t="s">
        <v>432</v>
      </c>
      <c r="B292" s="54" t="s">
        <v>433</v>
      </c>
      <c r="C292" s="31">
        <v>4301011339</v>
      </c>
      <c r="D292" s="312">
        <v>4607091383997</v>
      </c>
      <c r="E292" s="313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97</v>
      </c>
      <c r="L292" s="33" t="s">
        <v>63</v>
      </c>
      <c r="M292" s="32">
        <v>60</v>
      </c>
      <c r="N292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4"/>
      <c r="P292" s="324"/>
      <c r="Q292" s="324"/>
      <c r="R292" s="313"/>
      <c r="S292" s="34"/>
      <c r="T292" s="34"/>
      <c r="U292" s="35" t="s">
        <v>64</v>
      </c>
      <c r="V292" s="306">
        <v>1688</v>
      </c>
      <c r="W292" s="307">
        <f t="shared" ref="W292:W299" si="14">IFERROR(IF(V292="",0,CEILING((V292/$H292),1)*$H292),"")</f>
        <v>1695</v>
      </c>
      <c r="X292" s="36">
        <f>IFERROR(IF(W292=0,"",ROUNDUP(W292/H292,0)*0.02175),"")</f>
        <v>2.4577499999999999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432</v>
      </c>
      <c r="B293" s="54" t="s">
        <v>434</v>
      </c>
      <c r="C293" s="31">
        <v>4301011239</v>
      </c>
      <c r="D293" s="312">
        <v>4607091383997</v>
      </c>
      <c r="E293" s="313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97</v>
      </c>
      <c r="L293" s="33" t="s">
        <v>104</v>
      </c>
      <c r="M293" s="32">
        <v>60</v>
      </c>
      <c r="N293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4"/>
      <c r="P293" s="324"/>
      <c r="Q293" s="324"/>
      <c r="R293" s="313"/>
      <c r="S293" s="34"/>
      <c r="T293" s="34"/>
      <c r="U293" s="35" t="s">
        <v>64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435</v>
      </c>
      <c r="B294" s="54" t="s">
        <v>436</v>
      </c>
      <c r="C294" s="31">
        <v>4301011326</v>
      </c>
      <c r="D294" s="312">
        <v>4607091384130</v>
      </c>
      <c r="E294" s="313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97</v>
      </c>
      <c r="L294" s="33" t="s">
        <v>63</v>
      </c>
      <c r="M294" s="32">
        <v>60</v>
      </c>
      <c r="N294" s="5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4"/>
      <c r="P294" s="324"/>
      <c r="Q294" s="324"/>
      <c r="R294" s="313"/>
      <c r="S294" s="34"/>
      <c r="T294" s="34"/>
      <c r="U294" s="35" t="s">
        <v>64</v>
      </c>
      <c r="V294" s="306">
        <v>1435</v>
      </c>
      <c r="W294" s="307">
        <f t="shared" si="14"/>
        <v>1440</v>
      </c>
      <c r="X294" s="36">
        <f>IFERROR(IF(W294=0,"",ROUNDUP(W294/H294,0)*0.02175),"")</f>
        <v>2.0880000000000001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435</v>
      </c>
      <c r="B295" s="54" t="s">
        <v>437</v>
      </c>
      <c r="C295" s="31">
        <v>4301011240</v>
      </c>
      <c r="D295" s="312">
        <v>4607091384130</v>
      </c>
      <c r="E295" s="313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97</v>
      </c>
      <c r="L295" s="33" t="s">
        <v>104</v>
      </c>
      <c r="M295" s="32">
        <v>60</v>
      </c>
      <c r="N295" s="4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4"/>
      <c r="P295" s="324"/>
      <c r="Q295" s="324"/>
      <c r="R295" s="313"/>
      <c r="S295" s="34"/>
      <c r="T295" s="34"/>
      <c r="U295" s="35" t="s">
        <v>64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438</v>
      </c>
      <c r="B296" s="54" t="s">
        <v>439</v>
      </c>
      <c r="C296" s="31">
        <v>4301011330</v>
      </c>
      <c r="D296" s="312">
        <v>4607091384147</v>
      </c>
      <c r="E296" s="313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97</v>
      </c>
      <c r="L296" s="33" t="s">
        <v>63</v>
      </c>
      <c r="M296" s="32">
        <v>60</v>
      </c>
      <c r="N296" s="4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4"/>
      <c r="P296" s="324"/>
      <c r="Q296" s="324"/>
      <c r="R296" s="313"/>
      <c r="S296" s="34"/>
      <c r="T296" s="34"/>
      <c r="U296" s="35" t="s">
        <v>64</v>
      </c>
      <c r="V296" s="306">
        <v>1175</v>
      </c>
      <c r="W296" s="307">
        <f t="shared" si="14"/>
        <v>1185</v>
      </c>
      <c r="X296" s="36">
        <f>IFERROR(IF(W296=0,"",ROUNDUP(W296/H296,0)*0.02175),"")</f>
        <v>1.7182499999999998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438</v>
      </c>
      <c r="B297" s="54" t="s">
        <v>440</v>
      </c>
      <c r="C297" s="31">
        <v>4301011238</v>
      </c>
      <c r="D297" s="312">
        <v>4607091384147</v>
      </c>
      <c r="E297" s="313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97</v>
      </c>
      <c r="L297" s="33" t="s">
        <v>104</v>
      </c>
      <c r="M297" s="32">
        <v>60</v>
      </c>
      <c r="N297" s="358" t="s">
        <v>441</v>
      </c>
      <c r="O297" s="324"/>
      <c r="P297" s="324"/>
      <c r="Q297" s="324"/>
      <c r="R297" s="313"/>
      <c r="S297" s="34"/>
      <c r="T297" s="34"/>
      <c r="U297" s="35" t="s">
        <v>64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442</v>
      </c>
      <c r="B298" s="54" t="s">
        <v>443</v>
      </c>
      <c r="C298" s="31">
        <v>4301011327</v>
      </c>
      <c r="D298" s="312">
        <v>4607091384154</v>
      </c>
      <c r="E298" s="313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62</v>
      </c>
      <c r="L298" s="33" t="s">
        <v>63</v>
      </c>
      <c r="M298" s="32">
        <v>60</v>
      </c>
      <c r="N298" s="58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4"/>
      <c r="P298" s="324"/>
      <c r="Q298" s="324"/>
      <c r="R298" s="313"/>
      <c r="S298" s="34"/>
      <c r="T298" s="34"/>
      <c r="U298" s="35" t="s">
        <v>64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444</v>
      </c>
      <c r="B299" s="54" t="s">
        <v>445</v>
      </c>
      <c r="C299" s="31">
        <v>4301011332</v>
      </c>
      <c r="D299" s="312">
        <v>4607091384161</v>
      </c>
      <c r="E299" s="313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62</v>
      </c>
      <c r="L299" s="33" t="s">
        <v>63</v>
      </c>
      <c r="M299" s="32">
        <v>60</v>
      </c>
      <c r="N299" s="3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4"/>
      <c r="P299" s="324"/>
      <c r="Q299" s="324"/>
      <c r="R299" s="313"/>
      <c r="S299" s="34"/>
      <c r="T299" s="34"/>
      <c r="U299" s="35" t="s">
        <v>64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8"/>
      <c r="N300" s="326" t="s">
        <v>65</v>
      </c>
      <c r="O300" s="327"/>
      <c r="P300" s="327"/>
      <c r="Q300" s="327"/>
      <c r="R300" s="327"/>
      <c r="S300" s="327"/>
      <c r="T300" s="328"/>
      <c r="U300" s="37" t="s">
        <v>66</v>
      </c>
      <c r="V300" s="308">
        <f>IFERROR(V292/H292,"0")+IFERROR(V293/H293,"0")+IFERROR(V294/H294,"0")+IFERROR(V295/H295,"0")+IFERROR(V296/H296,"0")+IFERROR(V297/H297,"0")+IFERROR(V298/H298,"0")+IFERROR(V299/H299,"0")</f>
        <v>286.5333333333333</v>
      </c>
      <c r="W300" s="308">
        <f>IFERROR(W292/H292,"0")+IFERROR(W293/H293,"0")+IFERROR(W294/H294,"0")+IFERROR(W295/H295,"0")+IFERROR(W296/H296,"0")+IFERROR(W297/H297,"0")+IFERROR(W298/H298,"0")+IFERROR(W299/H299,"0")</f>
        <v>288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6.2639999999999993</v>
      </c>
      <c r="Y300" s="309"/>
      <c r="Z300" s="309"/>
    </row>
    <row r="301" spans="1:53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8"/>
      <c r="N301" s="326" t="s">
        <v>65</v>
      </c>
      <c r="O301" s="327"/>
      <c r="P301" s="327"/>
      <c r="Q301" s="327"/>
      <c r="R301" s="327"/>
      <c r="S301" s="327"/>
      <c r="T301" s="328"/>
      <c r="U301" s="37" t="s">
        <v>64</v>
      </c>
      <c r="V301" s="308">
        <f>IFERROR(SUM(V292:V299),"0")</f>
        <v>4298</v>
      </c>
      <c r="W301" s="308">
        <f>IFERROR(SUM(W292:W299),"0")</f>
        <v>4320</v>
      </c>
      <c r="X301" s="37"/>
      <c r="Y301" s="309"/>
      <c r="Z301" s="309"/>
    </row>
    <row r="302" spans="1:53" ht="14.25" hidden="1" customHeight="1" x14ac:dyDescent="0.25">
      <c r="A302" s="325" t="s">
        <v>94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17"/>
      <c r="Y302" s="302"/>
      <c r="Z302" s="302"/>
    </row>
    <row r="303" spans="1:53" ht="27" customHeight="1" x14ac:dyDescent="0.25">
      <c r="A303" s="54" t="s">
        <v>446</v>
      </c>
      <c r="B303" s="54" t="s">
        <v>447</v>
      </c>
      <c r="C303" s="31">
        <v>4301020178</v>
      </c>
      <c r="D303" s="312">
        <v>4607091383980</v>
      </c>
      <c r="E303" s="313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97</v>
      </c>
      <c r="L303" s="33" t="s">
        <v>98</v>
      </c>
      <c r="M303" s="32">
        <v>50</v>
      </c>
      <c r="N303" s="4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4"/>
      <c r="P303" s="324"/>
      <c r="Q303" s="324"/>
      <c r="R303" s="313"/>
      <c r="S303" s="34"/>
      <c r="T303" s="34"/>
      <c r="U303" s="35" t="s">
        <v>64</v>
      </c>
      <c r="V303" s="306">
        <v>1034</v>
      </c>
      <c r="W303" s="307">
        <f>IFERROR(IF(V303="",0,CEILING((V303/$H303),1)*$H303),"")</f>
        <v>1035</v>
      </c>
      <c r="X303" s="36">
        <f>IFERROR(IF(W303=0,"",ROUNDUP(W303/H303,0)*0.02175),"")</f>
        <v>1.5007499999999998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448</v>
      </c>
      <c r="B304" s="54" t="s">
        <v>449</v>
      </c>
      <c r="C304" s="31">
        <v>4301020270</v>
      </c>
      <c r="D304" s="312">
        <v>4680115883314</v>
      </c>
      <c r="E304" s="313"/>
      <c r="F304" s="305">
        <v>1.35</v>
      </c>
      <c r="G304" s="32">
        <v>8</v>
      </c>
      <c r="H304" s="305">
        <v>10.8</v>
      </c>
      <c r="I304" s="305">
        <v>11.28</v>
      </c>
      <c r="J304" s="32">
        <v>56</v>
      </c>
      <c r="K304" s="32" t="s">
        <v>97</v>
      </c>
      <c r="L304" s="33" t="s">
        <v>116</v>
      </c>
      <c r="M304" s="32">
        <v>50</v>
      </c>
      <c r="N304" s="485" t="s">
        <v>450</v>
      </c>
      <c r="O304" s="324"/>
      <c r="P304" s="324"/>
      <c r="Q304" s="324"/>
      <c r="R304" s="313"/>
      <c r="S304" s="34"/>
      <c r="T304" s="34"/>
      <c r="U304" s="35" t="s">
        <v>64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451</v>
      </c>
      <c r="B305" s="54" t="s">
        <v>452</v>
      </c>
      <c r="C305" s="31">
        <v>4301020179</v>
      </c>
      <c r="D305" s="312">
        <v>4607091384178</v>
      </c>
      <c r="E305" s="313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62</v>
      </c>
      <c r="L305" s="33" t="s">
        <v>98</v>
      </c>
      <c r="M305" s="32">
        <v>50</v>
      </c>
      <c r="N305" s="5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4"/>
      <c r="P305" s="324"/>
      <c r="Q305" s="324"/>
      <c r="R305" s="313"/>
      <c r="S305" s="34"/>
      <c r="T305" s="34"/>
      <c r="U305" s="35" t="s">
        <v>64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16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8"/>
      <c r="N306" s="326" t="s">
        <v>65</v>
      </c>
      <c r="O306" s="327"/>
      <c r="P306" s="327"/>
      <c r="Q306" s="327"/>
      <c r="R306" s="327"/>
      <c r="S306" s="327"/>
      <c r="T306" s="328"/>
      <c r="U306" s="37" t="s">
        <v>66</v>
      </c>
      <c r="V306" s="308">
        <f>IFERROR(V303/H303,"0")+IFERROR(V304/H304,"0")+IFERROR(V305/H305,"0")</f>
        <v>68.933333333333337</v>
      </c>
      <c r="W306" s="308">
        <f>IFERROR(W303/H303,"0")+IFERROR(W304/H304,"0")+IFERROR(W305/H305,"0")</f>
        <v>69</v>
      </c>
      <c r="X306" s="308">
        <f>IFERROR(IF(X303="",0,X303),"0")+IFERROR(IF(X304="",0,X304),"0")+IFERROR(IF(X305="",0,X305),"0")</f>
        <v>1.5007499999999998</v>
      </c>
      <c r="Y306" s="309"/>
      <c r="Z306" s="309"/>
    </row>
    <row r="307" spans="1:53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17"/>
      <c r="M307" s="318"/>
      <c r="N307" s="326" t="s">
        <v>65</v>
      </c>
      <c r="O307" s="327"/>
      <c r="P307" s="327"/>
      <c r="Q307" s="327"/>
      <c r="R307" s="327"/>
      <c r="S307" s="327"/>
      <c r="T307" s="328"/>
      <c r="U307" s="37" t="s">
        <v>64</v>
      </c>
      <c r="V307" s="308">
        <f>IFERROR(SUM(V303:V305),"0")</f>
        <v>1034</v>
      </c>
      <c r="W307" s="308">
        <f>IFERROR(SUM(W303:W305),"0")</f>
        <v>1035</v>
      </c>
      <c r="X307" s="37"/>
      <c r="Y307" s="309"/>
      <c r="Z307" s="309"/>
    </row>
    <row r="308" spans="1:53" ht="14.25" hidden="1" customHeight="1" x14ac:dyDescent="0.25">
      <c r="A308" s="325" t="s">
        <v>67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17"/>
      <c r="Y308" s="302"/>
      <c r="Z308" s="302"/>
    </row>
    <row r="309" spans="1:53" ht="27" customHeight="1" x14ac:dyDescent="0.25">
      <c r="A309" s="54" t="s">
        <v>453</v>
      </c>
      <c r="B309" s="54" t="s">
        <v>454</v>
      </c>
      <c r="C309" s="31">
        <v>4301051298</v>
      </c>
      <c r="D309" s="312">
        <v>4607091384260</v>
      </c>
      <c r="E309" s="313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97</v>
      </c>
      <c r="L309" s="33" t="s">
        <v>63</v>
      </c>
      <c r="M309" s="32">
        <v>35</v>
      </c>
      <c r="N309" s="3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24"/>
      <c r="P309" s="324"/>
      <c r="Q309" s="324"/>
      <c r="R309" s="313"/>
      <c r="S309" s="34"/>
      <c r="T309" s="34"/>
      <c r="U309" s="35" t="s">
        <v>64</v>
      </c>
      <c r="V309" s="306">
        <v>62</v>
      </c>
      <c r="W309" s="307">
        <f>IFERROR(IF(V309="",0,CEILING((V309/$H309),1)*$H309),"")</f>
        <v>62.4</v>
      </c>
      <c r="X309" s="36">
        <f>IFERROR(IF(W309=0,"",ROUNDUP(W309/H309,0)*0.02175),"")</f>
        <v>0.17399999999999999</v>
      </c>
      <c r="Y309" s="56"/>
      <c r="Z309" s="57"/>
      <c r="AD309" s="58"/>
      <c r="BA309" s="223" t="s">
        <v>1</v>
      </c>
    </row>
    <row r="310" spans="1:53" x14ac:dyDescent="0.2">
      <c r="A310" s="316"/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8"/>
      <c r="N310" s="326" t="s">
        <v>65</v>
      </c>
      <c r="O310" s="327"/>
      <c r="P310" s="327"/>
      <c r="Q310" s="327"/>
      <c r="R310" s="327"/>
      <c r="S310" s="327"/>
      <c r="T310" s="328"/>
      <c r="U310" s="37" t="s">
        <v>66</v>
      </c>
      <c r="V310" s="308">
        <f>IFERROR(V309/H309,"0")</f>
        <v>7.9487179487179489</v>
      </c>
      <c r="W310" s="308">
        <f>IFERROR(W309/H309,"0")</f>
        <v>8</v>
      </c>
      <c r="X310" s="308">
        <f>IFERROR(IF(X309="",0,X309),"0")</f>
        <v>0.17399999999999999</v>
      </c>
      <c r="Y310" s="309"/>
      <c r="Z310" s="309"/>
    </row>
    <row r="311" spans="1:53" x14ac:dyDescent="0.2">
      <c r="A311" s="317"/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8"/>
      <c r="N311" s="326" t="s">
        <v>65</v>
      </c>
      <c r="O311" s="327"/>
      <c r="P311" s="327"/>
      <c r="Q311" s="327"/>
      <c r="R311" s="327"/>
      <c r="S311" s="327"/>
      <c r="T311" s="328"/>
      <c r="U311" s="37" t="s">
        <v>64</v>
      </c>
      <c r="V311" s="308">
        <f>IFERROR(SUM(V309:V309),"0")</f>
        <v>62</v>
      </c>
      <c r="W311" s="308">
        <f>IFERROR(SUM(W309:W309),"0")</f>
        <v>62.4</v>
      </c>
      <c r="X311" s="37"/>
      <c r="Y311" s="309"/>
      <c r="Z311" s="309"/>
    </row>
    <row r="312" spans="1:53" ht="14.25" hidden="1" customHeight="1" x14ac:dyDescent="0.25">
      <c r="A312" s="325" t="s">
        <v>206</v>
      </c>
      <c r="B312" s="317"/>
      <c r="C312" s="317"/>
      <c r="D312" s="317"/>
      <c r="E312" s="317"/>
      <c r="F312" s="317"/>
      <c r="G312" s="317"/>
      <c r="H312" s="317"/>
      <c r="I312" s="317"/>
      <c r="J312" s="317"/>
      <c r="K312" s="317"/>
      <c r="L312" s="317"/>
      <c r="M312" s="317"/>
      <c r="N312" s="317"/>
      <c r="O312" s="317"/>
      <c r="P312" s="317"/>
      <c r="Q312" s="317"/>
      <c r="R312" s="317"/>
      <c r="S312" s="317"/>
      <c r="T312" s="317"/>
      <c r="U312" s="317"/>
      <c r="V312" s="317"/>
      <c r="W312" s="317"/>
      <c r="X312" s="317"/>
      <c r="Y312" s="302"/>
      <c r="Z312" s="302"/>
    </row>
    <row r="313" spans="1:53" ht="16.5" customHeight="1" x14ac:dyDescent="0.25">
      <c r="A313" s="54" t="s">
        <v>455</v>
      </c>
      <c r="B313" s="54" t="s">
        <v>456</v>
      </c>
      <c r="C313" s="31">
        <v>4301060314</v>
      </c>
      <c r="D313" s="312">
        <v>4607091384673</v>
      </c>
      <c r="E313" s="313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97</v>
      </c>
      <c r="L313" s="33" t="s">
        <v>63</v>
      </c>
      <c r="M313" s="32">
        <v>30</v>
      </c>
      <c r="N313" s="3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24"/>
      <c r="P313" s="324"/>
      <c r="Q313" s="324"/>
      <c r="R313" s="313"/>
      <c r="S313" s="34"/>
      <c r="T313" s="34"/>
      <c r="U313" s="35" t="s">
        <v>64</v>
      </c>
      <c r="V313" s="306">
        <v>125</v>
      </c>
      <c r="W313" s="307">
        <f>IFERROR(IF(V313="",0,CEILING((V313/$H313),1)*$H313),"")</f>
        <v>132.6</v>
      </c>
      <c r="X313" s="36">
        <f>IFERROR(IF(W313=0,"",ROUNDUP(W313/H313,0)*0.02175),"")</f>
        <v>0.36974999999999997</v>
      </c>
      <c r="Y313" s="56"/>
      <c r="Z313" s="57"/>
      <c r="AD313" s="58"/>
      <c r="BA313" s="224" t="s">
        <v>1</v>
      </c>
    </row>
    <row r="314" spans="1:53" x14ac:dyDescent="0.2">
      <c r="A314" s="316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17"/>
      <c r="M314" s="318"/>
      <c r="N314" s="326" t="s">
        <v>65</v>
      </c>
      <c r="O314" s="327"/>
      <c r="P314" s="327"/>
      <c r="Q314" s="327"/>
      <c r="R314" s="327"/>
      <c r="S314" s="327"/>
      <c r="T314" s="328"/>
      <c r="U314" s="37" t="s">
        <v>66</v>
      </c>
      <c r="V314" s="308">
        <f>IFERROR(V313/H313,"0")</f>
        <v>16.025641025641026</v>
      </c>
      <c r="W314" s="308">
        <f>IFERROR(W313/H313,"0")</f>
        <v>17</v>
      </c>
      <c r="X314" s="308">
        <f>IFERROR(IF(X313="",0,X313),"0")</f>
        <v>0.36974999999999997</v>
      </c>
      <c r="Y314" s="309"/>
      <c r="Z314" s="309"/>
    </row>
    <row r="315" spans="1:53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17"/>
      <c r="M315" s="318"/>
      <c r="N315" s="326" t="s">
        <v>65</v>
      </c>
      <c r="O315" s="327"/>
      <c r="P315" s="327"/>
      <c r="Q315" s="327"/>
      <c r="R315" s="327"/>
      <c r="S315" s="327"/>
      <c r="T315" s="328"/>
      <c r="U315" s="37" t="s">
        <v>64</v>
      </c>
      <c r="V315" s="308">
        <f>IFERROR(SUM(V313:V313),"0")</f>
        <v>125</v>
      </c>
      <c r="W315" s="308">
        <f>IFERROR(SUM(W313:W313),"0")</f>
        <v>132.6</v>
      </c>
      <c r="X315" s="37"/>
      <c r="Y315" s="309"/>
      <c r="Z315" s="309"/>
    </row>
    <row r="316" spans="1:53" ht="16.5" hidden="1" customHeight="1" x14ac:dyDescent="0.25">
      <c r="A316" s="337" t="s">
        <v>457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17"/>
      <c r="Y316" s="301"/>
      <c r="Z316" s="301"/>
    </row>
    <row r="317" spans="1:53" ht="14.25" hidden="1" customHeight="1" x14ac:dyDescent="0.25">
      <c r="A317" s="325" t="s">
        <v>100</v>
      </c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17"/>
      <c r="M317" s="317"/>
      <c r="N317" s="317"/>
      <c r="O317" s="317"/>
      <c r="P317" s="317"/>
      <c r="Q317" s="317"/>
      <c r="R317" s="317"/>
      <c r="S317" s="317"/>
      <c r="T317" s="317"/>
      <c r="U317" s="317"/>
      <c r="V317" s="317"/>
      <c r="W317" s="317"/>
      <c r="X317" s="317"/>
      <c r="Y317" s="302"/>
      <c r="Z317" s="302"/>
    </row>
    <row r="318" spans="1:53" ht="27" hidden="1" customHeight="1" x14ac:dyDescent="0.25">
      <c r="A318" s="54" t="s">
        <v>458</v>
      </c>
      <c r="B318" s="54" t="s">
        <v>459</v>
      </c>
      <c r="C318" s="31">
        <v>4301011324</v>
      </c>
      <c r="D318" s="312">
        <v>4607091384185</v>
      </c>
      <c r="E318" s="313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97</v>
      </c>
      <c r="L318" s="33" t="s">
        <v>63</v>
      </c>
      <c r="M318" s="32">
        <v>60</v>
      </c>
      <c r="N318" s="5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24"/>
      <c r="P318" s="324"/>
      <c r="Q318" s="324"/>
      <c r="R318" s="313"/>
      <c r="S318" s="34"/>
      <c r="T318" s="34"/>
      <c r="U318" s="35" t="s">
        <v>64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5" t="s">
        <v>1</v>
      </c>
    </row>
    <row r="319" spans="1:53" ht="27" hidden="1" customHeight="1" x14ac:dyDescent="0.25">
      <c r="A319" s="54" t="s">
        <v>460</v>
      </c>
      <c r="B319" s="54" t="s">
        <v>461</v>
      </c>
      <c r="C319" s="31">
        <v>4301011312</v>
      </c>
      <c r="D319" s="312">
        <v>4607091384192</v>
      </c>
      <c r="E319" s="313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97</v>
      </c>
      <c r="L319" s="33" t="s">
        <v>98</v>
      </c>
      <c r="M319" s="32">
        <v>60</v>
      </c>
      <c r="N319" s="3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24"/>
      <c r="P319" s="324"/>
      <c r="Q319" s="324"/>
      <c r="R319" s="313"/>
      <c r="S319" s="34"/>
      <c r="T319" s="34"/>
      <c r="U319" s="35" t="s">
        <v>64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462</v>
      </c>
      <c r="B320" s="54" t="s">
        <v>463</v>
      </c>
      <c r="C320" s="31">
        <v>4301011483</v>
      </c>
      <c r="D320" s="312">
        <v>4680115881907</v>
      </c>
      <c r="E320" s="313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97</v>
      </c>
      <c r="L320" s="33" t="s">
        <v>63</v>
      </c>
      <c r="M320" s="32">
        <v>60</v>
      </c>
      <c r="N320" s="3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24"/>
      <c r="P320" s="324"/>
      <c r="Q320" s="324"/>
      <c r="R320" s="313"/>
      <c r="S320" s="34"/>
      <c r="T320" s="34"/>
      <c r="U320" s="35" t="s">
        <v>64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464</v>
      </c>
      <c r="B321" s="54" t="s">
        <v>465</v>
      </c>
      <c r="C321" s="31">
        <v>4301011303</v>
      </c>
      <c r="D321" s="312">
        <v>4607091384680</v>
      </c>
      <c r="E321" s="313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62</v>
      </c>
      <c r="L321" s="33" t="s">
        <v>63</v>
      </c>
      <c r="M321" s="32">
        <v>60</v>
      </c>
      <c r="N321" s="6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24"/>
      <c r="P321" s="324"/>
      <c r="Q321" s="324"/>
      <c r="R321" s="313"/>
      <c r="S321" s="34"/>
      <c r="T321" s="34"/>
      <c r="U321" s="35" t="s">
        <v>64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28" t="s">
        <v>1</v>
      </c>
    </row>
    <row r="322" spans="1:53" hidden="1" x14ac:dyDescent="0.2">
      <c r="A322" s="316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17"/>
      <c r="M322" s="318"/>
      <c r="N322" s="326" t="s">
        <v>65</v>
      </c>
      <c r="O322" s="327"/>
      <c r="P322" s="327"/>
      <c r="Q322" s="327"/>
      <c r="R322" s="327"/>
      <c r="S322" s="327"/>
      <c r="T322" s="328"/>
      <c r="U322" s="37" t="s">
        <v>66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hidden="1" x14ac:dyDescent="0.2">
      <c r="A323" s="317"/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8"/>
      <c r="N323" s="326" t="s">
        <v>65</v>
      </c>
      <c r="O323" s="327"/>
      <c r="P323" s="327"/>
      <c r="Q323" s="327"/>
      <c r="R323" s="327"/>
      <c r="S323" s="327"/>
      <c r="T323" s="328"/>
      <c r="U323" s="37" t="s">
        <v>64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hidden="1" customHeight="1" x14ac:dyDescent="0.25">
      <c r="A324" s="325" t="s">
        <v>59</v>
      </c>
      <c r="B324" s="317"/>
      <c r="C324" s="317"/>
      <c r="D324" s="317"/>
      <c r="E324" s="317"/>
      <c r="F324" s="317"/>
      <c r="G324" s="317"/>
      <c r="H324" s="317"/>
      <c r="I324" s="317"/>
      <c r="J324" s="317"/>
      <c r="K324" s="317"/>
      <c r="L324" s="317"/>
      <c r="M324" s="317"/>
      <c r="N324" s="317"/>
      <c r="O324" s="317"/>
      <c r="P324" s="317"/>
      <c r="Q324" s="317"/>
      <c r="R324" s="317"/>
      <c r="S324" s="317"/>
      <c r="T324" s="317"/>
      <c r="U324" s="317"/>
      <c r="V324" s="317"/>
      <c r="W324" s="317"/>
      <c r="X324" s="317"/>
      <c r="Y324" s="302"/>
      <c r="Z324" s="302"/>
    </row>
    <row r="325" spans="1:53" ht="27" hidden="1" customHeight="1" x14ac:dyDescent="0.25">
      <c r="A325" s="54" t="s">
        <v>466</v>
      </c>
      <c r="B325" s="54" t="s">
        <v>467</v>
      </c>
      <c r="C325" s="31">
        <v>4301031139</v>
      </c>
      <c r="D325" s="312">
        <v>4607091384802</v>
      </c>
      <c r="E325" s="313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62</v>
      </c>
      <c r="L325" s="33" t="s">
        <v>63</v>
      </c>
      <c r="M325" s="32">
        <v>35</v>
      </c>
      <c r="N325" s="3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24"/>
      <c r="P325" s="324"/>
      <c r="Q325" s="324"/>
      <c r="R325" s="313"/>
      <c r="S325" s="34"/>
      <c r="T325" s="34"/>
      <c r="U325" s="35" t="s">
        <v>64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29" t="s">
        <v>1</v>
      </c>
    </row>
    <row r="326" spans="1:53" ht="27" hidden="1" customHeight="1" x14ac:dyDescent="0.25">
      <c r="A326" s="54" t="s">
        <v>468</v>
      </c>
      <c r="B326" s="54" t="s">
        <v>469</v>
      </c>
      <c r="C326" s="31">
        <v>4301031140</v>
      </c>
      <c r="D326" s="312">
        <v>4607091384826</v>
      </c>
      <c r="E326" s="313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160</v>
      </c>
      <c r="L326" s="33" t="s">
        <v>63</v>
      </c>
      <c r="M326" s="32">
        <v>35</v>
      </c>
      <c r="N326" s="5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24"/>
      <c r="P326" s="324"/>
      <c r="Q326" s="324"/>
      <c r="R326" s="313"/>
      <c r="S326" s="34"/>
      <c r="T326" s="34"/>
      <c r="U326" s="35" t="s">
        <v>64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0" t="s">
        <v>1</v>
      </c>
    </row>
    <row r="327" spans="1:53" hidden="1" x14ac:dyDescent="0.2">
      <c r="A327" s="316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17"/>
      <c r="M327" s="318"/>
      <c r="N327" s="326" t="s">
        <v>65</v>
      </c>
      <c r="O327" s="327"/>
      <c r="P327" s="327"/>
      <c r="Q327" s="327"/>
      <c r="R327" s="327"/>
      <c r="S327" s="327"/>
      <c r="T327" s="328"/>
      <c r="U327" s="37" t="s">
        <v>66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hidden="1" x14ac:dyDescent="0.2">
      <c r="A328" s="317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8"/>
      <c r="N328" s="326" t="s">
        <v>65</v>
      </c>
      <c r="O328" s="327"/>
      <c r="P328" s="327"/>
      <c r="Q328" s="327"/>
      <c r="R328" s="327"/>
      <c r="S328" s="327"/>
      <c r="T328" s="328"/>
      <c r="U328" s="37" t="s">
        <v>64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hidden="1" customHeight="1" x14ac:dyDescent="0.25">
      <c r="A329" s="325" t="s">
        <v>67</v>
      </c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17"/>
      <c r="M329" s="317"/>
      <c r="N329" s="317"/>
      <c r="O329" s="317"/>
      <c r="P329" s="317"/>
      <c r="Q329" s="317"/>
      <c r="R329" s="317"/>
      <c r="S329" s="317"/>
      <c r="T329" s="317"/>
      <c r="U329" s="317"/>
      <c r="V329" s="317"/>
      <c r="W329" s="317"/>
      <c r="X329" s="317"/>
      <c r="Y329" s="302"/>
      <c r="Z329" s="302"/>
    </row>
    <row r="330" spans="1:53" ht="27" customHeight="1" x14ac:dyDescent="0.25">
      <c r="A330" s="54" t="s">
        <v>470</v>
      </c>
      <c r="B330" s="54" t="s">
        <v>471</v>
      </c>
      <c r="C330" s="31">
        <v>4301051303</v>
      </c>
      <c r="D330" s="312">
        <v>4607091384246</v>
      </c>
      <c r="E330" s="313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97</v>
      </c>
      <c r="L330" s="33" t="s">
        <v>63</v>
      </c>
      <c r="M330" s="32">
        <v>40</v>
      </c>
      <c r="N330" s="47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24"/>
      <c r="P330" s="324"/>
      <c r="Q330" s="324"/>
      <c r="R330" s="313"/>
      <c r="S330" s="34"/>
      <c r="T330" s="34"/>
      <c r="U330" s="35" t="s">
        <v>64</v>
      </c>
      <c r="V330" s="306">
        <v>488</v>
      </c>
      <c r="W330" s="307">
        <f>IFERROR(IF(V330="",0,CEILING((V330/$H330),1)*$H330),"")</f>
        <v>491.4</v>
      </c>
      <c r="X330" s="36">
        <f>IFERROR(IF(W330=0,"",ROUNDUP(W330/H330,0)*0.02175),"")</f>
        <v>1.37025</v>
      </c>
      <c r="Y330" s="56"/>
      <c r="Z330" s="57"/>
      <c r="AD330" s="58"/>
      <c r="BA330" s="231" t="s">
        <v>1</v>
      </c>
    </row>
    <row r="331" spans="1:53" ht="27" hidden="1" customHeight="1" x14ac:dyDescent="0.25">
      <c r="A331" s="54" t="s">
        <v>472</v>
      </c>
      <c r="B331" s="54" t="s">
        <v>473</v>
      </c>
      <c r="C331" s="31">
        <v>4301051445</v>
      </c>
      <c r="D331" s="312">
        <v>4680115881976</v>
      </c>
      <c r="E331" s="313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97</v>
      </c>
      <c r="L331" s="33" t="s">
        <v>63</v>
      </c>
      <c r="M331" s="32">
        <v>40</v>
      </c>
      <c r="N331" s="4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24"/>
      <c r="P331" s="324"/>
      <c r="Q331" s="324"/>
      <c r="R331" s="313"/>
      <c r="S331" s="34"/>
      <c r="T331" s="34"/>
      <c r="U331" s="35" t="s">
        <v>64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2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4301051297</v>
      </c>
      <c r="D332" s="312">
        <v>4607091384253</v>
      </c>
      <c r="E332" s="313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62</v>
      </c>
      <c r="L332" s="33" t="s">
        <v>63</v>
      </c>
      <c r="M332" s="32">
        <v>40</v>
      </c>
      <c r="N332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24"/>
      <c r="P332" s="324"/>
      <c r="Q332" s="324"/>
      <c r="R332" s="313"/>
      <c r="S332" s="34"/>
      <c r="T332" s="34"/>
      <c r="U332" s="35" t="s">
        <v>64</v>
      </c>
      <c r="V332" s="306">
        <v>17</v>
      </c>
      <c r="W332" s="307">
        <f>IFERROR(IF(V332="",0,CEILING((V332/$H332),1)*$H332),"")</f>
        <v>19.2</v>
      </c>
      <c r="X332" s="36">
        <f>IFERROR(IF(W332=0,"",ROUNDUP(W332/H332,0)*0.00753),"")</f>
        <v>6.0240000000000002E-2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4301051444</v>
      </c>
      <c r="D333" s="312">
        <v>4680115881969</v>
      </c>
      <c r="E333" s="313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62</v>
      </c>
      <c r="L333" s="33" t="s">
        <v>63</v>
      </c>
      <c r="M333" s="32">
        <v>40</v>
      </c>
      <c r="N333" s="6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24"/>
      <c r="P333" s="324"/>
      <c r="Q333" s="324"/>
      <c r="R333" s="313"/>
      <c r="S333" s="34"/>
      <c r="T333" s="34"/>
      <c r="U333" s="35" t="s">
        <v>64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4" t="s">
        <v>1</v>
      </c>
    </row>
    <row r="334" spans="1:53" x14ac:dyDescent="0.2">
      <c r="A334" s="316"/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8"/>
      <c r="N334" s="326" t="s">
        <v>65</v>
      </c>
      <c r="O334" s="327"/>
      <c r="P334" s="327"/>
      <c r="Q334" s="327"/>
      <c r="R334" s="327"/>
      <c r="S334" s="327"/>
      <c r="T334" s="328"/>
      <c r="U334" s="37" t="s">
        <v>66</v>
      </c>
      <c r="V334" s="308">
        <f>IFERROR(V330/H330,"0")+IFERROR(V331/H331,"0")+IFERROR(V332/H332,"0")+IFERROR(V333/H333,"0")</f>
        <v>69.647435897435898</v>
      </c>
      <c r="W334" s="308">
        <f>IFERROR(W330/H330,"0")+IFERROR(W331/H331,"0")+IFERROR(W332/H332,"0")+IFERROR(W333/H333,"0")</f>
        <v>71</v>
      </c>
      <c r="X334" s="308">
        <f>IFERROR(IF(X330="",0,X330),"0")+IFERROR(IF(X331="",0,X331),"0")+IFERROR(IF(X332="",0,X332),"0")+IFERROR(IF(X333="",0,X333),"0")</f>
        <v>1.43049</v>
      </c>
      <c r="Y334" s="309"/>
      <c r="Z334" s="309"/>
    </row>
    <row r="335" spans="1:53" x14ac:dyDescent="0.2">
      <c r="A335" s="317"/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8"/>
      <c r="N335" s="326" t="s">
        <v>65</v>
      </c>
      <c r="O335" s="327"/>
      <c r="P335" s="327"/>
      <c r="Q335" s="327"/>
      <c r="R335" s="327"/>
      <c r="S335" s="327"/>
      <c r="T335" s="328"/>
      <c r="U335" s="37" t="s">
        <v>64</v>
      </c>
      <c r="V335" s="308">
        <f>IFERROR(SUM(V330:V333),"0")</f>
        <v>505</v>
      </c>
      <c r="W335" s="308">
        <f>IFERROR(SUM(W330:W333),"0")</f>
        <v>510.59999999999997</v>
      </c>
      <c r="X335" s="37"/>
      <c r="Y335" s="309"/>
      <c r="Z335" s="309"/>
    </row>
    <row r="336" spans="1:53" ht="14.25" hidden="1" customHeight="1" x14ac:dyDescent="0.25">
      <c r="A336" s="325" t="s">
        <v>206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17"/>
      <c r="Y336" s="302"/>
      <c r="Z336" s="302"/>
    </row>
    <row r="337" spans="1:53" ht="27" hidden="1" customHeight="1" x14ac:dyDescent="0.25">
      <c r="A337" s="54" t="s">
        <v>478</v>
      </c>
      <c r="B337" s="54" t="s">
        <v>479</v>
      </c>
      <c r="C337" s="31">
        <v>4301060322</v>
      </c>
      <c r="D337" s="312">
        <v>4607091389357</v>
      </c>
      <c r="E337" s="313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97</v>
      </c>
      <c r="L337" s="33" t="s">
        <v>63</v>
      </c>
      <c r="M337" s="32">
        <v>40</v>
      </c>
      <c r="N337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24"/>
      <c r="P337" s="324"/>
      <c r="Q337" s="324"/>
      <c r="R337" s="313"/>
      <c r="S337" s="34"/>
      <c r="T337" s="34"/>
      <c r="U337" s="35" t="s">
        <v>64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5" t="s">
        <v>1</v>
      </c>
    </row>
    <row r="338" spans="1:53" hidden="1" x14ac:dyDescent="0.2">
      <c r="A338" s="316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17"/>
      <c r="M338" s="318"/>
      <c r="N338" s="326" t="s">
        <v>65</v>
      </c>
      <c r="O338" s="327"/>
      <c r="P338" s="327"/>
      <c r="Q338" s="327"/>
      <c r="R338" s="327"/>
      <c r="S338" s="327"/>
      <c r="T338" s="328"/>
      <c r="U338" s="37" t="s">
        <v>66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hidden="1" x14ac:dyDescent="0.2">
      <c r="A339" s="317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8"/>
      <c r="N339" s="326" t="s">
        <v>65</v>
      </c>
      <c r="O339" s="327"/>
      <c r="P339" s="327"/>
      <c r="Q339" s="327"/>
      <c r="R339" s="327"/>
      <c r="S339" s="327"/>
      <c r="T339" s="328"/>
      <c r="U339" s="37" t="s">
        <v>64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hidden="1" customHeight="1" x14ac:dyDescent="0.2">
      <c r="A340" s="365" t="s">
        <v>480</v>
      </c>
      <c r="B340" s="366"/>
      <c r="C340" s="366"/>
      <c r="D340" s="366"/>
      <c r="E340" s="366"/>
      <c r="F340" s="366"/>
      <c r="G340" s="366"/>
      <c r="H340" s="366"/>
      <c r="I340" s="366"/>
      <c r="J340" s="366"/>
      <c r="K340" s="366"/>
      <c r="L340" s="366"/>
      <c r="M340" s="366"/>
      <c r="N340" s="366"/>
      <c r="O340" s="366"/>
      <c r="P340" s="366"/>
      <c r="Q340" s="366"/>
      <c r="R340" s="366"/>
      <c r="S340" s="366"/>
      <c r="T340" s="366"/>
      <c r="U340" s="366"/>
      <c r="V340" s="366"/>
      <c r="W340" s="366"/>
      <c r="X340" s="366"/>
      <c r="Y340" s="48"/>
      <c r="Z340" s="48"/>
    </row>
    <row r="341" spans="1:53" ht="16.5" hidden="1" customHeight="1" x14ac:dyDescent="0.25">
      <c r="A341" s="337" t="s">
        <v>481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17"/>
      <c r="Y341" s="301"/>
      <c r="Z341" s="301"/>
    </row>
    <row r="342" spans="1:53" ht="14.25" hidden="1" customHeight="1" x14ac:dyDescent="0.25">
      <c r="A342" s="325" t="s">
        <v>100</v>
      </c>
      <c r="B342" s="317"/>
      <c r="C342" s="317"/>
      <c r="D342" s="317"/>
      <c r="E342" s="317"/>
      <c r="F342" s="317"/>
      <c r="G342" s="317"/>
      <c r="H342" s="317"/>
      <c r="I342" s="317"/>
      <c r="J342" s="317"/>
      <c r="K342" s="317"/>
      <c r="L342" s="317"/>
      <c r="M342" s="317"/>
      <c r="N342" s="317"/>
      <c r="O342" s="317"/>
      <c r="P342" s="317"/>
      <c r="Q342" s="317"/>
      <c r="R342" s="317"/>
      <c r="S342" s="317"/>
      <c r="T342" s="317"/>
      <c r="U342" s="317"/>
      <c r="V342" s="317"/>
      <c r="W342" s="317"/>
      <c r="X342" s="317"/>
      <c r="Y342" s="302"/>
      <c r="Z342" s="302"/>
    </row>
    <row r="343" spans="1:53" ht="27" hidden="1" customHeight="1" x14ac:dyDescent="0.25">
      <c r="A343" s="54" t="s">
        <v>482</v>
      </c>
      <c r="B343" s="54" t="s">
        <v>483</v>
      </c>
      <c r="C343" s="31">
        <v>4301011428</v>
      </c>
      <c r="D343" s="312">
        <v>4607091389708</v>
      </c>
      <c r="E343" s="313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62</v>
      </c>
      <c r="L343" s="33" t="s">
        <v>98</v>
      </c>
      <c r="M343" s="32">
        <v>50</v>
      </c>
      <c r="N343" s="4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24"/>
      <c r="P343" s="324"/>
      <c r="Q343" s="324"/>
      <c r="R343" s="313"/>
      <c r="S343" s="34"/>
      <c r="T343" s="34"/>
      <c r="U343" s="35" t="s">
        <v>64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36" t="s">
        <v>1</v>
      </c>
    </row>
    <row r="344" spans="1:53" ht="27" hidden="1" customHeight="1" x14ac:dyDescent="0.25">
      <c r="A344" s="54" t="s">
        <v>484</v>
      </c>
      <c r="B344" s="54" t="s">
        <v>485</v>
      </c>
      <c r="C344" s="31">
        <v>4301011427</v>
      </c>
      <c r="D344" s="312">
        <v>4607091389692</v>
      </c>
      <c r="E344" s="313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62</v>
      </c>
      <c r="L344" s="33" t="s">
        <v>98</v>
      </c>
      <c r="M344" s="32">
        <v>50</v>
      </c>
      <c r="N344" s="38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24"/>
      <c r="P344" s="324"/>
      <c r="Q344" s="324"/>
      <c r="R344" s="313"/>
      <c r="S344" s="34"/>
      <c r="T344" s="34"/>
      <c r="U344" s="35" t="s">
        <v>64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7" t="s">
        <v>1</v>
      </c>
    </row>
    <row r="345" spans="1:53" hidden="1" x14ac:dyDescent="0.2">
      <c r="A345" s="316"/>
      <c r="B345" s="317"/>
      <c r="C345" s="317"/>
      <c r="D345" s="317"/>
      <c r="E345" s="317"/>
      <c r="F345" s="317"/>
      <c r="G345" s="317"/>
      <c r="H345" s="317"/>
      <c r="I345" s="317"/>
      <c r="J345" s="317"/>
      <c r="K345" s="317"/>
      <c r="L345" s="317"/>
      <c r="M345" s="318"/>
      <c r="N345" s="326" t="s">
        <v>65</v>
      </c>
      <c r="O345" s="327"/>
      <c r="P345" s="327"/>
      <c r="Q345" s="327"/>
      <c r="R345" s="327"/>
      <c r="S345" s="327"/>
      <c r="T345" s="328"/>
      <c r="U345" s="37" t="s">
        <v>66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hidden="1" x14ac:dyDescent="0.2">
      <c r="A346" s="317"/>
      <c r="B346" s="317"/>
      <c r="C346" s="317"/>
      <c r="D346" s="317"/>
      <c r="E346" s="317"/>
      <c r="F346" s="317"/>
      <c r="G346" s="317"/>
      <c r="H346" s="317"/>
      <c r="I346" s="317"/>
      <c r="J346" s="317"/>
      <c r="K346" s="317"/>
      <c r="L346" s="317"/>
      <c r="M346" s="318"/>
      <c r="N346" s="326" t="s">
        <v>65</v>
      </c>
      <c r="O346" s="327"/>
      <c r="P346" s="327"/>
      <c r="Q346" s="327"/>
      <c r="R346" s="327"/>
      <c r="S346" s="327"/>
      <c r="T346" s="328"/>
      <c r="U346" s="37" t="s">
        <v>64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hidden="1" customHeight="1" x14ac:dyDescent="0.25">
      <c r="A347" s="325" t="s">
        <v>59</v>
      </c>
      <c r="B347" s="317"/>
      <c r="C347" s="317"/>
      <c r="D347" s="317"/>
      <c r="E347" s="317"/>
      <c r="F347" s="317"/>
      <c r="G347" s="317"/>
      <c r="H347" s="317"/>
      <c r="I347" s="317"/>
      <c r="J347" s="317"/>
      <c r="K347" s="317"/>
      <c r="L347" s="317"/>
      <c r="M347" s="317"/>
      <c r="N347" s="317"/>
      <c r="O347" s="317"/>
      <c r="P347" s="317"/>
      <c r="Q347" s="317"/>
      <c r="R347" s="317"/>
      <c r="S347" s="317"/>
      <c r="T347" s="317"/>
      <c r="U347" s="317"/>
      <c r="V347" s="317"/>
      <c r="W347" s="317"/>
      <c r="X347" s="317"/>
      <c r="Y347" s="302"/>
      <c r="Z347" s="302"/>
    </row>
    <row r="348" spans="1:53" ht="27" hidden="1" customHeight="1" x14ac:dyDescent="0.25">
      <c r="A348" s="54" t="s">
        <v>486</v>
      </c>
      <c r="B348" s="54" t="s">
        <v>487</v>
      </c>
      <c r="C348" s="31">
        <v>4301031177</v>
      </c>
      <c r="D348" s="312">
        <v>4607091389753</v>
      </c>
      <c r="E348" s="313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62</v>
      </c>
      <c r="L348" s="33" t="s">
        <v>63</v>
      </c>
      <c r="M348" s="32">
        <v>45</v>
      </c>
      <c r="N348" s="4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24"/>
      <c r="P348" s="324"/>
      <c r="Q348" s="324"/>
      <c r="R348" s="313"/>
      <c r="S348" s="34"/>
      <c r="T348" s="34"/>
      <c r="U348" s="35" t="s">
        <v>64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38" t="s">
        <v>1</v>
      </c>
    </row>
    <row r="349" spans="1:53" ht="27" hidden="1" customHeight="1" x14ac:dyDescent="0.25">
      <c r="A349" s="54" t="s">
        <v>488</v>
      </c>
      <c r="B349" s="54" t="s">
        <v>489</v>
      </c>
      <c r="C349" s="31">
        <v>4301031174</v>
      </c>
      <c r="D349" s="312">
        <v>4607091389760</v>
      </c>
      <c r="E349" s="313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62</v>
      </c>
      <c r="L349" s="33" t="s">
        <v>63</v>
      </c>
      <c r="M349" s="32">
        <v>45</v>
      </c>
      <c r="N349" s="60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24"/>
      <c r="P349" s="324"/>
      <c r="Q349" s="324"/>
      <c r="R349" s="313"/>
      <c r="S349" s="34"/>
      <c r="T349" s="34"/>
      <c r="U349" s="35" t="s">
        <v>64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39" t="s">
        <v>1</v>
      </c>
    </row>
    <row r="350" spans="1:53" ht="27" hidden="1" customHeight="1" x14ac:dyDescent="0.25">
      <c r="A350" s="54" t="s">
        <v>490</v>
      </c>
      <c r="B350" s="54" t="s">
        <v>491</v>
      </c>
      <c r="C350" s="31">
        <v>4301031175</v>
      </c>
      <c r="D350" s="312">
        <v>4607091389746</v>
      </c>
      <c r="E350" s="313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62</v>
      </c>
      <c r="L350" s="33" t="s">
        <v>63</v>
      </c>
      <c r="M350" s="32">
        <v>45</v>
      </c>
      <c r="N350" s="55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24"/>
      <c r="P350" s="324"/>
      <c r="Q350" s="324"/>
      <c r="R350" s="313"/>
      <c r="S350" s="34"/>
      <c r="T350" s="34"/>
      <c r="U350" s="35" t="s">
        <v>64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37.5" hidden="1" customHeight="1" x14ac:dyDescent="0.25">
      <c r="A351" s="54" t="s">
        <v>492</v>
      </c>
      <c r="B351" s="54" t="s">
        <v>493</v>
      </c>
      <c r="C351" s="31">
        <v>4301031236</v>
      </c>
      <c r="D351" s="312">
        <v>4680115882928</v>
      </c>
      <c r="E351" s="313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62</v>
      </c>
      <c r="L351" s="33" t="s">
        <v>63</v>
      </c>
      <c r="M351" s="32">
        <v>35</v>
      </c>
      <c r="N351" s="4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24"/>
      <c r="P351" s="324"/>
      <c r="Q351" s="324"/>
      <c r="R351" s="313"/>
      <c r="S351" s="34"/>
      <c r="T351" s="34"/>
      <c r="U351" s="35" t="s">
        <v>64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494</v>
      </c>
      <c r="B352" s="54" t="s">
        <v>495</v>
      </c>
      <c r="C352" s="31">
        <v>4301031257</v>
      </c>
      <c r="D352" s="312">
        <v>4680115883147</v>
      </c>
      <c r="E352" s="313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160</v>
      </c>
      <c r="L352" s="33" t="s">
        <v>63</v>
      </c>
      <c r="M352" s="32">
        <v>45</v>
      </c>
      <c r="N352" s="57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24"/>
      <c r="P352" s="324"/>
      <c r="Q352" s="324"/>
      <c r="R352" s="313"/>
      <c r="S352" s="34"/>
      <c r="T352" s="34"/>
      <c r="U352" s="35" t="s">
        <v>64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496</v>
      </c>
      <c r="B353" s="54" t="s">
        <v>497</v>
      </c>
      <c r="C353" s="31">
        <v>4301031178</v>
      </c>
      <c r="D353" s="312">
        <v>4607091384338</v>
      </c>
      <c r="E353" s="313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160</v>
      </c>
      <c r="L353" s="33" t="s">
        <v>63</v>
      </c>
      <c r="M353" s="32">
        <v>45</v>
      </c>
      <c r="N353" s="4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24"/>
      <c r="P353" s="324"/>
      <c r="Q353" s="324"/>
      <c r="R353" s="313"/>
      <c r="S353" s="34"/>
      <c r="T353" s="34"/>
      <c r="U353" s="35" t="s">
        <v>64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3" t="s">
        <v>1</v>
      </c>
    </row>
    <row r="354" spans="1:53" ht="37.5" hidden="1" customHeight="1" x14ac:dyDescent="0.25">
      <c r="A354" s="54" t="s">
        <v>498</v>
      </c>
      <c r="B354" s="54" t="s">
        <v>499</v>
      </c>
      <c r="C354" s="31">
        <v>4301031254</v>
      </c>
      <c r="D354" s="312">
        <v>4680115883154</v>
      </c>
      <c r="E354" s="313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160</v>
      </c>
      <c r="L354" s="33" t="s">
        <v>63</v>
      </c>
      <c r="M354" s="32">
        <v>45</v>
      </c>
      <c r="N354" s="4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24"/>
      <c r="P354" s="324"/>
      <c r="Q354" s="324"/>
      <c r="R354" s="313"/>
      <c r="S354" s="34"/>
      <c r="T354" s="34"/>
      <c r="U354" s="35" t="s">
        <v>64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4" t="s">
        <v>1</v>
      </c>
    </row>
    <row r="355" spans="1:53" ht="37.5" hidden="1" customHeight="1" x14ac:dyDescent="0.25">
      <c r="A355" s="54" t="s">
        <v>500</v>
      </c>
      <c r="B355" s="54" t="s">
        <v>501</v>
      </c>
      <c r="C355" s="31">
        <v>4301031171</v>
      </c>
      <c r="D355" s="312">
        <v>4607091389524</v>
      </c>
      <c r="E355" s="313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160</v>
      </c>
      <c r="L355" s="33" t="s">
        <v>63</v>
      </c>
      <c r="M355" s="32">
        <v>45</v>
      </c>
      <c r="N355" s="5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24"/>
      <c r="P355" s="324"/>
      <c r="Q355" s="324"/>
      <c r="R355" s="313"/>
      <c r="S355" s="34"/>
      <c r="T355" s="34"/>
      <c r="U355" s="35" t="s">
        <v>64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502</v>
      </c>
      <c r="B356" s="54" t="s">
        <v>503</v>
      </c>
      <c r="C356" s="31">
        <v>4301031258</v>
      </c>
      <c r="D356" s="312">
        <v>4680115883161</v>
      </c>
      <c r="E356" s="313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160</v>
      </c>
      <c r="L356" s="33" t="s">
        <v>63</v>
      </c>
      <c r="M356" s="32">
        <v>45</v>
      </c>
      <c r="N356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24"/>
      <c r="P356" s="324"/>
      <c r="Q356" s="324"/>
      <c r="R356" s="313"/>
      <c r="S356" s="34"/>
      <c r="T356" s="34"/>
      <c r="U356" s="35" t="s">
        <v>64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504</v>
      </c>
      <c r="B357" s="54" t="s">
        <v>505</v>
      </c>
      <c r="C357" s="31">
        <v>4301031170</v>
      </c>
      <c r="D357" s="312">
        <v>4607091384345</v>
      </c>
      <c r="E357" s="313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160</v>
      </c>
      <c r="L357" s="33" t="s">
        <v>63</v>
      </c>
      <c r="M357" s="32">
        <v>45</v>
      </c>
      <c r="N357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24"/>
      <c r="P357" s="324"/>
      <c r="Q357" s="324"/>
      <c r="R357" s="313"/>
      <c r="S357" s="34"/>
      <c r="T357" s="34"/>
      <c r="U357" s="35" t="s">
        <v>64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4301031256</v>
      </c>
      <c r="D358" s="312">
        <v>4680115883178</v>
      </c>
      <c r="E358" s="313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160</v>
      </c>
      <c r="L358" s="33" t="s">
        <v>63</v>
      </c>
      <c r="M358" s="32">
        <v>45</v>
      </c>
      <c r="N358" s="52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24"/>
      <c r="P358" s="324"/>
      <c r="Q358" s="324"/>
      <c r="R358" s="313"/>
      <c r="S358" s="34"/>
      <c r="T358" s="34"/>
      <c r="U358" s="35" t="s">
        <v>64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508</v>
      </c>
      <c r="B359" s="54" t="s">
        <v>509</v>
      </c>
      <c r="C359" s="31">
        <v>4301031172</v>
      </c>
      <c r="D359" s="312">
        <v>4607091389531</v>
      </c>
      <c r="E359" s="313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160</v>
      </c>
      <c r="L359" s="33" t="s">
        <v>63</v>
      </c>
      <c r="M359" s="32">
        <v>45</v>
      </c>
      <c r="N359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24"/>
      <c r="P359" s="324"/>
      <c r="Q359" s="324"/>
      <c r="R359" s="313"/>
      <c r="S359" s="34"/>
      <c r="T359" s="34"/>
      <c r="U359" s="35" t="s">
        <v>64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510</v>
      </c>
      <c r="B360" s="54" t="s">
        <v>511</v>
      </c>
      <c r="C360" s="31">
        <v>4301031255</v>
      </c>
      <c r="D360" s="312">
        <v>4680115883185</v>
      </c>
      <c r="E360" s="313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160</v>
      </c>
      <c r="L360" s="33" t="s">
        <v>63</v>
      </c>
      <c r="M360" s="32">
        <v>45</v>
      </c>
      <c r="N360" s="530" t="s">
        <v>512</v>
      </c>
      <c r="O360" s="324"/>
      <c r="P360" s="324"/>
      <c r="Q360" s="324"/>
      <c r="R360" s="313"/>
      <c r="S360" s="34"/>
      <c r="T360" s="34"/>
      <c r="U360" s="35" t="s">
        <v>64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0" t="s">
        <v>1</v>
      </c>
    </row>
    <row r="361" spans="1:53" hidden="1" x14ac:dyDescent="0.2">
      <c r="A361" s="316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17"/>
      <c r="M361" s="318"/>
      <c r="N361" s="326" t="s">
        <v>65</v>
      </c>
      <c r="O361" s="327"/>
      <c r="P361" s="327"/>
      <c r="Q361" s="327"/>
      <c r="R361" s="327"/>
      <c r="S361" s="327"/>
      <c r="T361" s="328"/>
      <c r="U361" s="37" t="s">
        <v>66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hidden="1" x14ac:dyDescent="0.2">
      <c r="A362" s="317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8"/>
      <c r="N362" s="326" t="s">
        <v>65</v>
      </c>
      <c r="O362" s="327"/>
      <c r="P362" s="327"/>
      <c r="Q362" s="327"/>
      <c r="R362" s="327"/>
      <c r="S362" s="327"/>
      <c r="T362" s="328"/>
      <c r="U362" s="37" t="s">
        <v>64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hidden="1" customHeight="1" x14ac:dyDescent="0.25">
      <c r="A363" s="325" t="s">
        <v>67</v>
      </c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17"/>
      <c r="M363" s="317"/>
      <c r="N363" s="317"/>
      <c r="O363" s="317"/>
      <c r="P363" s="317"/>
      <c r="Q363" s="317"/>
      <c r="R363" s="317"/>
      <c r="S363" s="317"/>
      <c r="T363" s="317"/>
      <c r="U363" s="317"/>
      <c r="V363" s="317"/>
      <c r="W363" s="317"/>
      <c r="X363" s="317"/>
      <c r="Y363" s="302"/>
      <c r="Z363" s="302"/>
    </row>
    <row r="364" spans="1:53" ht="27" hidden="1" customHeight="1" x14ac:dyDescent="0.25">
      <c r="A364" s="54" t="s">
        <v>513</v>
      </c>
      <c r="B364" s="54" t="s">
        <v>514</v>
      </c>
      <c r="C364" s="31">
        <v>4301051258</v>
      </c>
      <c r="D364" s="312">
        <v>4607091389685</v>
      </c>
      <c r="E364" s="313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97</v>
      </c>
      <c r="L364" s="33" t="s">
        <v>116</v>
      </c>
      <c r="M364" s="32">
        <v>45</v>
      </c>
      <c r="N364" s="63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24"/>
      <c r="P364" s="324"/>
      <c r="Q364" s="324"/>
      <c r="R364" s="313"/>
      <c r="S364" s="34"/>
      <c r="T364" s="34"/>
      <c r="U364" s="35" t="s">
        <v>64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1" t="s">
        <v>1</v>
      </c>
    </row>
    <row r="365" spans="1:53" ht="27" hidden="1" customHeight="1" x14ac:dyDescent="0.25">
      <c r="A365" s="54" t="s">
        <v>515</v>
      </c>
      <c r="B365" s="54" t="s">
        <v>516</v>
      </c>
      <c r="C365" s="31">
        <v>4301051431</v>
      </c>
      <c r="D365" s="312">
        <v>4607091389654</v>
      </c>
      <c r="E365" s="313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62</v>
      </c>
      <c r="L365" s="33" t="s">
        <v>116</v>
      </c>
      <c r="M365" s="32">
        <v>45</v>
      </c>
      <c r="N365" s="5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24"/>
      <c r="P365" s="324"/>
      <c r="Q365" s="324"/>
      <c r="R365" s="313"/>
      <c r="S365" s="34"/>
      <c r="T365" s="34"/>
      <c r="U365" s="35" t="s">
        <v>64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2" t="s">
        <v>1</v>
      </c>
    </row>
    <row r="366" spans="1:53" ht="27" hidden="1" customHeight="1" x14ac:dyDescent="0.25">
      <c r="A366" s="54" t="s">
        <v>517</v>
      </c>
      <c r="B366" s="54" t="s">
        <v>518</v>
      </c>
      <c r="C366" s="31">
        <v>4301051284</v>
      </c>
      <c r="D366" s="312">
        <v>4607091384352</v>
      </c>
      <c r="E366" s="313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62</v>
      </c>
      <c r="L366" s="33" t="s">
        <v>116</v>
      </c>
      <c r="M366" s="32">
        <v>45</v>
      </c>
      <c r="N366" s="6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24"/>
      <c r="P366" s="324"/>
      <c r="Q366" s="324"/>
      <c r="R366" s="313"/>
      <c r="S366" s="34"/>
      <c r="T366" s="34"/>
      <c r="U366" s="35" t="s">
        <v>64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519</v>
      </c>
      <c r="B367" s="54" t="s">
        <v>520</v>
      </c>
      <c r="C367" s="31">
        <v>4301051257</v>
      </c>
      <c r="D367" s="312">
        <v>4607091389661</v>
      </c>
      <c r="E367" s="313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62</v>
      </c>
      <c r="L367" s="33" t="s">
        <v>116</v>
      </c>
      <c r="M367" s="32">
        <v>45</v>
      </c>
      <c r="N367" s="40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24"/>
      <c r="P367" s="324"/>
      <c r="Q367" s="324"/>
      <c r="R367" s="313"/>
      <c r="S367" s="34"/>
      <c r="T367" s="34"/>
      <c r="U367" s="35" t="s">
        <v>64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4" t="s">
        <v>1</v>
      </c>
    </row>
    <row r="368" spans="1:53" hidden="1" x14ac:dyDescent="0.2">
      <c r="A368" s="316"/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8"/>
      <c r="N368" s="326" t="s">
        <v>65</v>
      </c>
      <c r="O368" s="327"/>
      <c r="P368" s="327"/>
      <c r="Q368" s="327"/>
      <c r="R368" s="327"/>
      <c r="S368" s="327"/>
      <c r="T368" s="328"/>
      <c r="U368" s="37" t="s">
        <v>66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hidden="1" x14ac:dyDescent="0.2">
      <c r="A369" s="317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17"/>
      <c r="M369" s="318"/>
      <c r="N369" s="326" t="s">
        <v>65</v>
      </c>
      <c r="O369" s="327"/>
      <c r="P369" s="327"/>
      <c r="Q369" s="327"/>
      <c r="R369" s="327"/>
      <c r="S369" s="327"/>
      <c r="T369" s="328"/>
      <c r="U369" s="37" t="s">
        <v>64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hidden="1" customHeight="1" x14ac:dyDescent="0.25">
      <c r="A370" s="325" t="s">
        <v>206</v>
      </c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17"/>
      <c r="M370" s="317"/>
      <c r="N370" s="317"/>
      <c r="O370" s="317"/>
      <c r="P370" s="317"/>
      <c r="Q370" s="317"/>
      <c r="R370" s="317"/>
      <c r="S370" s="317"/>
      <c r="T370" s="317"/>
      <c r="U370" s="317"/>
      <c r="V370" s="317"/>
      <c r="W370" s="317"/>
      <c r="X370" s="317"/>
      <c r="Y370" s="302"/>
      <c r="Z370" s="302"/>
    </row>
    <row r="371" spans="1:53" ht="27" hidden="1" customHeight="1" x14ac:dyDescent="0.25">
      <c r="A371" s="54" t="s">
        <v>521</v>
      </c>
      <c r="B371" s="54" t="s">
        <v>522</v>
      </c>
      <c r="C371" s="31">
        <v>4301060352</v>
      </c>
      <c r="D371" s="312">
        <v>4680115881648</v>
      </c>
      <c r="E371" s="313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97</v>
      </c>
      <c r="L371" s="33" t="s">
        <v>63</v>
      </c>
      <c r="M371" s="32">
        <v>35</v>
      </c>
      <c r="N371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24"/>
      <c r="P371" s="324"/>
      <c r="Q371" s="324"/>
      <c r="R371" s="313"/>
      <c r="S371" s="34"/>
      <c r="T371" s="34"/>
      <c r="U371" s="35" t="s">
        <v>64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5" t="s">
        <v>1</v>
      </c>
    </row>
    <row r="372" spans="1:53" hidden="1" x14ac:dyDescent="0.2">
      <c r="A372" s="31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8"/>
      <c r="N372" s="326" t="s">
        <v>65</v>
      </c>
      <c r="O372" s="327"/>
      <c r="P372" s="327"/>
      <c r="Q372" s="327"/>
      <c r="R372" s="327"/>
      <c r="S372" s="327"/>
      <c r="T372" s="328"/>
      <c r="U372" s="37" t="s">
        <v>66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hidden="1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17"/>
      <c r="M373" s="318"/>
      <c r="N373" s="326" t="s">
        <v>65</v>
      </c>
      <c r="O373" s="327"/>
      <c r="P373" s="327"/>
      <c r="Q373" s="327"/>
      <c r="R373" s="327"/>
      <c r="S373" s="327"/>
      <c r="T373" s="328"/>
      <c r="U373" s="37" t="s">
        <v>64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hidden="1" customHeight="1" x14ac:dyDescent="0.25">
      <c r="A374" s="325" t="s">
        <v>80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17"/>
      <c r="Y374" s="302"/>
      <c r="Z374" s="302"/>
    </row>
    <row r="375" spans="1:53" ht="27" hidden="1" customHeight="1" x14ac:dyDescent="0.25">
      <c r="A375" s="54" t="s">
        <v>523</v>
      </c>
      <c r="B375" s="54" t="s">
        <v>524</v>
      </c>
      <c r="C375" s="31">
        <v>4301032045</v>
      </c>
      <c r="D375" s="312">
        <v>4680115884335</v>
      </c>
      <c r="E375" s="313"/>
      <c r="F375" s="305">
        <v>0.06</v>
      </c>
      <c r="G375" s="32">
        <v>20</v>
      </c>
      <c r="H375" s="305">
        <v>1.2</v>
      </c>
      <c r="I375" s="305">
        <v>1.8</v>
      </c>
      <c r="J375" s="32">
        <v>160</v>
      </c>
      <c r="K375" s="32" t="s">
        <v>525</v>
      </c>
      <c r="L375" s="33" t="s">
        <v>526</v>
      </c>
      <c r="M375" s="32">
        <v>60</v>
      </c>
      <c r="N375" s="385" t="s">
        <v>527</v>
      </c>
      <c r="O375" s="324"/>
      <c r="P375" s="324"/>
      <c r="Q375" s="324"/>
      <c r="R375" s="313"/>
      <c r="S375" s="34"/>
      <c r="T375" s="34"/>
      <c r="U375" s="35" t="s">
        <v>64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239</v>
      </c>
      <c r="AD375" s="58"/>
      <c r="BA375" s="256" t="s">
        <v>1</v>
      </c>
    </row>
    <row r="376" spans="1:53" ht="27" hidden="1" customHeight="1" x14ac:dyDescent="0.25">
      <c r="A376" s="54" t="s">
        <v>528</v>
      </c>
      <c r="B376" s="54" t="s">
        <v>529</v>
      </c>
      <c r="C376" s="31">
        <v>4301170011</v>
      </c>
      <c r="D376" s="312">
        <v>4680115884113</v>
      </c>
      <c r="E376" s="313"/>
      <c r="F376" s="305">
        <v>0.11</v>
      </c>
      <c r="G376" s="32">
        <v>12</v>
      </c>
      <c r="H376" s="305">
        <v>1.32</v>
      </c>
      <c r="I376" s="305">
        <v>1.88</v>
      </c>
      <c r="J376" s="32">
        <v>160</v>
      </c>
      <c r="K376" s="32" t="s">
        <v>525</v>
      </c>
      <c r="L376" s="33" t="s">
        <v>526</v>
      </c>
      <c r="M376" s="32">
        <v>150</v>
      </c>
      <c r="N376" s="542" t="s">
        <v>530</v>
      </c>
      <c r="O376" s="324"/>
      <c r="P376" s="324"/>
      <c r="Q376" s="324"/>
      <c r="R376" s="313"/>
      <c r="S376" s="34"/>
      <c r="T376" s="34"/>
      <c r="U376" s="35" t="s">
        <v>64</v>
      </c>
      <c r="V376" s="306">
        <v>0</v>
      </c>
      <c r="W376" s="307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239</v>
      </c>
      <c r="AD376" s="58"/>
      <c r="BA376" s="257" t="s">
        <v>1</v>
      </c>
    </row>
    <row r="377" spans="1:53" ht="27" hidden="1" customHeight="1" x14ac:dyDescent="0.25">
      <c r="A377" s="54" t="s">
        <v>531</v>
      </c>
      <c r="B377" s="54" t="s">
        <v>532</v>
      </c>
      <c r="C377" s="31">
        <v>4301032046</v>
      </c>
      <c r="D377" s="312">
        <v>4680115884359</v>
      </c>
      <c r="E377" s="313"/>
      <c r="F377" s="305">
        <v>0.06</v>
      </c>
      <c r="G377" s="32">
        <v>20</v>
      </c>
      <c r="H377" s="305">
        <v>1.2</v>
      </c>
      <c r="I377" s="305">
        <v>1.8</v>
      </c>
      <c r="J377" s="32">
        <v>160</v>
      </c>
      <c r="K377" s="32" t="s">
        <v>525</v>
      </c>
      <c r="L377" s="33" t="s">
        <v>526</v>
      </c>
      <c r="M377" s="32">
        <v>60</v>
      </c>
      <c r="N377" s="390" t="s">
        <v>533</v>
      </c>
      <c r="O377" s="324"/>
      <c r="P377" s="324"/>
      <c r="Q377" s="324"/>
      <c r="R377" s="313"/>
      <c r="S377" s="34"/>
      <c r="T377" s="34"/>
      <c r="U377" s="35" t="s">
        <v>64</v>
      </c>
      <c r="V377" s="306">
        <v>0</v>
      </c>
      <c r="W377" s="307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534</v>
      </c>
      <c r="B378" s="54" t="s">
        <v>535</v>
      </c>
      <c r="C378" s="31">
        <v>4301032047</v>
      </c>
      <c r="D378" s="312">
        <v>4680115884342</v>
      </c>
      <c r="E378" s="313"/>
      <c r="F378" s="305">
        <v>0.06</v>
      </c>
      <c r="G378" s="32">
        <v>20</v>
      </c>
      <c r="H378" s="305">
        <v>1.2</v>
      </c>
      <c r="I378" s="305">
        <v>1.8</v>
      </c>
      <c r="J378" s="32">
        <v>160</v>
      </c>
      <c r="K378" s="32" t="s">
        <v>525</v>
      </c>
      <c r="L378" s="33" t="s">
        <v>526</v>
      </c>
      <c r="M378" s="32">
        <v>60</v>
      </c>
      <c r="N378" s="535" t="s">
        <v>536</v>
      </c>
      <c r="O378" s="324"/>
      <c r="P378" s="324"/>
      <c r="Q378" s="324"/>
      <c r="R378" s="313"/>
      <c r="S378" s="34"/>
      <c r="T378" s="34"/>
      <c r="U378" s="35" t="s">
        <v>64</v>
      </c>
      <c r="V378" s="306">
        <v>0</v>
      </c>
      <c r="W378" s="307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idden="1" x14ac:dyDescent="0.2">
      <c r="A379" s="316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8"/>
      <c r="N379" s="326" t="s">
        <v>65</v>
      </c>
      <c r="O379" s="327"/>
      <c r="P379" s="327"/>
      <c r="Q379" s="327"/>
      <c r="R379" s="327"/>
      <c r="S379" s="327"/>
      <c r="T379" s="328"/>
      <c r="U379" s="37" t="s">
        <v>66</v>
      </c>
      <c r="V379" s="308">
        <f>IFERROR(V375/H375,"0")+IFERROR(V376/H376,"0")+IFERROR(V377/H377,"0")+IFERROR(V378/H378,"0")</f>
        <v>0</v>
      </c>
      <c r="W379" s="308">
        <f>IFERROR(W375/H375,"0")+IFERROR(W376/H376,"0")+IFERROR(W377/H377,"0")+IFERROR(W378/H378,"0")</f>
        <v>0</v>
      </c>
      <c r="X379" s="308">
        <f>IFERROR(IF(X375="",0,X375),"0")+IFERROR(IF(X376="",0,X376),"0")+IFERROR(IF(X377="",0,X377),"0")+IFERROR(IF(X378="",0,X378),"0")</f>
        <v>0</v>
      </c>
      <c r="Y379" s="309"/>
      <c r="Z379" s="309"/>
    </row>
    <row r="380" spans="1:53" hidden="1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17"/>
      <c r="M380" s="318"/>
      <c r="N380" s="326" t="s">
        <v>65</v>
      </c>
      <c r="O380" s="327"/>
      <c r="P380" s="327"/>
      <c r="Q380" s="327"/>
      <c r="R380" s="327"/>
      <c r="S380" s="327"/>
      <c r="T380" s="328"/>
      <c r="U380" s="37" t="s">
        <v>64</v>
      </c>
      <c r="V380" s="308">
        <f>IFERROR(SUM(V375:V378),"0")</f>
        <v>0</v>
      </c>
      <c r="W380" s="308">
        <f>IFERROR(SUM(W375:W378),"0")</f>
        <v>0</v>
      </c>
      <c r="X380" s="37"/>
      <c r="Y380" s="309"/>
      <c r="Z380" s="309"/>
    </row>
    <row r="381" spans="1:53" ht="14.25" hidden="1" customHeight="1" x14ac:dyDescent="0.25">
      <c r="A381" s="325" t="s">
        <v>89</v>
      </c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17"/>
      <c r="M381" s="317"/>
      <c r="N381" s="317"/>
      <c r="O381" s="317"/>
      <c r="P381" s="317"/>
      <c r="Q381" s="317"/>
      <c r="R381" s="317"/>
      <c r="S381" s="317"/>
      <c r="T381" s="317"/>
      <c r="U381" s="317"/>
      <c r="V381" s="317"/>
      <c r="W381" s="317"/>
      <c r="X381" s="317"/>
      <c r="Y381" s="302"/>
      <c r="Z381" s="302"/>
    </row>
    <row r="382" spans="1:53" ht="27" hidden="1" customHeight="1" x14ac:dyDescent="0.25">
      <c r="A382" s="54" t="s">
        <v>537</v>
      </c>
      <c r="B382" s="54" t="s">
        <v>538</v>
      </c>
      <c r="C382" s="31">
        <v>4301170010</v>
      </c>
      <c r="D382" s="312">
        <v>4680115884090</v>
      </c>
      <c r="E382" s="313"/>
      <c r="F382" s="305">
        <v>0.11</v>
      </c>
      <c r="G382" s="32">
        <v>12</v>
      </c>
      <c r="H382" s="305">
        <v>1.32</v>
      </c>
      <c r="I382" s="305">
        <v>1.88</v>
      </c>
      <c r="J382" s="32">
        <v>160</v>
      </c>
      <c r="K382" s="32" t="s">
        <v>525</v>
      </c>
      <c r="L382" s="33" t="s">
        <v>526</v>
      </c>
      <c r="M382" s="32">
        <v>150</v>
      </c>
      <c r="N382" s="480" t="s">
        <v>539</v>
      </c>
      <c r="O382" s="324"/>
      <c r="P382" s="324"/>
      <c r="Q382" s="324"/>
      <c r="R382" s="313"/>
      <c r="S382" s="34"/>
      <c r="T382" s="34"/>
      <c r="U382" s="35" t="s">
        <v>64</v>
      </c>
      <c r="V382" s="306">
        <v>0</v>
      </c>
      <c r="W382" s="307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0" t="s">
        <v>1</v>
      </c>
    </row>
    <row r="383" spans="1:53" ht="27" hidden="1" customHeight="1" x14ac:dyDescent="0.25">
      <c r="A383" s="54" t="s">
        <v>540</v>
      </c>
      <c r="B383" s="54" t="s">
        <v>541</v>
      </c>
      <c r="C383" s="31">
        <v>4301170009</v>
      </c>
      <c r="D383" s="312">
        <v>4680115882997</v>
      </c>
      <c r="E383" s="313"/>
      <c r="F383" s="305">
        <v>0.13</v>
      </c>
      <c r="G383" s="32">
        <v>10</v>
      </c>
      <c r="H383" s="305">
        <v>1.3</v>
      </c>
      <c r="I383" s="305">
        <v>1.46</v>
      </c>
      <c r="J383" s="32">
        <v>200</v>
      </c>
      <c r="K383" s="32" t="s">
        <v>525</v>
      </c>
      <c r="L383" s="33" t="s">
        <v>526</v>
      </c>
      <c r="M383" s="32">
        <v>150</v>
      </c>
      <c r="N383" s="540" t="s">
        <v>542</v>
      </c>
      <c r="O383" s="324"/>
      <c r="P383" s="324"/>
      <c r="Q383" s="324"/>
      <c r="R383" s="313"/>
      <c r="S383" s="34"/>
      <c r="T383" s="34"/>
      <c r="U383" s="35" t="s">
        <v>64</v>
      </c>
      <c r="V383" s="306">
        <v>0</v>
      </c>
      <c r="W383" s="307">
        <f>IFERROR(IF(V383="",0,CEILING((V383/$H383),1)*$H383),"")</f>
        <v>0</v>
      </c>
      <c r="X383" s="36" t="str">
        <f>IFERROR(IF(W383=0,"",ROUNDUP(W383/H383,0)*0.00673),"")</f>
        <v/>
      </c>
      <c r="Y383" s="56"/>
      <c r="Z383" s="57"/>
      <c r="AD383" s="58"/>
      <c r="BA383" s="261" t="s">
        <v>1</v>
      </c>
    </row>
    <row r="384" spans="1:53" hidden="1" x14ac:dyDescent="0.2">
      <c r="A384" s="316"/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8"/>
      <c r="N384" s="326" t="s">
        <v>65</v>
      </c>
      <c r="O384" s="327"/>
      <c r="P384" s="327"/>
      <c r="Q384" s="327"/>
      <c r="R384" s="327"/>
      <c r="S384" s="327"/>
      <c r="T384" s="328"/>
      <c r="U384" s="37" t="s">
        <v>66</v>
      </c>
      <c r="V384" s="308">
        <f>IFERROR(V382/H382,"0")+IFERROR(V383/H383,"0")</f>
        <v>0</v>
      </c>
      <c r="W384" s="308">
        <f>IFERROR(W382/H382,"0")+IFERROR(W383/H383,"0")</f>
        <v>0</v>
      </c>
      <c r="X384" s="308">
        <f>IFERROR(IF(X382="",0,X382),"0")+IFERROR(IF(X383="",0,X383),"0")</f>
        <v>0</v>
      </c>
      <c r="Y384" s="309"/>
      <c r="Z384" s="309"/>
    </row>
    <row r="385" spans="1:53" hidden="1" x14ac:dyDescent="0.2">
      <c r="A385" s="317"/>
      <c r="B385" s="317"/>
      <c r="C385" s="317"/>
      <c r="D385" s="317"/>
      <c r="E385" s="317"/>
      <c r="F385" s="317"/>
      <c r="G385" s="317"/>
      <c r="H385" s="317"/>
      <c r="I385" s="317"/>
      <c r="J385" s="317"/>
      <c r="K385" s="317"/>
      <c r="L385" s="317"/>
      <c r="M385" s="318"/>
      <c r="N385" s="326" t="s">
        <v>65</v>
      </c>
      <c r="O385" s="327"/>
      <c r="P385" s="327"/>
      <c r="Q385" s="327"/>
      <c r="R385" s="327"/>
      <c r="S385" s="327"/>
      <c r="T385" s="328"/>
      <c r="U385" s="37" t="s">
        <v>64</v>
      </c>
      <c r="V385" s="308">
        <f>IFERROR(SUM(V382:V383),"0")</f>
        <v>0</v>
      </c>
      <c r="W385" s="308">
        <f>IFERROR(SUM(W382:W383),"0")</f>
        <v>0</v>
      </c>
      <c r="X385" s="37"/>
      <c r="Y385" s="309"/>
      <c r="Z385" s="309"/>
    </row>
    <row r="386" spans="1:53" ht="16.5" hidden="1" customHeight="1" x14ac:dyDescent="0.25">
      <c r="A386" s="337" t="s">
        <v>543</v>
      </c>
      <c r="B386" s="317"/>
      <c r="C386" s="317"/>
      <c r="D386" s="317"/>
      <c r="E386" s="317"/>
      <c r="F386" s="317"/>
      <c r="G386" s="317"/>
      <c r="H386" s="317"/>
      <c r="I386" s="317"/>
      <c r="J386" s="317"/>
      <c r="K386" s="317"/>
      <c r="L386" s="317"/>
      <c r="M386" s="317"/>
      <c r="N386" s="317"/>
      <c r="O386" s="317"/>
      <c r="P386" s="317"/>
      <c r="Q386" s="317"/>
      <c r="R386" s="317"/>
      <c r="S386" s="317"/>
      <c r="T386" s="317"/>
      <c r="U386" s="317"/>
      <c r="V386" s="317"/>
      <c r="W386" s="317"/>
      <c r="X386" s="317"/>
      <c r="Y386" s="301"/>
      <c r="Z386" s="301"/>
    </row>
    <row r="387" spans="1:53" ht="14.25" hidden="1" customHeight="1" x14ac:dyDescent="0.25">
      <c r="A387" s="325" t="s">
        <v>94</v>
      </c>
      <c r="B387" s="317"/>
      <c r="C387" s="317"/>
      <c r="D387" s="317"/>
      <c r="E387" s="317"/>
      <c r="F387" s="317"/>
      <c r="G387" s="317"/>
      <c r="H387" s="317"/>
      <c r="I387" s="317"/>
      <c r="J387" s="317"/>
      <c r="K387" s="317"/>
      <c r="L387" s="317"/>
      <c r="M387" s="317"/>
      <c r="N387" s="317"/>
      <c r="O387" s="317"/>
      <c r="P387" s="317"/>
      <c r="Q387" s="317"/>
      <c r="R387" s="317"/>
      <c r="S387" s="317"/>
      <c r="T387" s="317"/>
      <c r="U387" s="317"/>
      <c r="V387" s="317"/>
      <c r="W387" s="317"/>
      <c r="X387" s="317"/>
      <c r="Y387" s="302"/>
      <c r="Z387" s="302"/>
    </row>
    <row r="388" spans="1:53" ht="27" hidden="1" customHeight="1" x14ac:dyDescent="0.25">
      <c r="A388" s="54" t="s">
        <v>544</v>
      </c>
      <c r="B388" s="54" t="s">
        <v>545</v>
      </c>
      <c r="C388" s="31">
        <v>4301020196</v>
      </c>
      <c r="D388" s="312">
        <v>4607091389388</v>
      </c>
      <c r="E388" s="313"/>
      <c r="F388" s="305">
        <v>1.3</v>
      </c>
      <c r="G388" s="32">
        <v>4</v>
      </c>
      <c r="H388" s="305">
        <v>5.2</v>
      </c>
      <c r="I388" s="305">
        <v>5.6079999999999997</v>
      </c>
      <c r="J388" s="32">
        <v>104</v>
      </c>
      <c r="K388" s="32" t="s">
        <v>97</v>
      </c>
      <c r="L388" s="33" t="s">
        <v>116</v>
      </c>
      <c r="M388" s="32">
        <v>35</v>
      </c>
      <c r="N388" s="3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24"/>
      <c r="P388" s="324"/>
      <c r="Q388" s="324"/>
      <c r="R388" s="313"/>
      <c r="S388" s="34"/>
      <c r="T388" s="34"/>
      <c r="U388" s="35" t="s">
        <v>64</v>
      </c>
      <c r="V388" s="306">
        <v>0</v>
      </c>
      <c r="W388" s="307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62" t="s">
        <v>1</v>
      </c>
    </row>
    <row r="389" spans="1:53" ht="27" hidden="1" customHeight="1" x14ac:dyDescent="0.25">
      <c r="A389" s="54" t="s">
        <v>546</v>
      </c>
      <c r="B389" s="54" t="s">
        <v>547</v>
      </c>
      <c r="C389" s="31">
        <v>4301020185</v>
      </c>
      <c r="D389" s="312">
        <v>4607091389364</v>
      </c>
      <c r="E389" s="313"/>
      <c r="F389" s="305">
        <v>0.42</v>
      </c>
      <c r="G389" s="32">
        <v>6</v>
      </c>
      <c r="H389" s="305">
        <v>2.52</v>
      </c>
      <c r="I389" s="305">
        <v>2.75</v>
      </c>
      <c r="J389" s="32">
        <v>156</v>
      </c>
      <c r="K389" s="32" t="s">
        <v>62</v>
      </c>
      <c r="L389" s="33" t="s">
        <v>116</v>
      </c>
      <c r="M389" s="32">
        <v>35</v>
      </c>
      <c r="N389" s="32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24"/>
      <c r="P389" s="324"/>
      <c r="Q389" s="324"/>
      <c r="R389" s="313"/>
      <c r="S389" s="34"/>
      <c r="T389" s="34"/>
      <c r="U389" s="35" t="s">
        <v>64</v>
      </c>
      <c r="V389" s="306">
        <v>0</v>
      </c>
      <c r="W389" s="307">
        <f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3" t="s">
        <v>1</v>
      </c>
    </row>
    <row r="390" spans="1:53" hidden="1" x14ac:dyDescent="0.2">
      <c r="A390" s="316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17"/>
      <c r="M390" s="318"/>
      <c r="N390" s="326" t="s">
        <v>65</v>
      </c>
      <c r="O390" s="327"/>
      <c r="P390" s="327"/>
      <c r="Q390" s="327"/>
      <c r="R390" s="327"/>
      <c r="S390" s="327"/>
      <c r="T390" s="328"/>
      <c r="U390" s="37" t="s">
        <v>66</v>
      </c>
      <c r="V390" s="308">
        <f>IFERROR(V388/H388,"0")+IFERROR(V389/H389,"0")</f>
        <v>0</v>
      </c>
      <c r="W390" s="308">
        <f>IFERROR(W388/H388,"0")+IFERROR(W389/H389,"0")</f>
        <v>0</v>
      </c>
      <c r="X390" s="308">
        <f>IFERROR(IF(X388="",0,X388),"0")+IFERROR(IF(X389="",0,X389),"0")</f>
        <v>0</v>
      </c>
      <c r="Y390" s="309"/>
      <c r="Z390" s="309"/>
    </row>
    <row r="391" spans="1:53" hidden="1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17"/>
      <c r="M391" s="318"/>
      <c r="N391" s="326" t="s">
        <v>65</v>
      </c>
      <c r="O391" s="327"/>
      <c r="P391" s="327"/>
      <c r="Q391" s="327"/>
      <c r="R391" s="327"/>
      <c r="S391" s="327"/>
      <c r="T391" s="328"/>
      <c r="U391" s="37" t="s">
        <v>64</v>
      </c>
      <c r="V391" s="308">
        <f>IFERROR(SUM(V388:V389),"0")</f>
        <v>0</v>
      </c>
      <c r="W391" s="308">
        <f>IFERROR(SUM(W388:W389),"0")</f>
        <v>0</v>
      </c>
      <c r="X391" s="37"/>
      <c r="Y391" s="309"/>
      <c r="Z391" s="309"/>
    </row>
    <row r="392" spans="1:53" ht="14.25" hidden="1" customHeight="1" x14ac:dyDescent="0.25">
      <c r="A392" s="325" t="s">
        <v>59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17"/>
      <c r="Y392" s="302"/>
      <c r="Z392" s="302"/>
    </row>
    <row r="393" spans="1:53" ht="27" customHeight="1" x14ac:dyDescent="0.25">
      <c r="A393" s="54" t="s">
        <v>548</v>
      </c>
      <c r="B393" s="54" t="s">
        <v>549</v>
      </c>
      <c r="C393" s="31">
        <v>4301031212</v>
      </c>
      <c r="D393" s="312">
        <v>4607091389739</v>
      </c>
      <c r="E393" s="313"/>
      <c r="F393" s="305">
        <v>0.7</v>
      </c>
      <c r="G393" s="32">
        <v>6</v>
      </c>
      <c r="H393" s="305">
        <v>4.2</v>
      </c>
      <c r="I393" s="305">
        <v>4.43</v>
      </c>
      <c r="J393" s="32">
        <v>156</v>
      </c>
      <c r="K393" s="32" t="s">
        <v>62</v>
      </c>
      <c r="L393" s="33" t="s">
        <v>98</v>
      </c>
      <c r="M393" s="32">
        <v>45</v>
      </c>
      <c r="N393" s="4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24"/>
      <c r="P393" s="324"/>
      <c r="Q393" s="324"/>
      <c r="R393" s="313"/>
      <c r="S393" s="34"/>
      <c r="T393" s="34"/>
      <c r="U393" s="35" t="s">
        <v>64</v>
      </c>
      <c r="V393" s="306">
        <v>131</v>
      </c>
      <c r="W393" s="307">
        <f t="shared" ref="W393:W399" si="17">IFERROR(IF(V393="",0,CEILING((V393/$H393),1)*$H393),"")</f>
        <v>134.4</v>
      </c>
      <c r="X393" s="36">
        <f>IFERROR(IF(W393=0,"",ROUNDUP(W393/H393,0)*0.00753),"")</f>
        <v>0.24096000000000001</v>
      </c>
      <c r="Y393" s="56"/>
      <c r="Z393" s="57"/>
      <c r="AD393" s="58"/>
      <c r="BA393" s="264" t="s">
        <v>1</v>
      </c>
    </row>
    <row r="394" spans="1:53" ht="27" hidden="1" customHeight="1" x14ac:dyDescent="0.25">
      <c r="A394" s="54" t="s">
        <v>550</v>
      </c>
      <c r="B394" s="54" t="s">
        <v>551</v>
      </c>
      <c r="C394" s="31">
        <v>4301031247</v>
      </c>
      <c r="D394" s="312">
        <v>4680115883048</v>
      </c>
      <c r="E394" s="313"/>
      <c r="F394" s="305">
        <v>1</v>
      </c>
      <c r="G394" s="32">
        <v>4</v>
      </c>
      <c r="H394" s="305">
        <v>4</v>
      </c>
      <c r="I394" s="305">
        <v>4.21</v>
      </c>
      <c r="J394" s="32">
        <v>120</v>
      </c>
      <c r="K394" s="32" t="s">
        <v>62</v>
      </c>
      <c r="L394" s="33" t="s">
        <v>63</v>
      </c>
      <c r="M394" s="32">
        <v>40</v>
      </c>
      <c r="N394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24"/>
      <c r="P394" s="324"/>
      <c r="Q394" s="324"/>
      <c r="R394" s="313"/>
      <c r="S394" s="34"/>
      <c r="T394" s="34"/>
      <c r="U394" s="35" t="s">
        <v>64</v>
      </c>
      <c r="V394" s="306">
        <v>0</v>
      </c>
      <c r="W394" s="307">
        <f t="shared" si="17"/>
        <v>0</v>
      </c>
      <c r="X394" s="36" t="str">
        <f>IFERROR(IF(W394=0,"",ROUNDUP(W394/H394,0)*0.00937),"")</f>
        <v/>
      </c>
      <c r="Y394" s="56"/>
      <c r="Z394" s="57"/>
      <c r="AD394" s="58"/>
      <c r="BA394" s="265" t="s">
        <v>1</v>
      </c>
    </row>
    <row r="395" spans="1:53" ht="27" customHeight="1" x14ac:dyDescent="0.25">
      <c r="A395" s="54" t="s">
        <v>552</v>
      </c>
      <c r="B395" s="54" t="s">
        <v>553</v>
      </c>
      <c r="C395" s="31">
        <v>4301031176</v>
      </c>
      <c r="D395" s="312">
        <v>4607091389425</v>
      </c>
      <c r="E395" s="313"/>
      <c r="F395" s="305">
        <v>0.35</v>
      </c>
      <c r="G395" s="32">
        <v>6</v>
      </c>
      <c r="H395" s="305">
        <v>2.1</v>
      </c>
      <c r="I395" s="305">
        <v>2.23</v>
      </c>
      <c r="J395" s="32">
        <v>234</v>
      </c>
      <c r="K395" s="32" t="s">
        <v>160</v>
      </c>
      <c r="L395" s="33" t="s">
        <v>63</v>
      </c>
      <c r="M395" s="32">
        <v>45</v>
      </c>
      <c r="N395" s="4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24"/>
      <c r="P395" s="324"/>
      <c r="Q395" s="324"/>
      <c r="R395" s="313"/>
      <c r="S395" s="34"/>
      <c r="T395" s="34"/>
      <c r="U395" s="35" t="s">
        <v>64</v>
      </c>
      <c r="V395" s="306">
        <v>14</v>
      </c>
      <c r="W395" s="307">
        <f t="shared" si="17"/>
        <v>14.700000000000001</v>
      </c>
      <c r="X395" s="36">
        <f>IFERROR(IF(W395=0,"",ROUNDUP(W395/H395,0)*0.00502),"")</f>
        <v>3.5140000000000005E-2</v>
      </c>
      <c r="Y395" s="56"/>
      <c r="Z395" s="57"/>
      <c r="AD395" s="58"/>
      <c r="BA395" s="266" t="s">
        <v>1</v>
      </c>
    </row>
    <row r="396" spans="1:53" ht="27" hidden="1" customHeight="1" x14ac:dyDescent="0.25">
      <c r="A396" s="54" t="s">
        <v>554</v>
      </c>
      <c r="B396" s="54" t="s">
        <v>555</v>
      </c>
      <c r="C396" s="31">
        <v>4301031215</v>
      </c>
      <c r="D396" s="312">
        <v>4680115882911</v>
      </c>
      <c r="E396" s="313"/>
      <c r="F396" s="305">
        <v>0.4</v>
      </c>
      <c r="G396" s="32">
        <v>6</v>
      </c>
      <c r="H396" s="305">
        <v>2.4</v>
      </c>
      <c r="I396" s="305">
        <v>2.5299999999999998</v>
      </c>
      <c r="J396" s="32">
        <v>234</v>
      </c>
      <c r="K396" s="32" t="s">
        <v>160</v>
      </c>
      <c r="L396" s="33" t="s">
        <v>63</v>
      </c>
      <c r="M396" s="32">
        <v>40</v>
      </c>
      <c r="N396" s="463" t="s">
        <v>556</v>
      </c>
      <c r="O396" s="324"/>
      <c r="P396" s="324"/>
      <c r="Q396" s="324"/>
      <c r="R396" s="313"/>
      <c r="S396" s="34"/>
      <c r="T396" s="34"/>
      <c r="U396" s="35" t="s">
        <v>64</v>
      </c>
      <c r="V396" s="306">
        <v>0</v>
      </c>
      <c r="W396" s="307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67" t="s">
        <v>1</v>
      </c>
    </row>
    <row r="397" spans="1:53" ht="27" hidden="1" customHeight="1" x14ac:dyDescent="0.25">
      <c r="A397" s="54" t="s">
        <v>557</v>
      </c>
      <c r="B397" s="54" t="s">
        <v>558</v>
      </c>
      <c r="C397" s="31">
        <v>4301031167</v>
      </c>
      <c r="D397" s="312">
        <v>4680115880771</v>
      </c>
      <c r="E397" s="313"/>
      <c r="F397" s="305">
        <v>0.28000000000000003</v>
      </c>
      <c r="G397" s="32">
        <v>6</v>
      </c>
      <c r="H397" s="305">
        <v>1.68</v>
      </c>
      <c r="I397" s="305">
        <v>1.81</v>
      </c>
      <c r="J397" s="32">
        <v>234</v>
      </c>
      <c r="K397" s="32" t="s">
        <v>160</v>
      </c>
      <c r="L397" s="33" t="s">
        <v>63</v>
      </c>
      <c r="M397" s="32">
        <v>45</v>
      </c>
      <c r="N397" s="50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24"/>
      <c r="P397" s="324"/>
      <c r="Q397" s="324"/>
      <c r="R397" s="313"/>
      <c r="S397" s="34"/>
      <c r="T397" s="34"/>
      <c r="U397" s="35" t="s">
        <v>64</v>
      </c>
      <c r="V397" s="306">
        <v>0</v>
      </c>
      <c r="W397" s="307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68" t="s">
        <v>1</v>
      </c>
    </row>
    <row r="398" spans="1:53" ht="27" hidden="1" customHeight="1" x14ac:dyDescent="0.25">
      <c r="A398" s="54" t="s">
        <v>559</v>
      </c>
      <c r="B398" s="54" t="s">
        <v>560</v>
      </c>
      <c r="C398" s="31">
        <v>4301031173</v>
      </c>
      <c r="D398" s="312">
        <v>4607091389500</v>
      </c>
      <c r="E398" s="313"/>
      <c r="F398" s="305">
        <v>0.35</v>
      </c>
      <c r="G398" s="32">
        <v>6</v>
      </c>
      <c r="H398" s="305">
        <v>2.1</v>
      </c>
      <c r="I398" s="305">
        <v>2.23</v>
      </c>
      <c r="J398" s="32">
        <v>234</v>
      </c>
      <c r="K398" s="32" t="s">
        <v>160</v>
      </c>
      <c r="L398" s="33" t="s">
        <v>63</v>
      </c>
      <c r="M398" s="32">
        <v>45</v>
      </c>
      <c r="N398" s="44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24"/>
      <c r="P398" s="324"/>
      <c r="Q398" s="324"/>
      <c r="R398" s="313"/>
      <c r="S398" s="34"/>
      <c r="T398" s="34"/>
      <c r="U398" s="35" t="s">
        <v>64</v>
      </c>
      <c r="V398" s="306">
        <v>0</v>
      </c>
      <c r="W398" s="307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hidden="1" customHeight="1" x14ac:dyDescent="0.25">
      <c r="A399" s="54" t="s">
        <v>561</v>
      </c>
      <c r="B399" s="54" t="s">
        <v>562</v>
      </c>
      <c r="C399" s="31">
        <v>4301031103</v>
      </c>
      <c r="D399" s="312">
        <v>4680115881983</v>
      </c>
      <c r="E399" s="313"/>
      <c r="F399" s="305">
        <v>0.28000000000000003</v>
      </c>
      <c r="G399" s="32">
        <v>4</v>
      </c>
      <c r="H399" s="305">
        <v>1.1200000000000001</v>
      </c>
      <c r="I399" s="305">
        <v>1.252</v>
      </c>
      <c r="J399" s="32">
        <v>234</v>
      </c>
      <c r="K399" s="32" t="s">
        <v>160</v>
      </c>
      <c r="L399" s="33" t="s">
        <v>63</v>
      </c>
      <c r="M399" s="32">
        <v>40</v>
      </c>
      <c r="N399" s="63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24"/>
      <c r="P399" s="324"/>
      <c r="Q399" s="324"/>
      <c r="R399" s="313"/>
      <c r="S399" s="34"/>
      <c r="T399" s="34"/>
      <c r="U399" s="35" t="s">
        <v>64</v>
      </c>
      <c r="V399" s="306">
        <v>0</v>
      </c>
      <c r="W399" s="307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x14ac:dyDescent="0.2">
      <c r="A400" s="31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17"/>
      <c r="M400" s="318"/>
      <c r="N400" s="326" t="s">
        <v>65</v>
      </c>
      <c r="O400" s="327"/>
      <c r="P400" s="327"/>
      <c r="Q400" s="327"/>
      <c r="R400" s="327"/>
      <c r="S400" s="327"/>
      <c r="T400" s="328"/>
      <c r="U400" s="37" t="s">
        <v>66</v>
      </c>
      <c r="V400" s="308">
        <f>IFERROR(V393/H393,"0")+IFERROR(V394/H394,"0")+IFERROR(V395/H395,"0")+IFERROR(V396/H396,"0")+IFERROR(V397/H397,"0")+IFERROR(V398/H398,"0")+IFERROR(V399/H399,"0")</f>
        <v>37.857142857142854</v>
      </c>
      <c r="W400" s="308">
        <f>IFERROR(W393/H393,"0")+IFERROR(W394/H394,"0")+IFERROR(W395/H395,"0")+IFERROR(W396/H396,"0")+IFERROR(W397/H397,"0")+IFERROR(W398/H398,"0")+IFERROR(W399/H399,"0")</f>
        <v>39</v>
      </c>
      <c r="X400" s="308">
        <f>IFERROR(IF(X393="",0,X393),"0")+IFERROR(IF(X394="",0,X394),"0")+IFERROR(IF(X395="",0,X395),"0")+IFERROR(IF(X396="",0,X396),"0")+IFERROR(IF(X397="",0,X397),"0")+IFERROR(IF(X398="",0,X398),"0")+IFERROR(IF(X399="",0,X399),"0")</f>
        <v>0.27610000000000001</v>
      </c>
      <c r="Y400" s="309"/>
      <c r="Z400" s="309"/>
    </row>
    <row r="401" spans="1:53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8"/>
      <c r="N401" s="326" t="s">
        <v>65</v>
      </c>
      <c r="O401" s="327"/>
      <c r="P401" s="327"/>
      <c r="Q401" s="327"/>
      <c r="R401" s="327"/>
      <c r="S401" s="327"/>
      <c r="T401" s="328"/>
      <c r="U401" s="37" t="s">
        <v>64</v>
      </c>
      <c r="V401" s="308">
        <f>IFERROR(SUM(V393:V399),"0")</f>
        <v>145</v>
      </c>
      <c r="W401" s="308">
        <f>IFERROR(SUM(W393:W399),"0")</f>
        <v>149.1</v>
      </c>
      <c r="X401" s="37"/>
      <c r="Y401" s="309"/>
      <c r="Z401" s="309"/>
    </row>
    <row r="402" spans="1:53" ht="27.75" hidden="1" customHeight="1" x14ac:dyDescent="0.2">
      <c r="A402" s="365" t="s">
        <v>563</v>
      </c>
      <c r="B402" s="366"/>
      <c r="C402" s="366"/>
      <c r="D402" s="366"/>
      <c r="E402" s="366"/>
      <c r="F402" s="366"/>
      <c r="G402" s="366"/>
      <c r="H402" s="366"/>
      <c r="I402" s="366"/>
      <c r="J402" s="366"/>
      <c r="K402" s="366"/>
      <c r="L402" s="366"/>
      <c r="M402" s="366"/>
      <c r="N402" s="366"/>
      <c r="O402" s="366"/>
      <c r="P402" s="366"/>
      <c r="Q402" s="366"/>
      <c r="R402" s="366"/>
      <c r="S402" s="366"/>
      <c r="T402" s="366"/>
      <c r="U402" s="366"/>
      <c r="V402" s="366"/>
      <c r="W402" s="366"/>
      <c r="X402" s="366"/>
      <c r="Y402" s="48"/>
      <c r="Z402" s="48"/>
    </row>
    <row r="403" spans="1:53" ht="16.5" hidden="1" customHeight="1" x14ac:dyDescent="0.25">
      <c r="A403" s="337" t="s">
        <v>563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317"/>
      <c r="Y403" s="301"/>
      <c r="Z403" s="301"/>
    </row>
    <row r="404" spans="1:53" ht="14.25" hidden="1" customHeight="1" x14ac:dyDescent="0.25">
      <c r="A404" s="325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17"/>
      <c r="Y404" s="302"/>
      <c r="Z404" s="302"/>
    </row>
    <row r="405" spans="1:53" ht="27" hidden="1" customHeight="1" x14ac:dyDescent="0.25">
      <c r="A405" s="54" t="s">
        <v>564</v>
      </c>
      <c r="B405" s="54" t="s">
        <v>565</v>
      </c>
      <c r="C405" s="31">
        <v>4301011371</v>
      </c>
      <c r="D405" s="312">
        <v>4607091389067</v>
      </c>
      <c r="E405" s="313"/>
      <c r="F405" s="305">
        <v>0.88</v>
      </c>
      <c r="G405" s="32">
        <v>6</v>
      </c>
      <c r="H405" s="305">
        <v>5.28</v>
      </c>
      <c r="I405" s="305">
        <v>5.64</v>
      </c>
      <c r="J405" s="32">
        <v>104</v>
      </c>
      <c r="K405" s="32" t="s">
        <v>97</v>
      </c>
      <c r="L405" s="33" t="s">
        <v>116</v>
      </c>
      <c r="M405" s="32">
        <v>55</v>
      </c>
      <c r="N405" s="4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4"/>
      <c r="P405" s="324"/>
      <c r="Q405" s="324"/>
      <c r="R405" s="313"/>
      <c r="S405" s="34"/>
      <c r="T405" s="34"/>
      <c r="U405" s="35" t="s">
        <v>64</v>
      </c>
      <c r="V405" s="306">
        <v>0</v>
      </c>
      <c r="W405" s="307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1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2">
        <v>4607091383522</v>
      </c>
      <c r="E406" s="313"/>
      <c r="F406" s="305">
        <v>0.88</v>
      </c>
      <c r="G406" s="32">
        <v>6</v>
      </c>
      <c r="H406" s="305">
        <v>5.28</v>
      </c>
      <c r="I406" s="305">
        <v>5.64</v>
      </c>
      <c r="J406" s="32">
        <v>104</v>
      </c>
      <c r="K406" s="32" t="s">
        <v>97</v>
      </c>
      <c r="L406" s="33" t="s">
        <v>98</v>
      </c>
      <c r="M406" s="32">
        <v>55</v>
      </c>
      <c r="N406" s="4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4"/>
      <c r="P406" s="324"/>
      <c r="Q406" s="324"/>
      <c r="R406" s="313"/>
      <c r="S406" s="34"/>
      <c r="T406" s="34"/>
      <c r="U406" s="35" t="s">
        <v>64</v>
      </c>
      <c r="V406" s="306">
        <v>225</v>
      </c>
      <c r="W406" s="307">
        <f t="shared" si="18"/>
        <v>227.04000000000002</v>
      </c>
      <c r="X406" s="36">
        <f>IFERROR(IF(W406=0,"",ROUNDUP(W406/H406,0)*0.01196),"")</f>
        <v>0.51427999999999996</v>
      </c>
      <c r="Y406" s="56"/>
      <c r="Z406" s="57"/>
      <c r="AD406" s="58"/>
      <c r="BA406" s="272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4301011431</v>
      </c>
      <c r="D407" s="312">
        <v>4607091384437</v>
      </c>
      <c r="E407" s="313"/>
      <c r="F407" s="305">
        <v>0.88</v>
      </c>
      <c r="G407" s="32">
        <v>6</v>
      </c>
      <c r="H407" s="305">
        <v>5.28</v>
      </c>
      <c r="I407" s="305">
        <v>5.64</v>
      </c>
      <c r="J407" s="32">
        <v>104</v>
      </c>
      <c r="K407" s="32" t="s">
        <v>97</v>
      </c>
      <c r="L407" s="33" t="s">
        <v>98</v>
      </c>
      <c r="M407" s="32">
        <v>50</v>
      </c>
      <c r="N407" s="60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4"/>
      <c r="P407" s="324"/>
      <c r="Q407" s="324"/>
      <c r="R407" s="313"/>
      <c r="S407" s="34"/>
      <c r="T407" s="34"/>
      <c r="U407" s="35" t="s">
        <v>64</v>
      </c>
      <c r="V407" s="306">
        <v>32</v>
      </c>
      <c r="W407" s="307">
        <f t="shared" si="18"/>
        <v>36.96</v>
      </c>
      <c r="X407" s="36">
        <f>IFERROR(IF(W407=0,"",ROUNDUP(W407/H407,0)*0.01196),"")</f>
        <v>8.3720000000000003E-2</v>
      </c>
      <c r="Y407" s="56"/>
      <c r="Z407" s="57"/>
      <c r="AD407" s="58"/>
      <c r="BA407" s="273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4301011365</v>
      </c>
      <c r="D408" s="312">
        <v>4607091389104</v>
      </c>
      <c r="E408" s="313"/>
      <c r="F408" s="305">
        <v>0.88</v>
      </c>
      <c r="G408" s="32">
        <v>6</v>
      </c>
      <c r="H408" s="305">
        <v>5.28</v>
      </c>
      <c r="I408" s="305">
        <v>5.64</v>
      </c>
      <c r="J408" s="32">
        <v>104</v>
      </c>
      <c r="K408" s="32" t="s">
        <v>97</v>
      </c>
      <c r="L408" s="33" t="s">
        <v>98</v>
      </c>
      <c r="M408" s="32">
        <v>55</v>
      </c>
      <c r="N408" s="4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4"/>
      <c r="P408" s="324"/>
      <c r="Q408" s="324"/>
      <c r="R408" s="313"/>
      <c r="S408" s="34"/>
      <c r="T408" s="34"/>
      <c r="U408" s="35" t="s">
        <v>64</v>
      </c>
      <c r="V408" s="306">
        <v>227</v>
      </c>
      <c r="W408" s="307">
        <f t="shared" si="18"/>
        <v>227.04000000000002</v>
      </c>
      <c r="X408" s="36">
        <f>IFERROR(IF(W408=0,"",ROUNDUP(W408/H408,0)*0.01196),"")</f>
        <v>0.51427999999999996</v>
      </c>
      <c r="Y408" s="56"/>
      <c r="Z408" s="57"/>
      <c r="AD408" s="58"/>
      <c r="BA408" s="274" t="s">
        <v>1</v>
      </c>
    </row>
    <row r="409" spans="1:53" ht="27" hidden="1" customHeight="1" x14ac:dyDescent="0.25">
      <c r="A409" s="54" t="s">
        <v>572</v>
      </c>
      <c r="B409" s="54" t="s">
        <v>573</v>
      </c>
      <c r="C409" s="31">
        <v>4301011367</v>
      </c>
      <c r="D409" s="312">
        <v>4680115880603</v>
      </c>
      <c r="E409" s="313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62</v>
      </c>
      <c r="L409" s="33" t="s">
        <v>98</v>
      </c>
      <c r="M409" s="32">
        <v>55</v>
      </c>
      <c r="N409" s="61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4"/>
      <c r="P409" s="324"/>
      <c r="Q409" s="324"/>
      <c r="R409" s="313"/>
      <c r="S409" s="34"/>
      <c r="T409" s="34"/>
      <c r="U409" s="35" t="s">
        <v>64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5" t="s">
        <v>1</v>
      </c>
    </row>
    <row r="410" spans="1:53" ht="27" hidden="1" customHeight="1" x14ac:dyDescent="0.25">
      <c r="A410" s="54" t="s">
        <v>574</v>
      </c>
      <c r="B410" s="54" t="s">
        <v>575</v>
      </c>
      <c r="C410" s="31">
        <v>4301011168</v>
      </c>
      <c r="D410" s="312">
        <v>4607091389999</v>
      </c>
      <c r="E410" s="313"/>
      <c r="F410" s="305">
        <v>0.6</v>
      </c>
      <c r="G410" s="32">
        <v>6</v>
      </c>
      <c r="H410" s="305">
        <v>3.6</v>
      </c>
      <c r="I410" s="305">
        <v>3.84</v>
      </c>
      <c r="J410" s="32">
        <v>120</v>
      </c>
      <c r="K410" s="32" t="s">
        <v>62</v>
      </c>
      <c r="L410" s="33" t="s">
        <v>98</v>
      </c>
      <c r="M410" s="32">
        <v>55</v>
      </c>
      <c r="N410" s="45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4"/>
      <c r="P410" s="324"/>
      <c r="Q410" s="324"/>
      <c r="R410" s="313"/>
      <c r="S410" s="34"/>
      <c r="T410" s="34"/>
      <c r="U410" s="35" t="s">
        <v>64</v>
      </c>
      <c r="V410" s="306">
        <v>0</v>
      </c>
      <c r="W410" s="307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6" t="s">
        <v>1</v>
      </c>
    </row>
    <row r="411" spans="1:53" ht="27" hidden="1" customHeight="1" x14ac:dyDescent="0.25">
      <c r="A411" s="54" t="s">
        <v>576</v>
      </c>
      <c r="B411" s="54" t="s">
        <v>577</v>
      </c>
      <c r="C411" s="31">
        <v>4301011372</v>
      </c>
      <c r="D411" s="312">
        <v>4680115882782</v>
      </c>
      <c r="E411" s="313"/>
      <c r="F411" s="305">
        <v>0.6</v>
      </c>
      <c r="G411" s="32">
        <v>6</v>
      </c>
      <c r="H411" s="305">
        <v>3.6</v>
      </c>
      <c r="I411" s="305">
        <v>3.84</v>
      </c>
      <c r="J411" s="32">
        <v>120</v>
      </c>
      <c r="K411" s="32" t="s">
        <v>62</v>
      </c>
      <c r="L411" s="33" t="s">
        <v>98</v>
      </c>
      <c r="M411" s="32">
        <v>50</v>
      </c>
      <c r="N411" s="5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4"/>
      <c r="P411" s="324"/>
      <c r="Q411" s="324"/>
      <c r="R411" s="313"/>
      <c r="S411" s="34"/>
      <c r="T411" s="34"/>
      <c r="U411" s="35" t="s">
        <v>64</v>
      </c>
      <c r="V411" s="306">
        <v>0</v>
      </c>
      <c r="W411" s="307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578</v>
      </c>
      <c r="B412" s="54" t="s">
        <v>579</v>
      </c>
      <c r="C412" s="31">
        <v>4301011190</v>
      </c>
      <c r="D412" s="312">
        <v>4607091389098</v>
      </c>
      <c r="E412" s="313"/>
      <c r="F412" s="305">
        <v>0.4</v>
      </c>
      <c r="G412" s="32">
        <v>6</v>
      </c>
      <c r="H412" s="305">
        <v>2.4</v>
      </c>
      <c r="I412" s="305">
        <v>2.6</v>
      </c>
      <c r="J412" s="32">
        <v>156</v>
      </c>
      <c r="K412" s="32" t="s">
        <v>62</v>
      </c>
      <c r="L412" s="33" t="s">
        <v>116</v>
      </c>
      <c r="M412" s="32">
        <v>50</v>
      </c>
      <c r="N412" s="6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4"/>
      <c r="P412" s="324"/>
      <c r="Q412" s="324"/>
      <c r="R412" s="313"/>
      <c r="S412" s="34"/>
      <c r="T412" s="34"/>
      <c r="U412" s="35" t="s">
        <v>64</v>
      </c>
      <c r="V412" s="306">
        <v>0</v>
      </c>
      <c r="W412" s="307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580</v>
      </c>
      <c r="B413" s="54" t="s">
        <v>581</v>
      </c>
      <c r="C413" s="31">
        <v>4301011366</v>
      </c>
      <c r="D413" s="312">
        <v>4607091389982</v>
      </c>
      <c r="E413" s="313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62</v>
      </c>
      <c r="L413" s="33" t="s">
        <v>98</v>
      </c>
      <c r="M413" s="32">
        <v>55</v>
      </c>
      <c r="N413" s="63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4"/>
      <c r="P413" s="324"/>
      <c r="Q413" s="324"/>
      <c r="R413" s="313"/>
      <c r="S413" s="34"/>
      <c r="T413" s="34"/>
      <c r="U413" s="35" t="s">
        <v>64</v>
      </c>
      <c r="V413" s="306">
        <v>0</v>
      </c>
      <c r="W413" s="307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x14ac:dyDescent="0.2">
      <c r="A414" s="31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8"/>
      <c r="N414" s="326" t="s">
        <v>65</v>
      </c>
      <c r="O414" s="327"/>
      <c r="P414" s="327"/>
      <c r="Q414" s="327"/>
      <c r="R414" s="327"/>
      <c r="S414" s="327"/>
      <c r="T414" s="328"/>
      <c r="U414" s="37" t="s">
        <v>66</v>
      </c>
      <c r="V414" s="308">
        <f>IFERROR(V405/H405,"0")+IFERROR(V406/H406,"0")+IFERROR(V407/H407,"0")+IFERROR(V408/H408,"0")+IFERROR(V409/H409,"0")+IFERROR(V410/H410,"0")+IFERROR(V411/H411,"0")+IFERROR(V412/H412,"0")+IFERROR(V413/H413,"0")</f>
        <v>91.666666666666657</v>
      </c>
      <c r="W414" s="308">
        <f>IFERROR(W405/H405,"0")+IFERROR(W406/H406,"0")+IFERROR(W407/H407,"0")+IFERROR(W408/H408,"0")+IFERROR(W409/H409,"0")+IFERROR(W410/H410,"0")+IFERROR(W411/H411,"0")+IFERROR(W412/H412,"0")+IFERROR(W413/H413,"0")</f>
        <v>93</v>
      </c>
      <c r="X414" s="30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1.1122799999999999</v>
      </c>
      <c r="Y414" s="309"/>
      <c r="Z414" s="309"/>
    </row>
    <row r="415" spans="1:53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17"/>
      <c r="M415" s="318"/>
      <c r="N415" s="326" t="s">
        <v>65</v>
      </c>
      <c r="O415" s="327"/>
      <c r="P415" s="327"/>
      <c r="Q415" s="327"/>
      <c r="R415" s="327"/>
      <c r="S415" s="327"/>
      <c r="T415" s="328"/>
      <c r="U415" s="37" t="s">
        <v>64</v>
      </c>
      <c r="V415" s="308">
        <f>IFERROR(SUM(V405:V413),"0")</f>
        <v>484</v>
      </c>
      <c r="W415" s="308">
        <f>IFERROR(SUM(W405:W413),"0")</f>
        <v>491.04</v>
      </c>
      <c r="X415" s="37"/>
      <c r="Y415" s="309"/>
      <c r="Z415" s="309"/>
    </row>
    <row r="416" spans="1:53" ht="14.25" hidden="1" customHeight="1" x14ac:dyDescent="0.25">
      <c r="A416" s="325" t="s">
        <v>94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17"/>
      <c r="Y416" s="302"/>
      <c r="Z416" s="302"/>
    </row>
    <row r="417" spans="1:53" ht="16.5" customHeight="1" x14ac:dyDescent="0.25">
      <c r="A417" s="54" t="s">
        <v>582</v>
      </c>
      <c r="B417" s="54" t="s">
        <v>583</v>
      </c>
      <c r="C417" s="31">
        <v>4301020222</v>
      </c>
      <c r="D417" s="312">
        <v>4607091388930</v>
      </c>
      <c r="E417" s="313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4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4"/>
      <c r="P417" s="324"/>
      <c r="Q417" s="324"/>
      <c r="R417" s="313"/>
      <c r="S417" s="34"/>
      <c r="T417" s="34"/>
      <c r="U417" s="35" t="s">
        <v>64</v>
      </c>
      <c r="V417" s="306">
        <v>129</v>
      </c>
      <c r="W417" s="307">
        <f>IFERROR(IF(V417="",0,CEILING((V417/$H417),1)*$H417),"")</f>
        <v>132</v>
      </c>
      <c r="X417" s="36">
        <f>IFERROR(IF(W417=0,"",ROUNDUP(W417/H417,0)*0.01196),"")</f>
        <v>0.29899999999999999</v>
      </c>
      <c r="Y417" s="56"/>
      <c r="Z417" s="57"/>
      <c r="AD417" s="58"/>
      <c r="BA417" s="280" t="s">
        <v>1</v>
      </c>
    </row>
    <row r="418" spans="1:53" ht="16.5" hidden="1" customHeight="1" x14ac:dyDescent="0.25">
      <c r="A418" s="54" t="s">
        <v>584</v>
      </c>
      <c r="B418" s="54" t="s">
        <v>585</v>
      </c>
      <c r="C418" s="31">
        <v>4301020206</v>
      </c>
      <c r="D418" s="312">
        <v>4680115880054</v>
      </c>
      <c r="E418" s="313"/>
      <c r="F418" s="305">
        <v>0.6</v>
      </c>
      <c r="G418" s="32">
        <v>6</v>
      </c>
      <c r="H418" s="305">
        <v>3.6</v>
      </c>
      <c r="I418" s="305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4"/>
      <c r="P418" s="324"/>
      <c r="Q418" s="324"/>
      <c r="R418" s="313"/>
      <c r="S418" s="34"/>
      <c r="T418" s="34"/>
      <c r="U418" s="35" t="s">
        <v>64</v>
      </c>
      <c r="V418" s="306">
        <v>0</v>
      </c>
      <c r="W418" s="307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x14ac:dyDescent="0.2">
      <c r="A419" s="31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8"/>
      <c r="N419" s="326" t="s">
        <v>65</v>
      </c>
      <c r="O419" s="327"/>
      <c r="P419" s="327"/>
      <c r="Q419" s="327"/>
      <c r="R419" s="327"/>
      <c r="S419" s="327"/>
      <c r="T419" s="328"/>
      <c r="U419" s="37" t="s">
        <v>66</v>
      </c>
      <c r="V419" s="308">
        <f>IFERROR(V417/H417,"0")+IFERROR(V418/H418,"0")</f>
        <v>24.43181818181818</v>
      </c>
      <c r="W419" s="308">
        <f>IFERROR(W417/H417,"0")+IFERROR(W418/H418,"0")</f>
        <v>25</v>
      </c>
      <c r="X419" s="308">
        <f>IFERROR(IF(X417="",0,X417),"0")+IFERROR(IF(X418="",0,X418),"0")</f>
        <v>0.29899999999999999</v>
      </c>
      <c r="Y419" s="309"/>
      <c r="Z419" s="309"/>
    </row>
    <row r="420" spans="1:53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17"/>
      <c r="M420" s="318"/>
      <c r="N420" s="326" t="s">
        <v>65</v>
      </c>
      <c r="O420" s="327"/>
      <c r="P420" s="327"/>
      <c r="Q420" s="327"/>
      <c r="R420" s="327"/>
      <c r="S420" s="327"/>
      <c r="T420" s="328"/>
      <c r="U420" s="37" t="s">
        <v>64</v>
      </c>
      <c r="V420" s="308">
        <f>IFERROR(SUM(V417:V418),"0")</f>
        <v>129</v>
      </c>
      <c r="W420" s="308">
        <f>IFERROR(SUM(W417:W418),"0")</f>
        <v>132</v>
      </c>
      <c r="X420" s="37"/>
      <c r="Y420" s="309"/>
      <c r="Z420" s="309"/>
    </row>
    <row r="421" spans="1:53" ht="14.25" hidden="1" customHeight="1" x14ac:dyDescent="0.25">
      <c r="A421" s="325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17"/>
      <c r="Y421" s="302"/>
      <c r="Z421" s="302"/>
    </row>
    <row r="422" spans="1:53" ht="27" customHeight="1" x14ac:dyDescent="0.25">
      <c r="A422" s="54" t="s">
        <v>586</v>
      </c>
      <c r="B422" s="54" t="s">
        <v>587</v>
      </c>
      <c r="C422" s="31">
        <v>4301031252</v>
      </c>
      <c r="D422" s="312">
        <v>4680115883116</v>
      </c>
      <c r="E422" s="313"/>
      <c r="F422" s="305">
        <v>0.88</v>
      </c>
      <c r="G422" s="32">
        <v>6</v>
      </c>
      <c r="H422" s="305">
        <v>5.28</v>
      </c>
      <c r="I422" s="305">
        <v>5.64</v>
      </c>
      <c r="J422" s="32">
        <v>104</v>
      </c>
      <c r="K422" s="32" t="s">
        <v>97</v>
      </c>
      <c r="L422" s="33" t="s">
        <v>98</v>
      </c>
      <c r="M422" s="32">
        <v>60</v>
      </c>
      <c r="N422" s="52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4"/>
      <c r="P422" s="324"/>
      <c r="Q422" s="324"/>
      <c r="R422" s="313"/>
      <c r="S422" s="34"/>
      <c r="T422" s="34"/>
      <c r="U422" s="35" t="s">
        <v>64</v>
      </c>
      <c r="V422" s="306">
        <v>91</v>
      </c>
      <c r="W422" s="307">
        <f t="shared" ref="W422:W427" si="19">IFERROR(IF(V422="",0,CEILING((V422/$H422),1)*$H422),"")</f>
        <v>95.04</v>
      </c>
      <c r="X422" s="36">
        <f>IFERROR(IF(W422=0,"",ROUNDUP(W422/H422,0)*0.01196),"")</f>
        <v>0.21528</v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4301031248</v>
      </c>
      <c r="D423" s="312">
        <v>4680115883093</v>
      </c>
      <c r="E423" s="313"/>
      <c r="F423" s="305">
        <v>0.88</v>
      </c>
      <c r="G423" s="32">
        <v>6</v>
      </c>
      <c r="H423" s="305">
        <v>5.28</v>
      </c>
      <c r="I423" s="305">
        <v>5.64</v>
      </c>
      <c r="J423" s="32">
        <v>104</v>
      </c>
      <c r="K423" s="32" t="s">
        <v>97</v>
      </c>
      <c r="L423" s="33" t="s">
        <v>63</v>
      </c>
      <c r="M423" s="32">
        <v>60</v>
      </c>
      <c r="N423" s="4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4"/>
      <c r="P423" s="324"/>
      <c r="Q423" s="324"/>
      <c r="R423" s="313"/>
      <c r="S423" s="34"/>
      <c r="T423" s="34"/>
      <c r="U423" s="35" t="s">
        <v>64</v>
      </c>
      <c r="V423" s="306">
        <v>106</v>
      </c>
      <c r="W423" s="307">
        <f t="shared" si="19"/>
        <v>110.88000000000001</v>
      </c>
      <c r="X423" s="36">
        <f>IFERROR(IF(W423=0,"",ROUNDUP(W423/H423,0)*0.01196),"")</f>
        <v>0.25115999999999999</v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590</v>
      </c>
      <c r="B424" s="54" t="s">
        <v>591</v>
      </c>
      <c r="C424" s="31">
        <v>4301031250</v>
      </c>
      <c r="D424" s="312">
        <v>4680115883109</v>
      </c>
      <c r="E424" s="313"/>
      <c r="F424" s="305">
        <v>0.88</v>
      </c>
      <c r="G424" s="32">
        <v>6</v>
      </c>
      <c r="H424" s="305">
        <v>5.28</v>
      </c>
      <c r="I424" s="305">
        <v>5.64</v>
      </c>
      <c r="J424" s="32">
        <v>104</v>
      </c>
      <c r="K424" s="32" t="s">
        <v>97</v>
      </c>
      <c r="L424" s="33" t="s">
        <v>63</v>
      </c>
      <c r="M424" s="32">
        <v>60</v>
      </c>
      <c r="N424" s="5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4"/>
      <c r="P424" s="324"/>
      <c r="Q424" s="324"/>
      <c r="R424" s="313"/>
      <c r="S424" s="34"/>
      <c r="T424" s="34"/>
      <c r="U424" s="35" t="s">
        <v>64</v>
      </c>
      <c r="V424" s="306">
        <v>145</v>
      </c>
      <c r="W424" s="307">
        <f t="shared" si="19"/>
        <v>147.84</v>
      </c>
      <c r="X424" s="36">
        <f>IFERROR(IF(W424=0,"",ROUNDUP(W424/H424,0)*0.01196),"")</f>
        <v>0.33488000000000001</v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592</v>
      </c>
      <c r="B425" s="54" t="s">
        <v>593</v>
      </c>
      <c r="C425" s="31">
        <v>4301031249</v>
      </c>
      <c r="D425" s="312">
        <v>4680115882072</v>
      </c>
      <c r="E425" s="313"/>
      <c r="F425" s="305">
        <v>0.6</v>
      </c>
      <c r="G425" s="32">
        <v>6</v>
      </c>
      <c r="H425" s="305">
        <v>3.6</v>
      </c>
      <c r="I425" s="305">
        <v>3.84</v>
      </c>
      <c r="J425" s="32">
        <v>120</v>
      </c>
      <c r="K425" s="32" t="s">
        <v>62</v>
      </c>
      <c r="L425" s="33" t="s">
        <v>98</v>
      </c>
      <c r="M425" s="32">
        <v>60</v>
      </c>
      <c r="N425" s="412" t="s">
        <v>594</v>
      </c>
      <c r="O425" s="324"/>
      <c r="P425" s="324"/>
      <c r="Q425" s="324"/>
      <c r="R425" s="313"/>
      <c r="S425" s="34"/>
      <c r="T425" s="34"/>
      <c r="U425" s="35" t="s">
        <v>64</v>
      </c>
      <c r="V425" s="306">
        <v>0</v>
      </c>
      <c r="W425" s="307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595</v>
      </c>
      <c r="B426" s="54" t="s">
        <v>596</v>
      </c>
      <c r="C426" s="31">
        <v>4301031251</v>
      </c>
      <c r="D426" s="312">
        <v>4680115882102</v>
      </c>
      <c r="E426" s="313"/>
      <c r="F426" s="305">
        <v>0.6</v>
      </c>
      <c r="G426" s="32">
        <v>6</v>
      </c>
      <c r="H426" s="305">
        <v>3.6</v>
      </c>
      <c r="I426" s="305">
        <v>3.81</v>
      </c>
      <c r="J426" s="32">
        <v>120</v>
      </c>
      <c r="K426" s="32" t="s">
        <v>62</v>
      </c>
      <c r="L426" s="33" t="s">
        <v>63</v>
      </c>
      <c r="M426" s="32">
        <v>60</v>
      </c>
      <c r="N426" s="634" t="s">
        <v>597</v>
      </c>
      <c r="O426" s="324"/>
      <c r="P426" s="324"/>
      <c r="Q426" s="324"/>
      <c r="R426" s="313"/>
      <c r="S426" s="34"/>
      <c r="T426" s="34"/>
      <c r="U426" s="35" t="s">
        <v>64</v>
      </c>
      <c r="V426" s="306">
        <v>0</v>
      </c>
      <c r="W426" s="307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598</v>
      </c>
      <c r="B427" s="54" t="s">
        <v>599</v>
      </c>
      <c r="C427" s="31">
        <v>4301031253</v>
      </c>
      <c r="D427" s="312">
        <v>4680115882096</v>
      </c>
      <c r="E427" s="313"/>
      <c r="F427" s="305">
        <v>0.6</v>
      </c>
      <c r="G427" s="32">
        <v>6</v>
      </c>
      <c r="H427" s="305">
        <v>3.6</v>
      </c>
      <c r="I427" s="305">
        <v>3.81</v>
      </c>
      <c r="J427" s="32">
        <v>120</v>
      </c>
      <c r="K427" s="32" t="s">
        <v>62</v>
      </c>
      <c r="L427" s="33" t="s">
        <v>63</v>
      </c>
      <c r="M427" s="32">
        <v>60</v>
      </c>
      <c r="N427" s="504" t="s">
        <v>600</v>
      </c>
      <c r="O427" s="324"/>
      <c r="P427" s="324"/>
      <c r="Q427" s="324"/>
      <c r="R427" s="313"/>
      <c r="S427" s="34"/>
      <c r="T427" s="34"/>
      <c r="U427" s="35" t="s">
        <v>64</v>
      </c>
      <c r="V427" s="306">
        <v>0</v>
      </c>
      <c r="W427" s="307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x14ac:dyDescent="0.2">
      <c r="A428" s="31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8"/>
      <c r="N428" s="326" t="s">
        <v>65</v>
      </c>
      <c r="O428" s="327"/>
      <c r="P428" s="327"/>
      <c r="Q428" s="327"/>
      <c r="R428" s="327"/>
      <c r="S428" s="327"/>
      <c r="T428" s="328"/>
      <c r="U428" s="37" t="s">
        <v>66</v>
      </c>
      <c r="V428" s="308">
        <f>IFERROR(V422/H422,"0")+IFERROR(V423/H423,"0")+IFERROR(V424/H424,"0")+IFERROR(V425/H425,"0")+IFERROR(V426/H426,"0")+IFERROR(V427/H427,"0")</f>
        <v>64.77272727272728</v>
      </c>
      <c r="W428" s="308">
        <f>IFERROR(W422/H422,"0")+IFERROR(W423/H423,"0")+IFERROR(W424/H424,"0")+IFERROR(W425/H425,"0")+IFERROR(W426/H426,"0")+IFERROR(W427/H427,"0")</f>
        <v>67</v>
      </c>
      <c r="X428" s="308">
        <f>IFERROR(IF(X422="",0,X422),"0")+IFERROR(IF(X423="",0,X423),"0")+IFERROR(IF(X424="",0,X424),"0")+IFERROR(IF(X425="",0,X425),"0")+IFERROR(IF(X426="",0,X426),"0")+IFERROR(IF(X427="",0,X427),"0")</f>
        <v>0.80132000000000003</v>
      </c>
      <c r="Y428" s="309"/>
      <c r="Z428" s="309"/>
    </row>
    <row r="429" spans="1:53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17"/>
      <c r="M429" s="318"/>
      <c r="N429" s="326" t="s">
        <v>65</v>
      </c>
      <c r="O429" s="327"/>
      <c r="P429" s="327"/>
      <c r="Q429" s="327"/>
      <c r="R429" s="327"/>
      <c r="S429" s="327"/>
      <c r="T429" s="328"/>
      <c r="U429" s="37" t="s">
        <v>64</v>
      </c>
      <c r="V429" s="308">
        <f>IFERROR(SUM(V422:V427),"0")</f>
        <v>342</v>
      </c>
      <c r="W429" s="308">
        <f>IFERROR(SUM(W422:W427),"0")</f>
        <v>353.76</v>
      </c>
      <c r="X429" s="37"/>
      <c r="Y429" s="309"/>
      <c r="Z429" s="309"/>
    </row>
    <row r="430" spans="1:53" ht="14.25" hidden="1" customHeight="1" x14ac:dyDescent="0.25">
      <c r="A430" s="325" t="s">
        <v>67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17"/>
      <c r="Y430" s="302"/>
      <c r="Z430" s="302"/>
    </row>
    <row r="431" spans="1:53" ht="16.5" hidden="1" customHeight="1" x14ac:dyDescent="0.25">
      <c r="A431" s="54" t="s">
        <v>601</v>
      </c>
      <c r="B431" s="54" t="s">
        <v>602</v>
      </c>
      <c r="C431" s="31">
        <v>4301051230</v>
      </c>
      <c r="D431" s="312">
        <v>4607091383409</v>
      </c>
      <c r="E431" s="313"/>
      <c r="F431" s="305">
        <v>1.3</v>
      </c>
      <c r="G431" s="32">
        <v>6</v>
      </c>
      <c r="H431" s="305">
        <v>7.8</v>
      </c>
      <c r="I431" s="305">
        <v>8.3460000000000001</v>
      </c>
      <c r="J431" s="32">
        <v>56</v>
      </c>
      <c r="K431" s="32" t="s">
        <v>97</v>
      </c>
      <c r="L431" s="33" t="s">
        <v>63</v>
      </c>
      <c r="M431" s="32">
        <v>45</v>
      </c>
      <c r="N431" s="5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4"/>
      <c r="P431" s="324"/>
      <c r="Q431" s="324"/>
      <c r="R431" s="313"/>
      <c r="S431" s="34"/>
      <c r="T431" s="34"/>
      <c r="U431" s="35" t="s">
        <v>64</v>
      </c>
      <c r="V431" s="306">
        <v>0</v>
      </c>
      <c r="W431" s="307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8" t="s">
        <v>1</v>
      </c>
    </row>
    <row r="432" spans="1:53" ht="16.5" hidden="1" customHeight="1" x14ac:dyDescent="0.25">
      <c r="A432" s="54" t="s">
        <v>603</v>
      </c>
      <c r="B432" s="54" t="s">
        <v>604</v>
      </c>
      <c r="C432" s="31">
        <v>4301051231</v>
      </c>
      <c r="D432" s="312">
        <v>4607091383416</v>
      </c>
      <c r="E432" s="313"/>
      <c r="F432" s="305">
        <v>1.3</v>
      </c>
      <c r="G432" s="32">
        <v>6</v>
      </c>
      <c r="H432" s="305">
        <v>7.8</v>
      </c>
      <c r="I432" s="305">
        <v>8.3460000000000001</v>
      </c>
      <c r="J432" s="32">
        <v>56</v>
      </c>
      <c r="K432" s="32" t="s">
        <v>97</v>
      </c>
      <c r="L432" s="33" t="s">
        <v>63</v>
      </c>
      <c r="M432" s="32">
        <v>45</v>
      </c>
      <c r="N432" s="4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4"/>
      <c r="P432" s="324"/>
      <c r="Q432" s="324"/>
      <c r="R432" s="313"/>
      <c r="S432" s="34"/>
      <c r="T432" s="34"/>
      <c r="U432" s="35" t="s">
        <v>64</v>
      </c>
      <c r="V432" s="306">
        <v>0</v>
      </c>
      <c r="W432" s="307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9" t="s">
        <v>1</v>
      </c>
    </row>
    <row r="433" spans="1:53" hidden="1" x14ac:dyDescent="0.2">
      <c r="A433" s="31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17"/>
      <c r="M433" s="318"/>
      <c r="N433" s="326" t="s">
        <v>65</v>
      </c>
      <c r="O433" s="327"/>
      <c r="P433" s="327"/>
      <c r="Q433" s="327"/>
      <c r="R433" s="327"/>
      <c r="S433" s="327"/>
      <c r="T433" s="328"/>
      <c r="U433" s="37" t="s">
        <v>66</v>
      </c>
      <c r="V433" s="308">
        <f>IFERROR(V431/H431,"0")+IFERROR(V432/H432,"0")</f>
        <v>0</v>
      </c>
      <c r="W433" s="308">
        <f>IFERROR(W431/H431,"0")+IFERROR(W432/H432,"0")</f>
        <v>0</v>
      </c>
      <c r="X433" s="308">
        <f>IFERROR(IF(X431="",0,X431),"0")+IFERROR(IF(X432="",0,X432),"0")</f>
        <v>0</v>
      </c>
      <c r="Y433" s="309"/>
      <c r="Z433" s="309"/>
    </row>
    <row r="434" spans="1:53" hidden="1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8"/>
      <c r="N434" s="326" t="s">
        <v>65</v>
      </c>
      <c r="O434" s="327"/>
      <c r="P434" s="327"/>
      <c r="Q434" s="327"/>
      <c r="R434" s="327"/>
      <c r="S434" s="327"/>
      <c r="T434" s="328"/>
      <c r="U434" s="37" t="s">
        <v>64</v>
      </c>
      <c r="V434" s="308">
        <f>IFERROR(SUM(V431:V432),"0")</f>
        <v>0</v>
      </c>
      <c r="W434" s="308">
        <f>IFERROR(SUM(W431:W432),"0")</f>
        <v>0</v>
      </c>
      <c r="X434" s="37"/>
      <c r="Y434" s="309"/>
      <c r="Z434" s="309"/>
    </row>
    <row r="435" spans="1:53" ht="27.75" hidden="1" customHeight="1" x14ac:dyDescent="0.2">
      <c r="A435" s="365" t="s">
        <v>605</v>
      </c>
      <c r="B435" s="366"/>
      <c r="C435" s="366"/>
      <c r="D435" s="366"/>
      <c r="E435" s="366"/>
      <c r="F435" s="366"/>
      <c r="G435" s="366"/>
      <c r="H435" s="366"/>
      <c r="I435" s="366"/>
      <c r="J435" s="366"/>
      <c r="K435" s="366"/>
      <c r="L435" s="366"/>
      <c r="M435" s="366"/>
      <c r="N435" s="366"/>
      <c r="O435" s="366"/>
      <c r="P435" s="366"/>
      <c r="Q435" s="366"/>
      <c r="R435" s="366"/>
      <c r="S435" s="366"/>
      <c r="T435" s="366"/>
      <c r="U435" s="366"/>
      <c r="V435" s="366"/>
      <c r="W435" s="366"/>
      <c r="X435" s="366"/>
      <c r="Y435" s="48"/>
      <c r="Z435" s="48"/>
    </row>
    <row r="436" spans="1:53" ht="16.5" hidden="1" customHeight="1" x14ac:dyDescent="0.25">
      <c r="A436" s="337" t="s">
        <v>606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317"/>
      <c r="Y436" s="301"/>
      <c r="Z436" s="301"/>
    </row>
    <row r="437" spans="1:53" ht="14.25" hidden="1" customHeight="1" x14ac:dyDescent="0.25">
      <c r="A437" s="325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17"/>
      <c r="Y437" s="302"/>
      <c r="Z437" s="302"/>
    </row>
    <row r="438" spans="1:53" ht="27" hidden="1" customHeight="1" x14ac:dyDescent="0.25">
      <c r="A438" s="54" t="s">
        <v>607</v>
      </c>
      <c r="B438" s="54" t="s">
        <v>608</v>
      </c>
      <c r="C438" s="31">
        <v>4301011585</v>
      </c>
      <c r="D438" s="312">
        <v>4640242180441</v>
      </c>
      <c r="E438" s="313"/>
      <c r="F438" s="305">
        <v>1.5</v>
      </c>
      <c r="G438" s="32">
        <v>8</v>
      </c>
      <c r="H438" s="305">
        <v>12</v>
      </c>
      <c r="I438" s="305">
        <v>12.48</v>
      </c>
      <c r="J438" s="32">
        <v>56</v>
      </c>
      <c r="K438" s="32" t="s">
        <v>97</v>
      </c>
      <c r="L438" s="33" t="s">
        <v>98</v>
      </c>
      <c r="M438" s="32">
        <v>50</v>
      </c>
      <c r="N438" s="410" t="s">
        <v>609</v>
      </c>
      <c r="O438" s="324"/>
      <c r="P438" s="324"/>
      <c r="Q438" s="324"/>
      <c r="R438" s="313"/>
      <c r="S438" s="34"/>
      <c r="T438" s="34"/>
      <c r="U438" s="35" t="s">
        <v>64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0" t="s">
        <v>1</v>
      </c>
    </row>
    <row r="439" spans="1:53" ht="27" hidden="1" customHeight="1" x14ac:dyDescent="0.25">
      <c r="A439" s="54" t="s">
        <v>610</v>
      </c>
      <c r="B439" s="54" t="s">
        <v>611</v>
      </c>
      <c r="C439" s="31">
        <v>4301011584</v>
      </c>
      <c r="D439" s="312">
        <v>4640242180564</v>
      </c>
      <c r="E439" s="313"/>
      <c r="F439" s="305">
        <v>1.5</v>
      </c>
      <c r="G439" s="32">
        <v>8</v>
      </c>
      <c r="H439" s="305">
        <v>12</v>
      </c>
      <c r="I439" s="305">
        <v>12.48</v>
      </c>
      <c r="J439" s="32">
        <v>56</v>
      </c>
      <c r="K439" s="32" t="s">
        <v>97</v>
      </c>
      <c r="L439" s="33" t="s">
        <v>98</v>
      </c>
      <c r="M439" s="32">
        <v>50</v>
      </c>
      <c r="N439" s="389" t="s">
        <v>612</v>
      </c>
      <c r="O439" s="324"/>
      <c r="P439" s="324"/>
      <c r="Q439" s="324"/>
      <c r="R439" s="313"/>
      <c r="S439" s="34"/>
      <c r="T439" s="34"/>
      <c r="U439" s="35" t="s">
        <v>64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1" t="s">
        <v>1</v>
      </c>
    </row>
    <row r="440" spans="1:53" hidden="1" x14ac:dyDescent="0.2">
      <c r="A440" s="31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8"/>
      <c r="N440" s="326" t="s">
        <v>65</v>
      </c>
      <c r="O440" s="327"/>
      <c r="P440" s="327"/>
      <c r="Q440" s="327"/>
      <c r="R440" s="327"/>
      <c r="S440" s="327"/>
      <c r="T440" s="328"/>
      <c r="U440" s="37" t="s">
        <v>66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hidden="1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17"/>
      <c r="M441" s="318"/>
      <c r="N441" s="326" t="s">
        <v>65</v>
      </c>
      <c r="O441" s="327"/>
      <c r="P441" s="327"/>
      <c r="Q441" s="327"/>
      <c r="R441" s="327"/>
      <c r="S441" s="327"/>
      <c r="T441" s="328"/>
      <c r="U441" s="37" t="s">
        <v>64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hidden="1" customHeight="1" x14ac:dyDescent="0.25">
      <c r="A442" s="325" t="s">
        <v>94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17"/>
      <c r="Y442" s="302"/>
      <c r="Z442" s="302"/>
    </row>
    <row r="443" spans="1:53" ht="27" hidden="1" customHeight="1" x14ac:dyDescent="0.25">
      <c r="A443" s="54" t="s">
        <v>613</v>
      </c>
      <c r="B443" s="54" t="s">
        <v>614</v>
      </c>
      <c r="C443" s="31">
        <v>4301020260</v>
      </c>
      <c r="D443" s="312">
        <v>4640242180526</v>
      </c>
      <c r="E443" s="313"/>
      <c r="F443" s="305">
        <v>1.8</v>
      </c>
      <c r="G443" s="32">
        <v>6</v>
      </c>
      <c r="H443" s="305">
        <v>10.8</v>
      </c>
      <c r="I443" s="305">
        <v>11.28</v>
      </c>
      <c r="J443" s="32">
        <v>56</v>
      </c>
      <c r="K443" s="32" t="s">
        <v>97</v>
      </c>
      <c r="L443" s="33" t="s">
        <v>98</v>
      </c>
      <c r="M443" s="32">
        <v>50</v>
      </c>
      <c r="N443" s="507" t="s">
        <v>615</v>
      </c>
      <c r="O443" s="324"/>
      <c r="P443" s="324"/>
      <c r="Q443" s="324"/>
      <c r="R443" s="313"/>
      <c r="S443" s="34"/>
      <c r="T443" s="34"/>
      <c r="U443" s="35" t="s">
        <v>64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2" t="s">
        <v>1</v>
      </c>
    </row>
    <row r="444" spans="1:53" ht="16.5" hidden="1" customHeight="1" x14ac:dyDescent="0.25">
      <c r="A444" s="54" t="s">
        <v>616</v>
      </c>
      <c r="B444" s="54" t="s">
        <v>617</v>
      </c>
      <c r="C444" s="31">
        <v>4301020269</v>
      </c>
      <c r="D444" s="312">
        <v>4640242180519</v>
      </c>
      <c r="E444" s="313"/>
      <c r="F444" s="305">
        <v>1.35</v>
      </c>
      <c r="G444" s="32">
        <v>8</v>
      </c>
      <c r="H444" s="305">
        <v>10.8</v>
      </c>
      <c r="I444" s="305">
        <v>11.28</v>
      </c>
      <c r="J444" s="32">
        <v>56</v>
      </c>
      <c r="K444" s="32" t="s">
        <v>97</v>
      </c>
      <c r="L444" s="33" t="s">
        <v>116</v>
      </c>
      <c r="M444" s="32">
        <v>50</v>
      </c>
      <c r="N444" s="566" t="s">
        <v>618</v>
      </c>
      <c r="O444" s="324"/>
      <c r="P444" s="324"/>
      <c r="Q444" s="324"/>
      <c r="R444" s="313"/>
      <c r="S444" s="34"/>
      <c r="T444" s="34"/>
      <c r="U444" s="35" t="s">
        <v>64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3" t="s">
        <v>1</v>
      </c>
    </row>
    <row r="445" spans="1:53" hidden="1" x14ac:dyDescent="0.2">
      <c r="A445" s="316"/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8"/>
      <c r="N445" s="326" t="s">
        <v>65</v>
      </c>
      <c r="O445" s="327"/>
      <c r="P445" s="327"/>
      <c r="Q445" s="327"/>
      <c r="R445" s="327"/>
      <c r="S445" s="327"/>
      <c r="T445" s="328"/>
      <c r="U445" s="37" t="s">
        <v>66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hidden="1" x14ac:dyDescent="0.2">
      <c r="A446" s="317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17"/>
      <c r="M446" s="318"/>
      <c r="N446" s="326" t="s">
        <v>65</v>
      </c>
      <c r="O446" s="327"/>
      <c r="P446" s="327"/>
      <c r="Q446" s="327"/>
      <c r="R446" s="327"/>
      <c r="S446" s="327"/>
      <c r="T446" s="328"/>
      <c r="U446" s="37" t="s">
        <v>64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hidden="1" customHeight="1" x14ac:dyDescent="0.25">
      <c r="A447" s="325" t="s">
        <v>59</v>
      </c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17"/>
      <c r="M447" s="317"/>
      <c r="N447" s="317"/>
      <c r="O447" s="317"/>
      <c r="P447" s="317"/>
      <c r="Q447" s="317"/>
      <c r="R447" s="317"/>
      <c r="S447" s="317"/>
      <c r="T447" s="317"/>
      <c r="U447" s="317"/>
      <c r="V447" s="317"/>
      <c r="W447" s="317"/>
      <c r="X447" s="317"/>
      <c r="Y447" s="302"/>
      <c r="Z447" s="302"/>
    </row>
    <row r="448" spans="1:53" ht="27" hidden="1" customHeight="1" x14ac:dyDescent="0.25">
      <c r="A448" s="54" t="s">
        <v>619</v>
      </c>
      <c r="B448" s="54" t="s">
        <v>620</v>
      </c>
      <c r="C448" s="31">
        <v>4301031280</v>
      </c>
      <c r="D448" s="312">
        <v>4640242180816</v>
      </c>
      <c r="E448" s="313"/>
      <c r="F448" s="305">
        <v>0.7</v>
      </c>
      <c r="G448" s="32">
        <v>6</v>
      </c>
      <c r="H448" s="305">
        <v>4.2</v>
      </c>
      <c r="I448" s="305">
        <v>4.46</v>
      </c>
      <c r="J448" s="32">
        <v>156</v>
      </c>
      <c r="K448" s="32" t="s">
        <v>62</v>
      </c>
      <c r="L448" s="33" t="s">
        <v>63</v>
      </c>
      <c r="M448" s="32">
        <v>40</v>
      </c>
      <c r="N448" s="484" t="s">
        <v>621</v>
      </c>
      <c r="O448" s="324"/>
      <c r="P448" s="324"/>
      <c r="Q448" s="324"/>
      <c r="R448" s="313"/>
      <c r="S448" s="34"/>
      <c r="T448" s="34"/>
      <c r="U448" s="35" t="s">
        <v>64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4" t="s">
        <v>1</v>
      </c>
    </row>
    <row r="449" spans="1:53" ht="27" hidden="1" customHeight="1" x14ac:dyDescent="0.25">
      <c r="A449" s="54" t="s">
        <v>622</v>
      </c>
      <c r="B449" s="54" t="s">
        <v>623</v>
      </c>
      <c r="C449" s="31">
        <v>4301031244</v>
      </c>
      <c r="D449" s="312">
        <v>4640242180595</v>
      </c>
      <c r="E449" s="313"/>
      <c r="F449" s="305">
        <v>0.7</v>
      </c>
      <c r="G449" s="32">
        <v>6</v>
      </c>
      <c r="H449" s="305">
        <v>4.2</v>
      </c>
      <c r="I449" s="305">
        <v>4.46</v>
      </c>
      <c r="J449" s="32">
        <v>156</v>
      </c>
      <c r="K449" s="32" t="s">
        <v>62</v>
      </c>
      <c r="L449" s="33" t="s">
        <v>63</v>
      </c>
      <c r="M449" s="32">
        <v>40</v>
      </c>
      <c r="N449" s="518" t="s">
        <v>624</v>
      </c>
      <c r="O449" s="324"/>
      <c r="P449" s="324"/>
      <c r="Q449" s="324"/>
      <c r="R449" s="313"/>
      <c r="S449" s="34"/>
      <c r="T449" s="34"/>
      <c r="U449" s="35" t="s">
        <v>64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5" t="s">
        <v>1</v>
      </c>
    </row>
    <row r="450" spans="1:53" hidden="1" x14ac:dyDescent="0.2">
      <c r="A450" s="316"/>
      <c r="B450" s="317"/>
      <c r="C450" s="317"/>
      <c r="D450" s="317"/>
      <c r="E450" s="317"/>
      <c r="F450" s="317"/>
      <c r="G450" s="317"/>
      <c r="H450" s="317"/>
      <c r="I450" s="317"/>
      <c r="J450" s="317"/>
      <c r="K450" s="317"/>
      <c r="L450" s="317"/>
      <c r="M450" s="318"/>
      <c r="N450" s="326" t="s">
        <v>65</v>
      </c>
      <c r="O450" s="327"/>
      <c r="P450" s="327"/>
      <c r="Q450" s="327"/>
      <c r="R450" s="327"/>
      <c r="S450" s="327"/>
      <c r="T450" s="328"/>
      <c r="U450" s="37" t="s">
        <v>66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hidden="1" x14ac:dyDescent="0.2">
      <c r="A451" s="317"/>
      <c r="B451" s="317"/>
      <c r="C451" s="317"/>
      <c r="D451" s="317"/>
      <c r="E451" s="317"/>
      <c r="F451" s="317"/>
      <c r="G451" s="317"/>
      <c r="H451" s="317"/>
      <c r="I451" s="317"/>
      <c r="J451" s="317"/>
      <c r="K451" s="317"/>
      <c r="L451" s="317"/>
      <c r="M451" s="318"/>
      <c r="N451" s="326" t="s">
        <v>65</v>
      </c>
      <c r="O451" s="327"/>
      <c r="P451" s="327"/>
      <c r="Q451" s="327"/>
      <c r="R451" s="327"/>
      <c r="S451" s="327"/>
      <c r="T451" s="328"/>
      <c r="U451" s="37" t="s">
        <v>64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4.25" hidden="1" customHeight="1" x14ac:dyDescent="0.25">
      <c r="A452" s="325" t="s">
        <v>67</v>
      </c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17"/>
      <c r="M452" s="317"/>
      <c r="N452" s="317"/>
      <c r="O452" s="317"/>
      <c r="P452" s="317"/>
      <c r="Q452" s="317"/>
      <c r="R452" s="317"/>
      <c r="S452" s="317"/>
      <c r="T452" s="317"/>
      <c r="U452" s="317"/>
      <c r="V452" s="317"/>
      <c r="W452" s="317"/>
      <c r="X452" s="317"/>
      <c r="Y452" s="302"/>
      <c r="Z452" s="302"/>
    </row>
    <row r="453" spans="1:53" ht="27" hidden="1" customHeight="1" x14ac:dyDescent="0.25">
      <c r="A453" s="54" t="s">
        <v>625</v>
      </c>
      <c r="B453" s="54" t="s">
        <v>626</v>
      </c>
      <c r="C453" s="31">
        <v>4301051510</v>
      </c>
      <c r="D453" s="312">
        <v>4640242180540</v>
      </c>
      <c r="E453" s="313"/>
      <c r="F453" s="305">
        <v>1.3</v>
      </c>
      <c r="G453" s="32">
        <v>6</v>
      </c>
      <c r="H453" s="305">
        <v>7.8</v>
      </c>
      <c r="I453" s="305">
        <v>8.3640000000000008</v>
      </c>
      <c r="J453" s="32">
        <v>56</v>
      </c>
      <c r="K453" s="32" t="s">
        <v>97</v>
      </c>
      <c r="L453" s="33" t="s">
        <v>63</v>
      </c>
      <c r="M453" s="32">
        <v>30</v>
      </c>
      <c r="N453" s="636" t="s">
        <v>627</v>
      </c>
      <c r="O453" s="324"/>
      <c r="P453" s="324"/>
      <c r="Q453" s="324"/>
      <c r="R453" s="313"/>
      <c r="S453" s="34"/>
      <c r="T453" s="34"/>
      <c r="U453" s="35" t="s">
        <v>64</v>
      </c>
      <c r="V453" s="306">
        <v>0</v>
      </c>
      <c r="W453" s="307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t="27" hidden="1" customHeight="1" x14ac:dyDescent="0.25">
      <c r="A454" s="54" t="s">
        <v>628</v>
      </c>
      <c r="B454" s="54" t="s">
        <v>629</v>
      </c>
      <c r="C454" s="31">
        <v>4301051508</v>
      </c>
      <c r="D454" s="312">
        <v>4640242180557</v>
      </c>
      <c r="E454" s="313"/>
      <c r="F454" s="305">
        <v>0.5</v>
      </c>
      <c r="G454" s="32">
        <v>6</v>
      </c>
      <c r="H454" s="305">
        <v>3</v>
      </c>
      <c r="I454" s="305">
        <v>3.2839999999999998</v>
      </c>
      <c r="J454" s="32">
        <v>156</v>
      </c>
      <c r="K454" s="32" t="s">
        <v>62</v>
      </c>
      <c r="L454" s="33" t="s">
        <v>63</v>
      </c>
      <c r="M454" s="32">
        <v>30</v>
      </c>
      <c r="N454" s="331" t="s">
        <v>630</v>
      </c>
      <c r="O454" s="324"/>
      <c r="P454" s="324"/>
      <c r="Q454" s="324"/>
      <c r="R454" s="313"/>
      <c r="S454" s="34"/>
      <c r="T454" s="34"/>
      <c r="U454" s="35" t="s">
        <v>64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hidden="1" x14ac:dyDescent="0.2">
      <c r="A455" s="316"/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8"/>
      <c r="N455" s="326" t="s">
        <v>65</v>
      </c>
      <c r="O455" s="327"/>
      <c r="P455" s="327"/>
      <c r="Q455" s="327"/>
      <c r="R455" s="327"/>
      <c r="S455" s="327"/>
      <c r="T455" s="328"/>
      <c r="U455" s="37" t="s">
        <v>66</v>
      </c>
      <c r="V455" s="308">
        <f>IFERROR(V453/H453,"0")+IFERROR(V454/H454,"0")</f>
        <v>0</v>
      </c>
      <c r="W455" s="308">
        <f>IFERROR(W453/H453,"0")+IFERROR(W454/H454,"0")</f>
        <v>0</v>
      </c>
      <c r="X455" s="308">
        <f>IFERROR(IF(X453="",0,X453),"0")+IFERROR(IF(X454="",0,X454),"0")</f>
        <v>0</v>
      </c>
      <c r="Y455" s="309"/>
      <c r="Z455" s="309"/>
    </row>
    <row r="456" spans="1:53" hidden="1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17"/>
      <c r="M456" s="318"/>
      <c r="N456" s="326" t="s">
        <v>65</v>
      </c>
      <c r="O456" s="327"/>
      <c r="P456" s="327"/>
      <c r="Q456" s="327"/>
      <c r="R456" s="327"/>
      <c r="S456" s="327"/>
      <c r="T456" s="328"/>
      <c r="U456" s="37" t="s">
        <v>64</v>
      </c>
      <c r="V456" s="308">
        <f>IFERROR(SUM(V453:V454),"0")</f>
        <v>0</v>
      </c>
      <c r="W456" s="308">
        <f>IFERROR(SUM(W453:W454),"0")</f>
        <v>0</v>
      </c>
      <c r="X456" s="37"/>
      <c r="Y456" s="309"/>
      <c r="Z456" s="309"/>
    </row>
    <row r="457" spans="1:53" ht="16.5" hidden="1" customHeight="1" x14ac:dyDescent="0.25">
      <c r="A457" s="337" t="s">
        <v>631</v>
      </c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17"/>
      <c r="M457" s="317"/>
      <c r="N457" s="317"/>
      <c r="O457" s="317"/>
      <c r="P457" s="317"/>
      <c r="Q457" s="317"/>
      <c r="R457" s="317"/>
      <c r="S457" s="317"/>
      <c r="T457" s="317"/>
      <c r="U457" s="317"/>
      <c r="V457" s="317"/>
      <c r="W457" s="317"/>
      <c r="X457" s="317"/>
      <c r="Y457" s="301"/>
      <c r="Z457" s="301"/>
    </row>
    <row r="458" spans="1:53" ht="14.25" hidden="1" customHeight="1" x14ac:dyDescent="0.25">
      <c r="A458" s="325" t="s">
        <v>67</v>
      </c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17"/>
      <c r="M458" s="317"/>
      <c r="N458" s="317"/>
      <c r="O458" s="317"/>
      <c r="P458" s="317"/>
      <c r="Q458" s="317"/>
      <c r="R458" s="317"/>
      <c r="S458" s="317"/>
      <c r="T458" s="317"/>
      <c r="U458" s="317"/>
      <c r="V458" s="317"/>
      <c r="W458" s="317"/>
      <c r="X458" s="317"/>
      <c r="Y458" s="302"/>
      <c r="Z458" s="302"/>
    </row>
    <row r="459" spans="1:53" ht="16.5" customHeight="1" x14ac:dyDescent="0.25">
      <c r="A459" s="54" t="s">
        <v>632</v>
      </c>
      <c r="B459" s="54" t="s">
        <v>633</v>
      </c>
      <c r="C459" s="31">
        <v>4301051310</v>
      </c>
      <c r="D459" s="312">
        <v>4680115880870</v>
      </c>
      <c r="E459" s="313"/>
      <c r="F459" s="305">
        <v>1.3</v>
      </c>
      <c r="G459" s="32">
        <v>6</v>
      </c>
      <c r="H459" s="305">
        <v>7.8</v>
      </c>
      <c r="I459" s="305">
        <v>8.3640000000000008</v>
      </c>
      <c r="J459" s="32">
        <v>56</v>
      </c>
      <c r="K459" s="32" t="s">
        <v>97</v>
      </c>
      <c r="L459" s="33" t="s">
        <v>116</v>
      </c>
      <c r="M459" s="32">
        <v>40</v>
      </c>
      <c r="N459" s="47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4"/>
      <c r="P459" s="324"/>
      <c r="Q459" s="324"/>
      <c r="R459" s="313"/>
      <c r="S459" s="34"/>
      <c r="T459" s="34"/>
      <c r="U459" s="35" t="s">
        <v>64</v>
      </c>
      <c r="V459" s="306">
        <v>200</v>
      </c>
      <c r="W459" s="307">
        <f>IFERROR(IF(V459="",0,CEILING((V459/$H459),1)*$H459),"")</f>
        <v>202.79999999999998</v>
      </c>
      <c r="X459" s="36">
        <f>IFERROR(IF(W459=0,"",ROUNDUP(W459/H459,0)*0.02175),"")</f>
        <v>0.5655</v>
      </c>
      <c r="Y459" s="56"/>
      <c r="Z459" s="57"/>
      <c r="AD459" s="58"/>
      <c r="BA459" s="298" t="s">
        <v>1</v>
      </c>
    </row>
    <row r="460" spans="1:53" x14ac:dyDescent="0.2">
      <c r="A460" s="316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8"/>
      <c r="N460" s="326" t="s">
        <v>65</v>
      </c>
      <c r="O460" s="327"/>
      <c r="P460" s="327"/>
      <c r="Q460" s="327"/>
      <c r="R460" s="327"/>
      <c r="S460" s="327"/>
      <c r="T460" s="328"/>
      <c r="U460" s="37" t="s">
        <v>66</v>
      </c>
      <c r="V460" s="308">
        <f>IFERROR(V459/H459,"0")</f>
        <v>25.641025641025642</v>
      </c>
      <c r="W460" s="308">
        <f>IFERROR(W459/H459,"0")</f>
        <v>26</v>
      </c>
      <c r="X460" s="308">
        <f>IFERROR(IF(X459="",0,X459),"0")</f>
        <v>0.5655</v>
      </c>
      <c r="Y460" s="309"/>
      <c r="Z460" s="309"/>
    </row>
    <row r="461" spans="1:53" x14ac:dyDescent="0.2">
      <c r="A461" s="317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17"/>
      <c r="M461" s="318"/>
      <c r="N461" s="326" t="s">
        <v>65</v>
      </c>
      <c r="O461" s="327"/>
      <c r="P461" s="327"/>
      <c r="Q461" s="327"/>
      <c r="R461" s="327"/>
      <c r="S461" s="327"/>
      <c r="T461" s="328"/>
      <c r="U461" s="37" t="s">
        <v>64</v>
      </c>
      <c r="V461" s="308">
        <f>IFERROR(SUM(V459:V459),"0")</f>
        <v>200</v>
      </c>
      <c r="W461" s="308">
        <f>IFERROR(SUM(W459:W459),"0")</f>
        <v>202.79999999999998</v>
      </c>
      <c r="X461" s="37"/>
      <c r="Y461" s="309"/>
      <c r="Z461" s="309"/>
    </row>
    <row r="462" spans="1:53" ht="15" customHeight="1" x14ac:dyDescent="0.2">
      <c r="A462" s="472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17"/>
      <c r="M462" s="371"/>
      <c r="N462" s="381" t="s">
        <v>634</v>
      </c>
      <c r="O462" s="363"/>
      <c r="P462" s="363"/>
      <c r="Q462" s="363"/>
      <c r="R462" s="363"/>
      <c r="S462" s="363"/>
      <c r="T462" s="364"/>
      <c r="U462" s="37" t="s">
        <v>64</v>
      </c>
      <c r="V462" s="30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9769</v>
      </c>
      <c r="W462" s="30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9917.1400000000012</v>
      </c>
      <c r="X462" s="37"/>
      <c r="Y462" s="309"/>
      <c r="Z462" s="309"/>
    </row>
    <row r="463" spans="1:53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7"/>
      <c r="M463" s="371"/>
      <c r="N463" s="381" t="s">
        <v>635</v>
      </c>
      <c r="O463" s="363"/>
      <c r="P463" s="363"/>
      <c r="Q463" s="363"/>
      <c r="R463" s="363"/>
      <c r="S463" s="363"/>
      <c r="T463" s="364"/>
      <c r="U463" s="37" t="s">
        <v>64</v>
      </c>
      <c r="V463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10287.950529152909</v>
      </c>
      <c r="W463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10445.880000000003</v>
      </c>
      <c r="X463" s="37"/>
      <c r="Y463" s="309"/>
      <c r="Z463" s="309"/>
    </row>
    <row r="464" spans="1:53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7"/>
      <c r="M464" s="371"/>
      <c r="N464" s="381" t="s">
        <v>636</v>
      </c>
      <c r="O464" s="363"/>
      <c r="P464" s="363"/>
      <c r="Q464" s="363"/>
      <c r="R464" s="363"/>
      <c r="S464" s="363"/>
      <c r="T464" s="364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17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18</v>
      </c>
      <c r="X464" s="37"/>
      <c r="Y464" s="309"/>
      <c r="Z464" s="309"/>
    </row>
    <row r="465" spans="1:29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7"/>
      <c r="M465" s="371"/>
      <c r="N465" s="381" t="s">
        <v>638</v>
      </c>
      <c r="O465" s="363"/>
      <c r="P465" s="363"/>
      <c r="Q465" s="363"/>
      <c r="R465" s="363"/>
      <c r="S465" s="363"/>
      <c r="T465" s="364"/>
      <c r="U465" s="37" t="s">
        <v>64</v>
      </c>
      <c r="V465" s="308">
        <f>GrossWeightTotal+PalletQtyTotal*25</f>
        <v>10712.950529152909</v>
      </c>
      <c r="W465" s="308">
        <f>GrossWeightTotalR+PalletQtyTotalR*25</f>
        <v>10895.880000000003</v>
      </c>
      <c r="X465" s="37"/>
      <c r="Y465" s="309"/>
      <c r="Z465" s="309"/>
    </row>
    <row r="466" spans="1:29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7"/>
      <c r="M466" s="371"/>
      <c r="N466" s="381" t="s">
        <v>639</v>
      </c>
      <c r="O466" s="363"/>
      <c r="P466" s="363"/>
      <c r="Q466" s="363"/>
      <c r="R466" s="363"/>
      <c r="S466" s="363"/>
      <c r="T466" s="364"/>
      <c r="U466" s="37" t="s">
        <v>637</v>
      </c>
      <c r="V466" s="30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1447.6626022571809</v>
      </c>
      <c r="W466" s="30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1473</v>
      </c>
      <c r="X466" s="37"/>
      <c r="Y466" s="309"/>
      <c r="Z466" s="309"/>
    </row>
    <row r="467" spans="1:29" ht="14.25" hidden="1" customHeight="1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7"/>
      <c r="M467" s="371"/>
      <c r="N467" s="381" t="s">
        <v>640</v>
      </c>
      <c r="O467" s="363"/>
      <c r="P467" s="363"/>
      <c r="Q467" s="363"/>
      <c r="R467" s="363"/>
      <c r="S467" s="363"/>
      <c r="T467" s="364"/>
      <c r="U467" s="39" t="s">
        <v>641</v>
      </c>
      <c r="V467" s="37"/>
      <c r="W467" s="37"/>
      <c r="X467" s="37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19.497829999999997</v>
      </c>
      <c r="Y467" s="309"/>
      <c r="Z467" s="309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299" t="s">
        <v>58</v>
      </c>
      <c r="C469" s="310" t="s">
        <v>92</v>
      </c>
      <c r="D469" s="427"/>
      <c r="E469" s="427"/>
      <c r="F469" s="311"/>
      <c r="G469" s="310" t="s">
        <v>227</v>
      </c>
      <c r="H469" s="427"/>
      <c r="I469" s="427"/>
      <c r="J469" s="427"/>
      <c r="K469" s="427"/>
      <c r="L469" s="427"/>
      <c r="M469" s="427"/>
      <c r="N469" s="311"/>
      <c r="O469" s="310" t="s">
        <v>430</v>
      </c>
      <c r="P469" s="311"/>
      <c r="Q469" s="310" t="s">
        <v>480</v>
      </c>
      <c r="R469" s="311"/>
      <c r="S469" s="299" t="s">
        <v>563</v>
      </c>
      <c r="T469" s="310" t="s">
        <v>605</v>
      </c>
      <c r="U469" s="311"/>
      <c r="Z469" s="52"/>
      <c r="AC469" s="300"/>
    </row>
    <row r="470" spans="1:29" ht="14.25" customHeight="1" thickTop="1" x14ac:dyDescent="0.2">
      <c r="A470" s="514" t="s">
        <v>643</v>
      </c>
      <c r="B470" s="310" t="s">
        <v>58</v>
      </c>
      <c r="C470" s="310" t="s">
        <v>93</v>
      </c>
      <c r="D470" s="310" t="s">
        <v>99</v>
      </c>
      <c r="E470" s="310" t="s">
        <v>92</v>
      </c>
      <c r="F470" s="310" t="s">
        <v>219</v>
      </c>
      <c r="G470" s="310" t="s">
        <v>228</v>
      </c>
      <c r="H470" s="310" t="s">
        <v>235</v>
      </c>
      <c r="I470" s="310" t="s">
        <v>256</v>
      </c>
      <c r="J470" s="310" t="s">
        <v>322</v>
      </c>
      <c r="K470" s="300"/>
      <c r="L470" s="310" t="s">
        <v>325</v>
      </c>
      <c r="M470" s="310" t="s">
        <v>403</v>
      </c>
      <c r="N470" s="310" t="s">
        <v>421</v>
      </c>
      <c r="O470" s="310" t="s">
        <v>431</v>
      </c>
      <c r="P470" s="310" t="s">
        <v>457</v>
      </c>
      <c r="Q470" s="310" t="s">
        <v>481</v>
      </c>
      <c r="R470" s="310" t="s">
        <v>543</v>
      </c>
      <c r="S470" s="310" t="s">
        <v>563</v>
      </c>
      <c r="T470" s="310" t="s">
        <v>606</v>
      </c>
      <c r="U470" s="310" t="s">
        <v>631</v>
      </c>
      <c r="Z470" s="52"/>
      <c r="AC470" s="300"/>
    </row>
    <row r="471" spans="1:29" ht="13.5" customHeight="1" thickBot="1" x14ac:dyDescent="0.25">
      <c r="A471" s="515"/>
      <c r="B471" s="349"/>
      <c r="C471" s="349"/>
      <c r="D471" s="349"/>
      <c r="E471" s="349"/>
      <c r="F471" s="349"/>
      <c r="G471" s="349"/>
      <c r="H471" s="349"/>
      <c r="I471" s="349"/>
      <c r="J471" s="349"/>
      <c r="K471" s="300"/>
      <c r="L471" s="349"/>
      <c r="M471" s="349"/>
      <c r="N471" s="349"/>
      <c r="O471" s="349"/>
      <c r="P471" s="349"/>
      <c r="Q471" s="349"/>
      <c r="R471" s="349"/>
      <c r="S471" s="349"/>
      <c r="T471" s="349"/>
      <c r="U471" s="349"/>
      <c r="Z471" s="52"/>
      <c r="AC471" s="300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</f>
        <v>0</v>
      </c>
      <c r="D472" s="46">
        <f>IFERROR(W54*1,"0")+IFERROR(W55*1,"0")+IFERROR(W56*1,"0")+IFERROR(W57*1,"0")</f>
        <v>54</v>
      </c>
      <c r="E472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324.33999999999997</v>
      </c>
      <c r="F472" s="46">
        <f>IFERROR(W122*1,"0")+IFERROR(W123*1,"0")+IFERROR(W124*1,"0")</f>
        <v>225</v>
      </c>
      <c r="G472" s="46">
        <f>IFERROR(W130*1,"0")+IFERROR(W131*1,"0")+IFERROR(W132*1,"0")</f>
        <v>0</v>
      </c>
      <c r="H472" s="46">
        <f>IFERROR(W137*1,"0")+IFERROR(W138*1,"0")+IFERROR(W139*1,"0")+IFERROR(W140*1,"0")+IFERROR(W141*1,"0")+IFERROR(W142*1,"0")+IFERROR(W143*1,"0")+IFERROR(W144*1,"0")+IFERROR(W145*1,"0")</f>
        <v>0</v>
      </c>
      <c r="I472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1786.5</v>
      </c>
      <c r="J472" s="46">
        <f>IFERROR(W195*1,"0")</f>
        <v>0</v>
      </c>
      <c r="K472" s="300"/>
      <c r="L472" s="46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132.6</v>
      </c>
      <c r="M472" s="46">
        <f>IFERROR(W258*1,"0")+IFERROR(W259*1,"0")+IFERROR(W260*1,"0")+IFERROR(W261*1,"0")+IFERROR(W262*1,"0")+IFERROR(W263*1,"0")+IFERROR(W264*1,"0")+IFERROR(W268*1,"0")+IFERROR(W269*1,"0")</f>
        <v>0</v>
      </c>
      <c r="N472" s="46">
        <f>IFERROR(W274*1,"0")+IFERROR(W278*1,"0")+IFERROR(W282*1,"0")+IFERROR(W286*1,"0")</f>
        <v>5.4</v>
      </c>
      <c r="O472" s="46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5550</v>
      </c>
      <c r="P472" s="46">
        <f>IFERROR(W318*1,"0")+IFERROR(W319*1,"0")+IFERROR(W320*1,"0")+IFERROR(W321*1,"0")+IFERROR(W325*1,"0")+IFERROR(W326*1,"0")+IFERROR(W330*1,"0")+IFERROR(W331*1,"0")+IFERROR(W332*1,"0")+IFERROR(W333*1,"0")+IFERROR(W337*1,"0")</f>
        <v>510.59999999999997</v>
      </c>
      <c r="Q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0</v>
      </c>
      <c r="R472" s="46">
        <f>IFERROR(W388*1,"0")+IFERROR(W389*1,"0")+IFERROR(W393*1,"0")+IFERROR(W394*1,"0")+IFERROR(W395*1,"0")+IFERROR(W396*1,"0")+IFERROR(W397*1,"0")+IFERROR(W398*1,"0")+IFERROR(W399*1,"0")</f>
        <v>149.1</v>
      </c>
      <c r="S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976.8</v>
      </c>
      <c r="T472" s="46">
        <f>IFERROR(W438*1,"0")+IFERROR(W439*1,"0")+IFERROR(W443*1,"0")+IFERROR(W444*1,"0")+IFERROR(W448*1,"0")+IFERROR(W449*1,"0")+IFERROR(W453*1,"0")+IFERROR(W454*1,"0")</f>
        <v>0</v>
      </c>
      <c r="U472" s="46">
        <f>IFERROR(W459*1,"0")</f>
        <v>202.79999999999998</v>
      </c>
      <c r="Z472" s="52"/>
      <c r="AC472" s="300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4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28"/>
        <filter val="0,67"/>
        <filter val="1 034,00"/>
        <filter val="1 156,00"/>
        <filter val="1 175,00"/>
        <filter val="1 435,00"/>
        <filter val="1 447,66"/>
        <filter val="1 688,00"/>
        <filter val="1,56"/>
        <filter val="1,80"/>
        <filter val="10 287,95"/>
        <filter val="10 712,95"/>
        <filter val="10,00"/>
        <filter val="102,00"/>
        <filter val="103,89"/>
        <filter val="106,00"/>
        <filter val="11,00"/>
        <filter val="11,50"/>
        <filter val="12,00"/>
        <filter val="124,00"/>
        <filter val="125,00"/>
        <filter val="129,00"/>
        <filter val="131,00"/>
        <filter val="132,00"/>
        <filter val="14,00"/>
        <filter val="14,77"/>
        <filter val="145,00"/>
        <filter val="16,00"/>
        <filter val="16,03"/>
        <filter val="162,00"/>
        <filter val="17"/>
        <filter val="17,00"/>
        <filter val="186,00"/>
        <filter val="2,33"/>
        <filter val="200,00"/>
        <filter val="21,25"/>
        <filter val="220,00"/>
        <filter val="223,00"/>
        <filter val="225,00"/>
        <filter val="227,00"/>
        <filter val="24,43"/>
        <filter val="25,64"/>
        <filter val="257,00"/>
        <filter val="26,00"/>
        <filter val="260,00"/>
        <filter val="262,00"/>
        <filter val="286,53"/>
        <filter val="3,00"/>
        <filter val="301,00"/>
        <filter val="32,00"/>
        <filter val="342,00"/>
        <filter val="37,86"/>
        <filter val="38,30"/>
        <filter val="4 298,00"/>
        <filter val="4,20"/>
        <filter val="4,26"/>
        <filter val="44,00"/>
        <filter val="46,00"/>
        <filter val="481,67"/>
        <filter val="484,00"/>
        <filter val="488,00"/>
        <filter val="5,00"/>
        <filter val="505,00"/>
        <filter val="51,00"/>
        <filter val="54,00"/>
        <filter val="561,00"/>
        <filter val="57,71"/>
        <filter val="6,00"/>
        <filter val="62,00"/>
        <filter val="64,77"/>
        <filter val="68,93"/>
        <filter val="69,00"/>
        <filter val="69,65"/>
        <filter val="7,95"/>
        <filter val="8,00"/>
        <filter val="86,00"/>
        <filter val="9 769,00"/>
        <filter val="91,00"/>
        <filter val="91,67"/>
        <filter val="99,00"/>
      </filters>
    </filterColumn>
  </autoFilter>
  <mergeCells count="839">
    <mergeCell ref="N451:T451"/>
    <mergeCell ref="D410:E410"/>
    <mergeCell ref="C469:F469"/>
    <mergeCell ref="N172:R172"/>
    <mergeCell ref="D357:E357"/>
    <mergeCell ref="D313:E313"/>
    <mergeCell ref="N426:R426"/>
    <mergeCell ref="A152:M153"/>
    <mergeCell ref="N364:R364"/>
    <mergeCell ref="D432:E432"/>
    <mergeCell ref="A450:M451"/>
    <mergeCell ref="N453:R453"/>
    <mergeCell ref="D417:E417"/>
    <mergeCell ref="A302:X302"/>
    <mergeCell ref="A236:M237"/>
    <mergeCell ref="N446:T446"/>
    <mergeCell ref="D351:E351"/>
    <mergeCell ref="D411:E411"/>
    <mergeCell ref="D423:E423"/>
    <mergeCell ref="A435:X435"/>
    <mergeCell ref="N399:R399"/>
    <mergeCell ref="A460:M461"/>
    <mergeCell ref="D353:E353"/>
    <mergeCell ref="N413:R41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44:R144"/>
    <mergeCell ref="D187:E187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N44:T44"/>
    <mergeCell ref="N215:T215"/>
    <mergeCell ref="A340:X340"/>
    <mergeCell ref="N266:T266"/>
    <mergeCell ref="D66:E66"/>
    <mergeCell ref="N181:R181"/>
    <mergeCell ref="A135:X135"/>
    <mergeCell ref="N32:T32"/>
    <mergeCell ref="D253:E253"/>
    <mergeCell ref="N134:T134"/>
    <mergeCell ref="A199:X199"/>
    <mergeCell ref="D326:E326"/>
    <mergeCell ref="A36:M37"/>
    <mergeCell ref="A334:M335"/>
    <mergeCell ref="A256:X256"/>
    <mergeCell ref="N87:T87"/>
    <mergeCell ref="D174:E174"/>
    <mergeCell ref="D117:E117"/>
    <mergeCell ref="D92:E92"/>
    <mergeCell ref="N102:R102"/>
    <mergeCell ref="D67:E67"/>
    <mergeCell ref="D138:E138"/>
    <mergeCell ref="N96:R96"/>
    <mergeCell ref="A42:X42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N178:R178"/>
    <mergeCell ref="O470:O471"/>
    <mergeCell ref="N98:T98"/>
    <mergeCell ref="D142:E142"/>
    <mergeCell ref="N461:T461"/>
    <mergeCell ref="D378:E378"/>
    <mergeCell ref="N359:R359"/>
    <mergeCell ref="D406:E406"/>
    <mergeCell ref="N126:T126"/>
    <mergeCell ref="N280:T280"/>
    <mergeCell ref="N218:T218"/>
    <mergeCell ref="A384:M385"/>
    <mergeCell ref="N176:R176"/>
    <mergeCell ref="N345:T345"/>
    <mergeCell ref="N412:R412"/>
    <mergeCell ref="D259:E259"/>
    <mergeCell ref="N349:R349"/>
    <mergeCell ref="D332:E332"/>
    <mergeCell ref="N400:T400"/>
    <mergeCell ref="A186:X186"/>
    <mergeCell ref="N407:R407"/>
    <mergeCell ref="N307:T307"/>
    <mergeCell ref="N195:R195"/>
    <mergeCell ref="E470:E471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N45:T45"/>
    <mergeCell ref="A285:X285"/>
    <mergeCell ref="A341:X341"/>
    <mergeCell ref="N62:R62"/>
    <mergeCell ref="W17:W18"/>
    <mergeCell ref="N49:R49"/>
    <mergeCell ref="D5:E5"/>
    <mergeCell ref="N111:T111"/>
    <mergeCell ref="D303:E303"/>
    <mergeCell ref="N222:R222"/>
    <mergeCell ref="D94:E94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R6:S9"/>
    <mergeCell ref="N305:R305"/>
    <mergeCell ref="D7:L7"/>
    <mergeCell ref="D62:E62"/>
    <mergeCell ref="D56:E56"/>
    <mergeCell ref="N95:R95"/>
    <mergeCell ref="N70:R70"/>
    <mergeCell ref="A300:M301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240:E240"/>
    <mergeCell ref="A400:M401"/>
    <mergeCell ref="A457:X457"/>
    <mergeCell ref="N228:R228"/>
    <mergeCell ref="N355:R355"/>
    <mergeCell ref="M470:M471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N65:R65"/>
    <mergeCell ref="A191:M192"/>
    <mergeCell ref="N17:R18"/>
    <mergeCell ref="A110:M111"/>
    <mergeCell ref="O6:P6"/>
    <mergeCell ref="N63:R63"/>
    <mergeCell ref="O11:P11"/>
    <mergeCell ref="A6:C6"/>
    <mergeCell ref="A5:C5"/>
    <mergeCell ref="N15:R16"/>
    <mergeCell ref="N74:R74"/>
    <mergeCell ref="N88:T88"/>
    <mergeCell ref="N76:R76"/>
    <mergeCell ref="T5:U5"/>
    <mergeCell ref="U17:U18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N205:R205"/>
    <mergeCell ref="N376:R376"/>
    <mergeCell ref="A226:X226"/>
    <mergeCell ref="D260:E2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N365:R365"/>
    <mergeCell ref="N221:R221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118:M119"/>
    <mergeCell ref="D27:E27"/>
    <mergeCell ref="N422:R422"/>
    <mergeCell ref="N360:R360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300:T300"/>
    <mergeCell ref="D108:E108"/>
    <mergeCell ref="D375:E375"/>
    <mergeCell ref="N223:R223"/>
    <mergeCell ref="N350:R350"/>
    <mergeCell ref="N241:R241"/>
    <mergeCell ref="N124:R124"/>
    <mergeCell ref="D113:E113"/>
    <mergeCell ref="D309:E309"/>
    <mergeCell ref="N71:R71"/>
    <mergeCell ref="N306:T306"/>
    <mergeCell ref="D325:E325"/>
    <mergeCell ref="N37:T37"/>
    <mergeCell ref="A44:M45"/>
    <mergeCell ref="D365:E365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A128:X128"/>
    <mergeCell ref="D190:E190"/>
    <mergeCell ref="D246:E246"/>
    <mergeCell ref="D233:E233"/>
    <mergeCell ref="D282:E282"/>
    <mergeCell ref="D409:E409"/>
    <mergeCell ref="N140:R140"/>
    <mergeCell ref="N401:T401"/>
    <mergeCell ref="D422:E422"/>
    <mergeCell ref="A361:M362"/>
    <mergeCell ref="D424:E424"/>
    <mergeCell ref="D286:E286"/>
    <mergeCell ref="N260:R260"/>
    <mergeCell ref="N433:T433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166:X166"/>
    <mergeCell ref="A402:X402"/>
    <mergeCell ref="D251:E251"/>
    <mergeCell ref="N397:R397"/>
    <mergeCell ref="D343:E343"/>
    <mergeCell ref="A279:M280"/>
    <mergeCell ref="N145:R145"/>
    <mergeCell ref="N443:R443"/>
    <mergeCell ref="D182:E182"/>
    <mergeCell ref="N163:R163"/>
    <mergeCell ref="N101:R101"/>
    <mergeCell ref="D109:E109"/>
    <mergeCell ref="N138:R138"/>
    <mergeCell ref="N174:R174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D396:E396"/>
    <mergeCell ref="N249:T249"/>
    <mergeCell ref="S470:S471"/>
    <mergeCell ref="N40:T40"/>
    <mergeCell ref="N338:T338"/>
    <mergeCell ref="N234:R234"/>
    <mergeCell ref="N405:R405"/>
    <mergeCell ref="A287:M288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N202:R202"/>
    <mergeCell ref="N258:R258"/>
    <mergeCell ref="D74:E74"/>
    <mergeCell ref="D130:E130"/>
    <mergeCell ref="D68:E68"/>
    <mergeCell ref="D201:E201"/>
    <mergeCell ref="I470:I471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N448:R448"/>
    <mergeCell ref="N304:R304"/>
    <mergeCell ref="D176:E176"/>
    <mergeCell ref="A329:X329"/>
    <mergeCell ref="H470:H471"/>
    <mergeCell ref="N108:R108"/>
    <mergeCell ref="J470:J471"/>
    <mergeCell ref="N467:T467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D399:E399"/>
    <mergeCell ref="D295:E295"/>
    <mergeCell ref="N459:R459"/>
    <mergeCell ref="N419:T419"/>
    <mergeCell ref="D269:E269"/>
    <mergeCell ref="N275:T275"/>
    <mergeCell ref="D296:E296"/>
    <mergeCell ref="N346:T346"/>
    <mergeCell ref="A306:M307"/>
    <mergeCell ref="D427:E427"/>
    <mergeCell ref="A379:M380"/>
    <mergeCell ref="D405:E405"/>
    <mergeCell ref="D359:E359"/>
    <mergeCell ref="N396:R396"/>
    <mergeCell ref="D75:E75"/>
    <mergeCell ref="D206:E206"/>
    <mergeCell ref="A386:X386"/>
    <mergeCell ref="N283:T283"/>
    <mergeCell ref="D298:E298"/>
    <mergeCell ref="D181:E181"/>
    <mergeCell ref="N323:T323"/>
    <mergeCell ref="N123:R123"/>
    <mergeCell ref="D349:E349"/>
    <mergeCell ref="N161:R161"/>
    <mergeCell ref="N332:R332"/>
    <mergeCell ref="D204:E204"/>
    <mergeCell ref="A184:M185"/>
    <mergeCell ref="N314:T314"/>
    <mergeCell ref="D320:E320"/>
    <mergeCell ref="N239:R239"/>
    <mergeCell ref="N122:R122"/>
    <mergeCell ref="A120:X120"/>
    <mergeCell ref="N105:R105"/>
    <mergeCell ref="A257:X257"/>
    <mergeCell ref="N393:R393"/>
    <mergeCell ref="N168:R168"/>
    <mergeCell ref="D132:E132"/>
    <mergeCell ref="N455:T455"/>
    <mergeCell ref="D178:E178"/>
    <mergeCell ref="A370:X370"/>
    <mergeCell ref="D172:E172"/>
    <mergeCell ref="N245:R24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D222:E222"/>
    <mergeCell ref="N351:R351"/>
    <mergeCell ref="D397:E397"/>
    <mergeCell ref="N284:T284"/>
    <mergeCell ref="A283:M284"/>
    <mergeCell ref="N41:T41"/>
    <mergeCell ref="D188:E188"/>
    <mergeCell ref="H1:O1"/>
    <mergeCell ref="D364:E364"/>
    <mergeCell ref="N270:T270"/>
    <mergeCell ref="D413:E413"/>
    <mergeCell ref="O9:P9"/>
    <mergeCell ref="D217:E217"/>
    <mergeCell ref="N22:R22"/>
    <mergeCell ref="N35:R35"/>
    <mergeCell ref="H10:L10"/>
    <mergeCell ref="D10:E10"/>
    <mergeCell ref="F10:G10"/>
    <mergeCell ref="A12:L12"/>
    <mergeCell ref="A238:X238"/>
    <mergeCell ref="D101:E101"/>
    <mergeCell ref="N209:R209"/>
    <mergeCell ref="D76:E76"/>
    <mergeCell ref="H17:H18"/>
    <mergeCell ref="N26:R26"/>
    <mergeCell ref="N31:R31"/>
    <mergeCell ref="A34:X34"/>
    <mergeCell ref="N362:T362"/>
    <mergeCell ref="N114:R114"/>
    <mergeCell ref="N463:T463"/>
    <mergeCell ref="D65:E65"/>
    <mergeCell ref="N288:T288"/>
    <mergeCell ref="N36:T36"/>
    <mergeCell ref="A381:X381"/>
    <mergeCell ref="N334:T334"/>
    <mergeCell ref="A392:X392"/>
    <mergeCell ref="D439:E439"/>
    <mergeCell ref="N398:R398"/>
    <mergeCell ref="D383:E383"/>
    <mergeCell ref="A281:X281"/>
    <mergeCell ref="D299:E299"/>
    <mergeCell ref="A387:X387"/>
    <mergeCell ref="A452:X452"/>
    <mergeCell ref="A458:X458"/>
    <mergeCell ref="N206:R206"/>
    <mergeCell ref="A193:X193"/>
    <mergeCell ref="A46:X46"/>
    <mergeCell ref="D80:E80"/>
    <mergeCell ref="N66:R66"/>
    <mergeCell ref="A89:X89"/>
    <mergeCell ref="N188:R188"/>
    <mergeCell ref="N78:T78"/>
    <mergeCell ref="A316:X316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177:R177"/>
    <mergeCell ref="N269:R269"/>
    <mergeCell ref="D85:E85"/>
    <mergeCell ref="D207:E207"/>
    <mergeCell ref="N191:T191"/>
    <mergeCell ref="A216:X216"/>
    <mergeCell ref="D459:E459"/>
    <mergeCell ref="N130:R130"/>
    <mergeCell ref="D55:E55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290:X290"/>
    <mergeCell ref="A322:M323"/>
    <mergeCell ref="D177:E177"/>
    <mergeCell ref="D305:E305"/>
    <mergeCell ref="N227:R227"/>
    <mergeCell ref="D49:E49"/>
    <mergeCell ref="N143:R143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Q470:Q471"/>
    <mergeCell ref="N434:T434"/>
    <mergeCell ref="N428:T428"/>
    <mergeCell ref="D449:E449"/>
    <mergeCell ref="N415:T415"/>
    <mergeCell ref="N278:R278"/>
    <mergeCell ref="D150:E150"/>
    <mergeCell ref="D321:E321"/>
    <mergeCell ref="A159:X159"/>
    <mergeCell ref="N243:T243"/>
    <mergeCell ref="N50:T50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O13:P13"/>
    <mergeCell ref="N339:T339"/>
    <mergeCell ref="N201:R201"/>
    <mergeCell ref="N139:R139"/>
    <mergeCell ref="D318:E318"/>
    <mergeCell ref="D389:E389"/>
    <mergeCell ref="N406:R406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N384:T384"/>
    <mergeCell ref="A13:L13"/>
    <mergeCell ref="A19:X19"/>
    <mergeCell ref="A15:L15"/>
    <mergeCell ref="N23:T23"/>
    <mergeCell ref="A48:X48"/>
    <mergeCell ref="J9:L9"/>
    <mergeCell ref="R5:S5"/>
    <mergeCell ref="N27:R27"/>
    <mergeCell ref="D262:E262"/>
    <mergeCell ref="S17:T17"/>
    <mergeCell ref="F5:G5"/>
    <mergeCell ref="A14:L14"/>
    <mergeCell ref="A254:M255"/>
    <mergeCell ref="A47:X47"/>
    <mergeCell ref="N251:R251"/>
    <mergeCell ref="N189:R189"/>
    <mergeCell ref="A248:M249"/>
    <mergeCell ref="D6:L6"/>
    <mergeCell ref="N212:R212"/>
    <mergeCell ref="D84:E84"/>
    <mergeCell ref="D22:E22"/>
    <mergeCell ref="D155:E155"/>
    <mergeCell ref="N203:R203"/>
    <mergeCell ref="A9:C9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G17:G18"/>
    <mergeCell ref="D30:E30"/>
    <mergeCell ref="N28:R28"/>
    <mergeCell ref="N30:R30"/>
    <mergeCell ref="D28:E28"/>
    <mergeCell ref="N43:R43"/>
    <mergeCell ref="D86:E86"/>
    <mergeCell ref="N192:T192"/>
    <mergeCell ref="D213:E213"/>
    <mergeCell ref="D151:E151"/>
    <mergeCell ref="N107:R107"/>
    <mergeCell ref="D202:E202"/>
    <mergeCell ref="N64:R64"/>
    <mergeCell ref="D71:E71"/>
    <mergeCell ref="D73:E73"/>
    <mergeCell ref="A133:M134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N165:T165"/>
    <mergeCell ref="D102:E102"/>
    <mergeCell ref="N152:T152"/>
    <mergeCell ref="N259:R259"/>
    <mergeCell ref="N450:T450"/>
    <mergeCell ref="N90:R90"/>
    <mergeCell ref="N261:R261"/>
    <mergeCell ref="N217:R217"/>
    <mergeCell ref="N388:R388"/>
    <mergeCell ref="D54:E54"/>
    <mergeCell ref="N83:R83"/>
    <mergeCell ref="N325:R325"/>
    <mergeCell ref="A79:X79"/>
    <mergeCell ref="V17:V18"/>
    <mergeCell ref="X17:X18"/>
    <mergeCell ref="D123:E123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A10:C10"/>
    <mergeCell ref="N247:R247"/>
    <mergeCell ref="N311:T311"/>
    <mergeCell ref="N182:R182"/>
    <mergeCell ref="N274:R274"/>
    <mergeCell ref="N77:T77"/>
    <mergeCell ref="N84:R84"/>
    <mergeCell ref="N320:R320"/>
    <mergeCell ref="N91:R91"/>
    <mergeCell ref="N85:R85"/>
    <mergeCell ref="O469:P469"/>
    <mergeCell ref="D408:E408"/>
    <mergeCell ref="Q469:R469"/>
    <mergeCell ref="P1:R1"/>
    <mergeCell ref="A270:M271"/>
    <mergeCell ref="D17:E18"/>
    <mergeCell ref="D173:E173"/>
    <mergeCell ref="D344:E344"/>
    <mergeCell ref="N313:R313"/>
    <mergeCell ref="A442:X442"/>
    <mergeCell ref="N456:T456"/>
    <mergeCell ref="N389:R389"/>
    <mergeCell ref="N156:R156"/>
    <mergeCell ref="N454:R454"/>
    <mergeCell ref="N99:T99"/>
    <mergeCell ref="D239:E239"/>
    <mergeCell ref="D95:E95"/>
    <mergeCell ref="N372:T372"/>
    <mergeCell ref="N310:T310"/>
    <mergeCell ref="D395:E395"/>
    <mergeCell ref="N361:T361"/>
    <mergeCell ref="A440:M441"/>
    <mergeCell ref="A430:X430"/>
    <mergeCell ref="O5:P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8" spans="2:8" x14ac:dyDescent="0.2">
      <c r="B8" s="47" t="s">
        <v>652</v>
      </c>
      <c r="C8" s="47" t="s">
        <v>653</v>
      </c>
      <c r="D8" s="47" t="s">
        <v>654</v>
      </c>
      <c r="E8" s="47"/>
    </row>
    <row r="10" spans="2:8" x14ac:dyDescent="0.2">
      <c r="B10" s="47" t="s">
        <v>655</v>
      </c>
      <c r="C10" s="47" t="s">
        <v>647</v>
      </c>
      <c r="D10" s="47"/>
      <c r="E10" s="47"/>
    </row>
    <row r="12" spans="2:8" x14ac:dyDescent="0.2">
      <c r="B12" s="47" t="s">
        <v>656</v>
      </c>
      <c r="C12" s="47" t="s">
        <v>650</v>
      </c>
      <c r="D12" s="47"/>
      <c r="E12" s="47"/>
    </row>
    <row r="14" spans="2:8" x14ac:dyDescent="0.2">
      <c r="B14" s="47" t="s">
        <v>657</v>
      </c>
      <c r="C14" s="47" t="s">
        <v>653</v>
      </c>
      <c r="D14" s="47"/>
      <c r="E14" s="47"/>
    </row>
    <row r="16" spans="2:8" x14ac:dyDescent="0.2">
      <c r="B16" s="47" t="s">
        <v>658</v>
      </c>
      <c r="C16" s="47"/>
      <c r="D16" s="47"/>
      <c r="E16" s="47"/>
    </row>
    <row r="17" spans="2:5" x14ac:dyDescent="0.2">
      <c r="B17" s="47" t="s">
        <v>659</v>
      </c>
      <c r="C17" s="47"/>
      <c r="D17" s="47"/>
      <c r="E17" s="47"/>
    </row>
    <row r="18" spans="2:5" x14ac:dyDescent="0.2">
      <c r="B18" s="47" t="s">
        <v>660</v>
      </c>
      <c r="C18" s="47"/>
      <c r="D18" s="47"/>
      <c r="E18" s="47"/>
    </row>
    <row r="19" spans="2:5" x14ac:dyDescent="0.2">
      <c r="B19" s="47" t="s">
        <v>661</v>
      </c>
      <c r="C19" s="47"/>
      <c r="D19" s="47"/>
      <c r="E19" s="47"/>
    </row>
    <row r="20" spans="2:5" x14ac:dyDescent="0.2">
      <c r="B20" s="47" t="s">
        <v>662</v>
      </c>
      <c r="C20" s="47"/>
      <c r="D20" s="47"/>
      <c r="E20" s="47"/>
    </row>
    <row r="21" spans="2:5" x14ac:dyDescent="0.2">
      <c r="B21" s="47" t="s">
        <v>663</v>
      </c>
      <c r="C21" s="47"/>
      <c r="D21" s="47"/>
      <c r="E21" s="47"/>
    </row>
    <row r="22" spans="2:5" x14ac:dyDescent="0.2">
      <c r="B22" s="47" t="s">
        <v>664</v>
      </c>
      <c r="C22" s="47"/>
      <c r="D22" s="47"/>
      <c r="E22" s="47"/>
    </row>
    <row r="23" spans="2:5" x14ac:dyDescent="0.2">
      <c r="B23" s="47" t="s">
        <v>665</v>
      </c>
      <c r="C23" s="47"/>
      <c r="D23" s="47"/>
      <c r="E23" s="47"/>
    </row>
    <row r="24" spans="2:5" x14ac:dyDescent="0.2">
      <c r="B24" s="47" t="s">
        <v>666</v>
      </c>
      <c r="C24" s="47"/>
      <c r="D24" s="47"/>
      <c r="E24" s="47"/>
    </row>
    <row r="25" spans="2:5" x14ac:dyDescent="0.2">
      <c r="B25" s="47" t="s">
        <v>667</v>
      </c>
      <c r="C25" s="47"/>
      <c r="D25" s="47"/>
      <c r="E25" s="47"/>
    </row>
    <row r="26" spans="2:5" x14ac:dyDescent="0.2">
      <c r="B26" s="47" t="s">
        <v>668</v>
      </c>
      <c r="C26" s="47"/>
      <c r="D26" s="47"/>
      <c r="E26" s="47"/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2023-12-14T11:11:30Z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