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478081-1591-4ECD-9660-010BBFF659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W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W419" i="1" s="1"/>
  <c r="N417" i="1"/>
  <c r="V415" i="1"/>
  <c r="V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X389" i="1" s="1"/>
  <c r="N389" i="1"/>
  <c r="W388" i="1"/>
  <c r="W390" i="1" s="1"/>
  <c r="N388" i="1"/>
  <c r="V385" i="1"/>
  <c r="V384" i="1"/>
  <c r="W383" i="1"/>
  <c r="X383" i="1" s="1"/>
  <c r="W382" i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V346" i="1"/>
  <c r="V345" i="1"/>
  <c r="W344" i="1"/>
  <c r="X344" i="1" s="1"/>
  <c r="N344" i="1"/>
  <c r="W343" i="1"/>
  <c r="W345" i="1" s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N331" i="1"/>
  <c r="W330" i="1"/>
  <c r="X330" i="1" s="1"/>
  <c r="N330" i="1"/>
  <c r="V328" i="1"/>
  <c r="V327" i="1"/>
  <c r="W326" i="1"/>
  <c r="X326" i="1" s="1"/>
  <c r="N326" i="1"/>
  <c r="W325" i="1"/>
  <c r="W327" i="1" s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X268" i="1" s="1"/>
  <c r="X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N200" i="1"/>
  <c r="V197" i="1"/>
  <c r="V196" i="1"/>
  <c r="W195" i="1"/>
  <c r="J472" i="1" s="1"/>
  <c r="N195" i="1"/>
  <c r="V192" i="1"/>
  <c r="V191" i="1"/>
  <c r="W190" i="1"/>
  <c r="X190" i="1" s="1"/>
  <c r="N190" i="1"/>
  <c r="W189" i="1"/>
  <c r="X189" i="1" s="1"/>
  <c r="N189" i="1"/>
  <c r="W188" i="1"/>
  <c r="X188" i="1" s="1"/>
  <c r="W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W165" i="1" s="1"/>
  <c r="N160" i="1"/>
  <c r="V158" i="1"/>
  <c r="V157" i="1"/>
  <c r="W156" i="1"/>
  <c r="X156" i="1" s="1"/>
  <c r="N156" i="1"/>
  <c r="X155" i="1"/>
  <c r="X157" i="1" s="1"/>
  <c r="W155" i="1"/>
  <c r="V153" i="1"/>
  <c r="V152" i="1"/>
  <c r="W151" i="1"/>
  <c r="X151" i="1" s="1"/>
  <c r="N151" i="1"/>
  <c r="X150" i="1"/>
  <c r="X152" i="1" s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V134" i="1"/>
  <c r="V133" i="1"/>
  <c r="W132" i="1"/>
  <c r="X132" i="1" s="1"/>
  <c r="N132" i="1"/>
  <c r="W131" i="1"/>
  <c r="X131" i="1" s="1"/>
  <c r="N131" i="1"/>
  <c r="W130" i="1"/>
  <c r="G472" i="1" s="1"/>
  <c r="N130" i="1"/>
  <c r="V126" i="1"/>
  <c r="V125" i="1"/>
  <c r="W124" i="1"/>
  <c r="X124" i="1" s="1"/>
  <c r="N124" i="1"/>
  <c r="W123" i="1"/>
  <c r="X123" i="1" s="1"/>
  <c r="N123" i="1"/>
  <c r="W122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X113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X90" i="1" s="1"/>
  <c r="N90" i="1"/>
  <c r="V88" i="1"/>
  <c r="V87" i="1"/>
  <c r="W86" i="1"/>
  <c r="X86" i="1" s="1"/>
  <c r="N86" i="1"/>
  <c r="W85" i="1"/>
  <c r="X85" i="1" s="1"/>
  <c r="N85" i="1"/>
  <c r="X84" i="1"/>
  <c r="W84" i="1"/>
  <c r="X83" i="1"/>
  <c r="W83" i="1"/>
  <c r="X82" i="1"/>
  <c r="W82" i="1"/>
  <c r="X81" i="1"/>
  <c r="W81" i="1"/>
  <c r="N81" i="1"/>
  <c r="W80" i="1"/>
  <c r="V78" i="1"/>
  <c r="V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V59" i="1"/>
  <c r="V58" i="1"/>
  <c r="X57" i="1"/>
  <c r="W57" i="1"/>
  <c r="X56" i="1"/>
  <c r="W56" i="1"/>
  <c r="N56" i="1"/>
  <c r="W55" i="1"/>
  <c r="X55" i="1" s="1"/>
  <c r="W54" i="1"/>
  <c r="D472" i="1" s="1"/>
  <c r="N54" i="1"/>
  <c r="V51" i="1"/>
  <c r="V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48" i="1" l="1"/>
  <c r="J9" i="1"/>
  <c r="X22" i="1"/>
  <c r="X23" i="1" s="1"/>
  <c r="W111" i="1"/>
  <c r="X146" i="1"/>
  <c r="W185" i="1"/>
  <c r="X322" i="1"/>
  <c r="X361" i="1"/>
  <c r="X371" i="1"/>
  <c r="X372" i="1" s="1"/>
  <c r="W372" i="1"/>
  <c r="W385" i="1"/>
  <c r="W446" i="1"/>
  <c r="V465" i="1"/>
  <c r="V462" i="1"/>
  <c r="W32" i="1"/>
  <c r="E472" i="1"/>
  <c r="W88" i="1"/>
  <c r="W98" i="1"/>
  <c r="X101" i="1"/>
  <c r="X110" i="1" s="1"/>
  <c r="W119" i="1"/>
  <c r="F472" i="1"/>
  <c r="W157" i="1"/>
  <c r="X167" i="1"/>
  <c r="X184" i="1" s="1"/>
  <c r="W191" i="1"/>
  <c r="W215" i="1"/>
  <c r="W248" i="1"/>
  <c r="W265" i="1"/>
  <c r="X309" i="1"/>
  <c r="X310" i="1" s="1"/>
  <c r="W310" i="1"/>
  <c r="X313" i="1"/>
  <c r="X314" i="1" s="1"/>
  <c r="W314" i="1"/>
  <c r="X382" i="1"/>
  <c r="X384" i="1" s="1"/>
  <c r="W384" i="1"/>
  <c r="X388" i="1"/>
  <c r="X390" i="1" s="1"/>
  <c r="X417" i="1"/>
  <c r="X419" i="1" s="1"/>
  <c r="X443" i="1"/>
  <c r="X445" i="1" s="1"/>
  <c r="W445" i="1"/>
  <c r="X32" i="1"/>
  <c r="X98" i="1"/>
  <c r="X118" i="1"/>
  <c r="W37" i="1"/>
  <c r="W51" i="1"/>
  <c r="W58" i="1"/>
  <c r="W77" i="1"/>
  <c r="W126" i="1"/>
  <c r="W153" i="1"/>
  <c r="W164" i="1"/>
  <c r="W184" i="1"/>
  <c r="W192" i="1"/>
  <c r="W197" i="1"/>
  <c r="W242" i="1"/>
  <c r="X239" i="1"/>
  <c r="X242" i="1" s="1"/>
  <c r="N472" i="1"/>
  <c r="W275" i="1"/>
  <c r="X274" i="1"/>
  <c r="X275" i="1" s="1"/>
  <c r="W276" i="1"/>
  <c r="W283" i="1"/>
  <c r="X282" i="1"/>
  <c r="X283" i="1" s="1"/>
  <c r="W287" i="1"/>
  <c r="X286" i="1"/>
  <c r="X287" i="1" s="1"/>
  <c r="O472" i="1"/>
  <c r="W300" i="1"/>
  <c r="X292" i="1"/>
  <c r="X300" i="1" s="1"/>
  <c r="W301" i="1"/>
  <c r="X331" i="1"/>
  <c r="W335" i="1"/>
  <c r="W362" i="1"/>
  <c r="W369" i="1"/>
  <c r="X364" i="1"/>
  <c r="X368" i="1" s="1"/>
  <c r="W440" i="1"/>
  <c r="X438" i="1"/>
  <c r="X440" i="1" s="1"/>
  <c r="T472" i="1"/>
  <c r="W441" i="1"/>
  <c r="W451" i="1"/>
  <c r="W33" i="1"/>
  <c r="W41" i="1"/>
  <c r="W45" i="1"/>
  <c r="W87" i="1"/>
  <c r="W99" i="1"/>
  <c r="W110" i="1"/>
  <c r="W118" i="1"/>
  <c r="W134" i="1"/>
  <c r="W146" i="1"/>
  <c r="W158" i="1"/>
  <c r="L472" i="1"/>
  <c r="W214" i="1"/>
  <c r="W218" i="1"/>
  <c r="X217" i="1"/>
  <c r="X218" i="1" s="1"/>
  <c r="W224" i="1"/>
  <c r="X221" i="1"/>
  <c r="X224" i="1" s="1"/>
  <c r="W237" i="1"/>
  <c r="W255" i="1"/>
  <c r="M472" i="1"/>
  <c r="W266" i="1"/>
  <c r="X258" i="1"/>
  <c r="X265" i="1" s="1"/>
  <c r="W271" i="1"/>
  <c r="W279" i="1"/>
  <c r="X278" i="1"/>
  <c r="X279" i="1" s="1"/>
  <c r="W280" i="1"/>
  <c r="W284" i="1"/>
  <c r="W288" i="1"/>
  <c r="W307" i="1"/>
  <c r="X303" i="1"/>
  <c r="X306" i="1" s="1"/>
  <c r="W306" i="1"/>
  <c r="X334" i="1"/>
  <c r="W368" i="1"/>
  <c r="W379" i="1"/>
  <c r="X375" i="1"/>
  <c r="X379" i="1" s="1"/>
  <c r="W380" i="1"/>
  <c r="H9" i="1"/>
  <c r="B472" i="1"/>
  <c r="W464" i="1"/>
  <c r="W463" i="1"/>
  <c r="V466" i="1"/>
  <c r="W24" i="1"/>
  <c r="X35" i="1"/>
  <c r="X36" i="1" s="1"/>
  <c r="X39" i="1"/>
  <c r="X40" i="1" s="1"/>
  <c r="X43" i="1"/>
  <c r="X44" i="1" s="1"/>
  <c r="X49" i="1"/>
  <c r="X50" i="1" s="1"/>
  <c r="W50" i="1"/>
  <c r="X54" i="1"/>
  <c r="X58" i="1" s="1"/>
  <c r="W59" i="1"/>
  <c r="X62" i="1"/>
  <c r="X77" i="1" s="1"/>
  <c r="W78" i="1"/>
  <c r="X80" i="1"/>
  <c r="X87" i="1" s="1"/>
  <c r="X122" i="1"/>
  <c r="X125" i="1" s="1"/>
  <c r="W125" i="1"/>
  <c r="X130" i="1"/>
  <c r="X133" i="1" s="1"/>
  <c r="W133" i="1"/>
  <c r="H472" i="1"/>
  <c r="W147" i="1"/>
  <c r="I472" i="1"/>
  <c r="W152" i="1"/>
  <c r="X160" i="1"/>
  <c r="X164" i="1" s="1"/>
  <c r="X187" i="1"/>
  <c r="X191" i="1" s="1"/>
  <c r="X195" i="1"/>
  <c r="X196" i="1" s="1"/>
  <c r="W196" i="1"/>
  <c r="X200" i="1"/>
  <c r="X214" i="1" s="1"/>
  <c r="W225" i="1"/>
  <c r="W236" i="1"/>
  <c r="X227" i="1"/>
  <c r="X236" i="1" s="1"/>
  <c r="W243" i="1"/>
  <c r="W249" i="1"/>
  <c r="W254" i="1"/>
  <c r="X251" i="1"/>
  <c r="X254" i="1" s="1"/>
  <c r="W270" i="1"/>
  <c r="S472" i="1"/>
  <c r="W322" i="1"/>
  <c r="W323" i="1"/>
  <c r="W328" i="1"/>
  <c r="X325" i="1"/>
  <c r="X327" i="1" s="1"/>
  <c r="W334" i="1"/>
  <c r="W338" i="1"/>
  <c r="X337" i="1"/>
  <c r="X338" i="1" s="1"/>
  <c r="W339" i="1"/>
  <c r="Q472" i="1"/>
  <c r="W346" i="1"/>
  <c r="X343" i="1"/>
  <c r="X345" i="1" s="1"/>
  <c r="W361" i="1"/>
  <c r="W391" i="1"/>
  <c r="W401" i="1"/>
  <c r="X393" i="1"/>
  <c r="X400" i="1" s="1"/>
  <c r="W400" i="1"/>
  <c r="X414" i="1"/>
  <c r="W414" i="1"/>
  <c r="W420" i="1"/>
  <c r="W428" i="1"/>
  <c r="X422" i="1"/>
  <c r="X428" i="1" s="1"/>
  <c r="W429" i="1"/>
  <c r="W434" i="1"/>
  <c r="X431" i="1"/>
  <c r="X433" i="1" s="1"/>
  <c r="W450" i="1"/>
  <c r="X448" i="1"/>
  <c r="X450" i="1" s="1"/>
  <c r="R472" i="1"/>
  <c r="P472" i="1"/>
  <c r="W415" i="1"/>
  <c r="W461" i="1"/>
  <c r="W466" i="1" l="1"/>
  <c r="W465" i="1"/>
  <c r="X467" i="1"/>
  <c r="W462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<sst xmlns="http://schemas.openxmlformats.org/spreadsheetml/2006/main" count="1951" uniqueCount="670">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</sst>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zoomScaleNormal="100" zoomScaleSheetLayoutView="100" workbookViewId="0">
      <selection activeCell="Z31" sqref="Z31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4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18" t="s">
        <v>7</v>
      </c>
      <c r="B5" s="350"/>
      <c r="C5" s="351"/>
      <c r="D5" s="343"/>
      <c r="E5" s="345"/>
      <c r="F5" s="604" t="s">
        <v>8</v>
      </c>
      <c r="G5" s="351"/>
      <c r="H5" s="343" t="s">
        <v>669</v>
      </c>
      <c r="I5" s="344"/>
      <c r="J5" s="344"/>
      <c r="K5" s="344"/>
      <c r="L5" s="345"/>
      <c r="N5" s="24" t="s">
        <v>9</v>
      </c>
      <c r="O5" s="527">
        <v>45276</v>
      </c>
      <c r="P5" s="390"/>
      <c r="R5" s="601" t="s">
        <v>10</v>
      </c>
      <c r="S5" s="394"/>
      <c r="T5" s="423" t="s">
        <v>11</v>
      </c>
      <c r="U5" s="390"/>
      <c r="Z5" s="51"/>
      <c r="AA5" s="51"/>
      <c r="AB5" s="51"/>
    </row>
    <row r="6" spans="1:29" s="304" customFormat="1" ht="24" customHeight="1" x14ac:dyDescent="0.2">
      <c r="A6" s="418" t="s">
        <v>12</v>
      </c>
      <c r="B6" s="350"/>
      <c r="C6" s="351"/>
      <c r="D6" s="607" t="s">
        <v>13</v>
      </c>
      <c r="E6" s="608"/>
      <c r="F6" s="608"/>
      <c r="G6" s="608"/>
      <c r="H6" s="608"/>
      <c r="I6" s="608"/>
      <c r="J6" s="608"/>
      <c r="K6" s="608"/>
      <c r="L6" s="390"/>
      <c r="N6" s="24" t="s">
        <v>14</v>
      </c>
      <c r="O6" s="416" t="str">
        <f>IF(O5=0," ",CHOOSE(WEEKDAY(O5,2),"Понедельник","Вторник","Среда","Четверг","Пятница","Суббота","Воскресенье"))</f>
        <v>Суббота</v>
      </c>
      <c r="P6" s="314"/>
      <c r="R6" s="393" t="s">
        <v>15</v>
      </c>
      <c r="S6" s="394"/>
      <c r="T6" s="477" t="s">
        <v>16</v>
      </c>
      <c r="U6" s="360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22"/>
      <c r="S7" s="394"/>
      <c r="T7" s="478"/>
      <c r="U7" s="479"/>
      <c r="Z7" s="51"/>
      <c r="AA7" s="51"/>
      <c r="AB7" s="51"/>
    </row>
    <row r="8" spans="1:29" s="304" customFormat="1" ht="25.5" customHeight="1" x14ac:dyDescent="0.2">
      <c r="A8" s="624" t="s">
        <v>17</v>
      </c>
      <c r="B8" s="311"/>
      <c r="C8" s="312"/>
      <c r="D8" s="396"/>
      <c r="E8" s="397"/>
      <c r="F8" s="397"/>
      <c r="G8" s="397"/>
      <c r="H8" s="397"/>
      <c r="I8" s="397"/>
      <c r="J8" s="397"/>
      <c r="K8" s="397"/>
      <c r="L8" s="398"/>
      <c r="N8" s="24" t="s">
        <v>18</v>
      </c>
      <c r="O8" s="389">
        <v>0.41666666666666669</v>
      </c>
      <c r="P8" s="390"/>
      <c r="R8" s="322"/>
      <c r="S8" s="394"/>
      <c r="T8" s="478"/>
      <c r="U8" s="479"/>
      <c r="Z8" s="51"/>
      <c r="AA8" s="51"/>
      <c r="AB8" s="51"/>
    </row>
    <row r="9" spans="1:29" s="304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27"/>
      <c r="P9" s="390"/>
      <c r="R9" s="322"/>
      <c r="S9" s="394"/>
      <c r="T9" s="480"/>
      <c r="U9" s="481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39" t="str">
        <f>IFERROR(VLOOKUP($D$10,Proxy,2,FALSE),"")</f>
        <v/>
      </c>
      <c r="I10" s="322"/>
      <c r="J10" s="322"/>
      <c r="K10" s="322"/>
      <c r="L10" s="322"/>
      <c r="N10" s="26" t="s">
        <v>20</v>
      </c>
      <c r="O10" s="389"/>
      <c r="P10" s="390"/>
      <c r="S10" s="24" t="s">
        <v>21</v>
      </c>
      <c r="T10" s="359" t="s">
        <v>22</v>
      </c>
      <c r="U10" s="360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89"/>
      <c r="P11" s="390"/>
      <c r="S11" s="24" t="s">
        <v>25</v>
      </c>
      <c r="T11" s="582" t="s">
        <v>26</v>
      </c>
      <c r="U11" s="58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42" t="s">
        <v>27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1"/>
      <c r="N12" s="24" t="s">
        <v>28</v>
      </c>
      <c r="O12" s="556"/>
      <c r="P12" s="494"/>
      <c r="Q12" s="23"/>
      <c r="S12" s="24"/>
      <c r="T12" s="408"/>
      <c r="U12" s="322"/>
      <c r="Z12" s="51"/>
      <c r="AA12" s="51"/>
      <c r="AB12" s="51"/>
    </row>
    <row r="13" spans="1:29" s="304" customFormat="1" ht="23.25" customHeight="1" x14ac:dyDescent="0.2">
      <c r="A13" s="542" t="s">
        <v>29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26"/>
      <c r="N13" s="26" t="s">
        <v>30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42" t="s">
        <v>31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00" t="s">
        <v>32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N15" s="419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20"/>
      <c r="O16" s="420"/>
      <c r="P16" s="420"/>
      <c r="Q16" s="420"/>
      <c r="R16" s="4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2" t="s">
        <v>34</v>
      </c>
      <c r="B17" s="352" t="s">
        <v>35</v>
      </c>
      <c r="C17" s="452" t="s">
        <v>36</v>
      </c>
      <c r="D17" s="352" t="s">
        <v>37</v>
      </c>
      <c r="E17" s="412"/>
      <c r="F17" s="352" t="s">
        <v>38</v>
      </c>
      <c r="G17" s="352" t="s">
        <v>39</v>
      </c>
      <c r="H17" s="352" t="s">
        <v>40</v>
      </c>
      <c r="I17" s="352" t="s">
        <v>41</v>
      </c>
      <c r="J17" s="352" t="s">
        <v>42</v>
      </c>
      <c r="K17" s="352" t="s">
        <v>43</v>
      </c>
      <c r="L17" s="352" t="s">
        <v>44</v>
      </c>
      <c r="M17" s="352" t="s">
        <v>45</v>
      </c>
      <c r="N17" s="352" t="s">
        <v>46</v>
      </c>
      <c r="O17" s="411"/>
      <c r="P17" s="411"/>
      <c r="Q17" s="411"/>
      <c r="R17" s="412"/>
      <c r="S17" s="603" t="s">
        <v>47</v>
      </c>
      <c r="T17" s="351"/>
      <c r="U17" s="352" t="s">
        <v>48</v>
      </c>
      <c r="V17" s="352" t="s">
        <v>49</v>
      </c>
      <c r="W17" s="382" t="s">
        <v>50</v>
      </c>
      <c r="X17" s="352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41"/>
      <c r="BA17" s="370" t="s">
        <v>55</v>
      </c>
    </row>
    <row r="18" spans="1:53" ht="14.25" customHeight="1" x14ac:dyDescent="0.2">
      <c r="A18" s="353"/>
      <c r="B18" s="353"/>
      <c r="C18" s="353"/>
      <c r="D18" s="413"/>
      <c r="E18" s="415"/>
      <c r="F18" s="353"/>
      <c r="G18" s="353"/>
      <c r="H18" s="353"/>
      <c r="I18" s="353"/>
      <c r="J18" s="353"/>
      <c r="K18" s="353"/>
      <c r="L18" s="353"/>
      <c r="M18" s="353"/>
      <c r="N18" s="413"/>
      <c r="O18" s="414"/>
      <c r="P18" s="414"/>
      <c r="Q18" s="414"/>
      <c r="R18" s="415"/>
      <c r="S18" s="303" t="s">
        <v>56</v>
      </c>
      <c r="T18" s="303" t="s">
        <v>57</v>
      </c>
      <c r="U18" s="353"/>
      <c r="V18" s="353"/>
      <c r="W18" s="383"/>
      <c r="X18" s="353"/>
      <c r="Y18" s="532"/>
      <c r="Z18" s="532"/>
      <c r="AA18" s="378"/>
      <c r="AB18" s="379"/>
      <c r="AC18" s="380"/>
      <c r="AD18" s="442"/>
      <c r="BA18" s="322"/>
    </row>
    <row r="19" spans="1:53" ht="27.75" hidden="1" customHeight="1" x14ac:dyDescent="0.2">
      <c r="A19" s="339" t="s">
        <v>58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48"/>
      <c r="Z19" s="48"/>
    </row>
    <row r="20" spans="1:53" ht="16.5" hidden="1" customHeight="1" x14ac:dyDescent="0.25">
      <c r="A20" s="328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01"/>
      <c r="Z20" s="301"/>
    </row>
    <row r="21" spans="1:53" ht="14.25" hidden="1" customHeight="1" x14ac:dyDescent="0.25">
      <c r="A21" s="326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4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14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3"/>
      <c r="N23" s="310" t="s">
        <v>65</v>
      </c>
      <c r="O23" s="311"/>
      <c r="P23" s="311"/>
      <c r="Q23" s="311"/>
      <c r="R23" s="311"/>
      <c r="S23" s="311"/>
      <c r="T23" s="312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3"/>
      <c r="N24" s="310" t="s">
        <v>65</v>
      </c>
      <c r="O24" s="311"/>
      <c r="P24" s="311"/>
      <c r="Q24" s="311"/>
      <c r="R24" s="311"/>
      <c r="S24" s="311"/>
      <c r="T24" s="312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26" t="s">
        <v>67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4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4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14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4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0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14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4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9"/>
      <c r="P28" s="319"/>
      <c r="Q28" s="319"/>
      <c r="R28" s="314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4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9"/>
      <c r="P29" s="319"/>
      <c r="Q29" s="319"/>
      <c r="R29" s="314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4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9"/>
      <c r="P30" s="319"/>
      <c r="Q30" s="319"/>
      <c r="R30" s="314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4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4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9"/>
      <c r="P31" s="319"/>
      <c r="Q31" s="319"/>
      <c r="R31" s="314"/>
      <c r="S31" s="34"/>
      <c r="T31" s="34"/>
      <c r="U31" s="35" t="s">
        <v>64</v>
      </c>
      <c r="V31" s="306">
        <v>10.5</v>
      </c>
      <c r="W31" s="307">
        <f t="shared" si="0"/>
        <v>12.6</v>
      </c>
      <c r="X31" s="36">
        <f t="shared" si="1"/>
        <v>3.7650000000000003E-2</v>
      </c>
      <c r="Y31" s="56"/>
      <c r="Z31" s="57"/>
      <c r="AD31" s="58"/>
      <c r="BA31" s="65" t="s">
        <v>1</v>
      </c>
    </row>
    <row r="32" spans="1:53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3"/>
      <c r="N32" s="310" t="s">
        <v>65</v>
      </c>
      <c r="O32" s="311"/>
      <c r="P32" s="311"/>
      <c r="Q32" s="311"/>
      <c r="R32" s="311"/>
      <c r="S32" s="311"/>
      <c r="T32" s="312"/>
      <c r="U32" s="37" t="s">
        <v>66</v>
      </c>
      <c r="V32" s="308">
        <f>IFERROR(V26/H26,"0")+IFERROR(V27/H27,"0")+IFERROR(V28/H28,"0")+IFERROR(V29/H29,"0")+IFERROR(V30/H30,"0")+IFERROR(V31/H31,"0")</f>
        <v>4.166666666666667</v>
      </c>
      <c r="W32" s="308">
        <f>IFERROR(W26/H26,"0")+IFERROR(W27/H27,"0")+IFERROR(W28/H28,"0")+IFERROR(W29/H29,"0")+IFERROR(W30/H30,"0")+IFERROR(W31/H31,"0")</f>
        <v>5</v>
      </c>
      <c r="X32" s="308">
        <f>IFERROR(IF(X26="",0,X26),"0")+IFERROR(IF(X27="",0,X27),"0")+IFERROR(IF(X28="",0,X28),"0")+IFERROR(IF(X29="",0,X29),"0")+IFERROR(IF(X30="",0,X30),"0")+IFERROR(IF(X31="",0,X31),"0")</f>
        <v>3.7650000000000003E-2</v>
      </c>
      <c r="Y32" s="309"/>
      <c r="Z32" s="309"/>
    </row>
    <row r="33" spans="1:53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3"/>
      <c r="N33" s="310" t="s">
        <v>65</v>
      </c>
      <c r="O33" s="311"/>
      <c r="P33" s="311"/>
      <c r="Q33" s="311"/>
      <c r="R33" s="311"/>
      <c r="S33" s="311"/>
      <c r="T33" s="312"/>
      <c r="U33" s="37" t="s">
        <v>64</v>
      </c>
      <c r="V33" s="308">
        <f>IFERROR(SUM(V26:V31),"0")</f>
        <v>10.5</v>
      </c>
      <c r="W33" s="308">
        <f>IFERROR(SUM(W26:W31),"0")</f>
        <v>12.6</v>
      </c>
      <c r="X33" s="37"/>
      <c r="Y33" s="309"/>
      <c r="Z33" s="309"/>
    </row>
    <row r="34" spans="1:53" ht="14.25" hidden="1" customHeight="1" x14ac:dyDescent="0.25">
      <c r="A34" s="326" t="s">
        <v>80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4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9"/>
      <c r="P35" s="319"/>
      <c r="Q35" s="319"/>
      <c r="R35" s="314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2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3"/>
      <c r="N36" s="310" t="s">
        <v>65</v>
      </c>
      <c r="O36" s="311"/>
      <c r="P36" s="311"/>
      <c r="Q36" s="311"/>
      <c r="R36" s="311"/>
      <c r="S36" s="311"/>
      <c r="T36" s="312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3"/>
      <c r="N37" s="310" t="s">
        <v>65</v>
      </c>
      <c r="O37" s="311"/>
      <c r="P37" s="311"/>
      <c r="Q37" s="311"/>
      <c r="R37" s="311"/>
      <c r="S37" s="311"/>
      <c r="T37" s="312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26" t="s">
        <v>85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4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9"/>
      <c r="P39" s="319"/>
      <c r="Q39" s="319"/>
      <c r="R39" s="314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21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3"/>
      <c r="N40" s="310" t="s">
        <v>65</v>
      </c>
      <c r="O40" s="311"/>
      <c r="P40" s="311"/>
      <c r="Q40" s="311"/>
      <c r="R40" s="311"/>
      <c r="S40" s="311"/>
      <c r="T40" s="312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3"/>
      <c r="N41" s="310" t="s">
        <v>65</v>
      </c>
      <c r="O41" s="311"/>
      <c r="P41" s="311"/>
      <c r="Q41" s="311"/>
      <c r="R41" s="311"/>
      <c r="S41" s="311"/>
      <c r="T41" s="312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26" t="s">
        <v>89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4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9"/>
      <c r="P43" s="319"/>
      <c r="Q43" s="319"/>
      <c r="R43" s="314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3"/>
      <c r="N44" s="310" t="s">
        <v>65</v>
      </c>
      <c r="O44" s="311"/>
      <c r="P44" s="311"/>
      <c r="Q44" s="311"/>
      <c r="R44" s="311"/>
      <c r="S44" s="311"/>
      <c r="T44" s="312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3"/>
      <c r="N45" s="310" t="s">
        <v>65</v>
      </c>
      <c r="O45" s="311"/>
      <c r="P45" s="311"/>
      <c r="Q45" s="311"/>
      <c r="R45" s="311"/>
      <c r="S45" s="311"/>
      <c r="T45" s="312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39" t="s">
        <v>92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48"/>
      <c r="Z46" s="48"/>
    </row>
    <row r="47" spans="1:53" ht="16.5" hidden="1" customHeight="1" x14ac:dyDescent="0.25">
      <c r="A47" s="328" t="s">
        <v>93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01"/>
      <c r="Z47" s="301"/>
    </row>
    <row r="48" spans="1:53" ht="14.25" hidden="1" customHeight="1" x14ac:dyDescent="0.25">
      <c r="A48" s="326" t="s">
        <v>94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02"/>
      <c r="Z48" s="302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4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9"/>
      <c r="P49" s="319"/>
      <c r="Q49" s="319"/>
      <c r="R49" s="314"/>
      <c r="S49" s="34"/>
      <c r="T49" s="34"/>
      <c r="U49" s="35" t="s">
        <v>64</v>
      </c>
      <c r="V49" s="306">
        <v>45</v>
      </c>
      <c r="W49" s="307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x14ac:dyDescent="0.2">
      <c r="A50" s="321"/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3"/>
      <c r="N50" s="310" t="s">
        <v>65</v>
      </c>
      <c r="O50" s="311"/>
      <c r="P50" s="311"/>
      <c r="Q50" s="311"/>
      <c r="R50" s="311"/>
      <c r="S50" s="311"/>
      <c r="T50" s="312"/>
      <c r="U50" s="37" t="s">
        <v>66</v>
      </c>
      <c r="V50" s="308">
        <f>IFERROR(V49/H49,"0")</f>
        <v>4.1666666666666661</v>
      </c>
      <c r="W50" s="308">
        <f>IFERROR(W49/H49,"0")</f>
        <v>5</v>
      </c>
      <c r="X50" s="308">
        <f>IFERROR(IF(X49="",0,X49),"0")</f>
        <v>0.10874999999999999</v>
      </c>
      <c r="Y50" s="309"/>
      <c r="Z50" s="309"/>
    </row>
    <row r="51" spans="1:53" x14ac:dyDescent="0.2">
      <c r="A51" s="322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3"/>
      <c r="N51" s="310" t="s">
        <v>65</v>
      </c>
      <c r="O51" s="311"/>
      <c r="P51" s="311"/>
      <c r="Q51" s="311"/>
      <c r="R51" s="311"/>
      <c r="S51" s="311"/>
      <c r="T51" s="312"/>
      <c r="U51" s="37" t="s">
        <v>64</v>
      </c>
      <c r="V51" s="308">
        <f>IFERROR(SUM(V49:V49),"0")</f>
        <v>45</v>
      </c>
      <c r="W51" s="308">
        <f>IFERROR(SUM(W49:W49),"0")</f>
        <v>54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322"/>
      <c r="Y52" s="301"/>
      <c r="Z52" s="301"/>
    </row>
    <row r="53" spans="1:53" ht="14.25" hidden="1" customHeight="1" x14ac:dyDescent="0.25">
      <c r="A53" s="326" t="s">
        <v>100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4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9"/>
      <c r="P54" s="319"/>
      <c r="Q54" s="319"/>
      <c r="R54" s="314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4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6" t="s">
        <v>105</v>
      </c>
      <c r="O55" s="319"/>
      <c r="P55" s="319"/>
      <c r="Q55" s="319"/>
      <c r="R55" s="314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4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9"/>
      <c r="P56" s="319"/>
      <c r="Q56" s="319"/>
      <c r="R56" s="314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4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84" t="s">
        <v>110</v>
      </c>
      <c r="O57" s="319"/>
      <c r="P57" s="319"/>
      <c r="Q57" s="319"/>
      <c r="R57" s="314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21"/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3"/>
      <c r="N58" s="310" t="s">
        <v>65</v>
      </c>
      <c r="O58" s="311"/>
      <c r="P58" s="311"/>
      <c r="Q58" s="311"/>
      <c r="R58" s="311"/>
      <c r="S58" s="311"/>
      <c r="T58" s="312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22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3"/>
      <c r="N59" s="310" t="s">
        <v>65</v>
      </c>
      <c r="O59" s="311"/>
      <c r="P59" s="311"/>
      <c r="Q59" s="311"/>
      <c r="R59" s="311"/>
      <c r="S59" s="311"/>
      <c r="T59" s="312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01"/>
      <c r="Z60" s="301"/>
    </row>
    <row r="61" spans="1:53" ht="14.25" hidden="1" customHeight="1" x14ac:dyDescent="0.25">
      <c r="A61" s="326" t="s">
        <v>100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4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9"/>
      <c r="P62" s="319"/>
      <c r="Q62" s="319"/>
      <c r="R62" s="314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4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7" t="s">
        <v>117</v>
      </c>
      <c r="O63" s="319"/>
      <c r="P63" s="319"/>
      <c r="Q63" s="319"/>
      <c r="R63" s="314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4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5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9"/>
      <c r="P64" s="319"/>
      <c r="Q64" s="319"/>
      <c r="R64" s="314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4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9"/>
      <c r="P65" s="319"/>
      <c r="Q65" s="319"/>
      <c r="R65" s="314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4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9"/>
      <c r="P66" s="319"/>
      <c r="Q66" s="319"/>
      <c r="R66" s="314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4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9"/>
      <c r="P67" s="319"/>
      <c r="Q67" s="319"/>
      <c r="R67" s="314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4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9"/>
      <c r="P68" s="319"/>
      <c r="Q68" s="319"/>
      <c r="R68" s="314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4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9"/>
      <c r="P69" s="319"/>
      <c r="Q69" s="319"/>
      <c r="R69" s="314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4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9"/>
      <c r="P70" s="319"/>
      <c r="Q70" s="319"/>
      <c r="R70" s="314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4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9"/>
      <c r="P71" s="319"/>
      <c r="Q71" s="319"/>
      <c r="R71" s="314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4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599" t="s">
        <v>138</v>
      </c>
      <c r="O72" s="319"/>
      <c r="P72" s="319"/>
      <c r="Q72" s="319"/>
      <c r="R72" s="314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4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9"/>
      <c r="P73" s="319"/>
      <c r="Q73" s="319"/>
      <c r="R73" s="314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4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9"/>
      <c r="P74" s="319"/>
      <c r="Q74" s="319"/>
      <c r="R74" s="314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4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9"/>
      <c r="P75" s="319"/>
      <c r="Q75" s="319"/>
      <c r="R75" s="314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4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9"/>
      <c r="P76" s="319"/>
      <c r="Q76" s="319"/>
      <c r="R76" s="314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3"/>
      <c r="N77" s="310" t="s">
        <v>65</v>
      </c>
      <c r="O77" s="311"/>
      <c r="P77" s="311"/>
      <c r="Q77" s="311"/>
      <c r="R77" s="311"/>
      <c r="S77" s="311"/>
      <c r="T77" s="312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3"/>
      <c r="N78" s="310" t="s">
        <v>65</v>
      </c>
      <c r="O78" s="311"/>
      <c r="P78" s="311"/>
      <c r="Q78" s="311"/>
      <c r="R78" s="311"/>
      <c r="S78" s="311"/>
      <c r="T78" s="312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26" t="s">
        <v>94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4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4" t="s">
        <v>149</v>
      </c>
      <c r="O80" s="319"/>
      <c r="P80" s="319"/>
      <c r="Q80" s="319"/>
      <c r="R80" s="314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4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9"/>
      <c r="P81" s="319"/>
      <c r="Q81" s="319"/>
      <c r="R81" s="314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4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80" t="s">
        <v>154</v>
      </c>
      <c r="O82" s="319"/>
      <c r="P82" s="319"/>
      <c r="Q82" s="319"/>
      <c r="R82" s="314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4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2" t="s">
        <v>157</v>
      </c>
      <c r="O83" s="319"/>
      <c r="P83" s="319"/>
      <c r="Q83" s="319"/>
      <c r="R83" s="314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4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0" t="s">
        <v>161</v>
      </c>
      <c r="O84" s="319"/>
      <c r="P84" s="319"/>
      <c r="Q84" s="319"/>
      <c r="R84" s="314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4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9"/>
      <c r="P85" s="319"/>
      <c r="Q85" s="319"/>
      <c r="R85" s="314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4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6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9"/>
      <c r="P86" s="319"/>
      <c r="Q86" s="319"/>
      <c r="R86" s="314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3"/>
      <c r="N87" s="310" t="s">
        <v>65</v>
      </c>
      <c r="O87" s="311"/>
      <c r="P87" s="311"/>
      <c r="Q87" s="311"/>
      <c r="R87" s="311"/>
      <c r="S87" s="311"/>
      <c r="T87" s="312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3"/>
      <c r="N88" s="310" t="s">
        <v>65</v>
      </c>
      <c r="O88" s="311"/>
      <c r="P88" s="311"/>
      <c r="Q88" s="311"/>
      <c r="R88" s="311"/>
      <c r="S88" s="311"/>
      <c r="T88" s="312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26" t="s">
        <v>59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4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9"/>
      <c r="P90" s="319"/>
      <c r="Q90" s="319"/>
      <c r="R90" s="314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4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9"/>
      <c r="P91" s="319"/>
      <c r="Q91" s="319"/>
      <c r="R91" s="314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4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9"/>
      <c r="P92" s="319"/>
      <c r="Q92" s="319"/>
      <c r="R92" s="314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4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9"/>
      <c r="P93" s="319"/>
      <c r="Q93" s="319"/>
      <c r="R93" s="314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4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9"/>
      <c r="P94" s="319"/>
      <c r="Q94" s="319"/>
      <c r="R94" s="314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4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9"/>
      <c r="P95" s="319"/>
      <c r="Q95" s="319"/>
      <c r="R95" s="314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4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9"/>
      <c r="P96" s="319"/>
      <c r="Q96" s="319"/>
      <c r="R96" s="314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4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9"/>
      <c r="P97" s="319"/>
      <c r="Q97" s="319"/>
      <c r="R97" s="314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1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3"/>
      <c r="N98" s="310" t="s">
        <v>65</v>
      </c>
      <c r="O98" s="311"/>
      <c r="P98" s="311"/>
      <c r="Q98" s="311"/>
      <c r="R98" s="311"/>
      <c r="S98" s="311"/>
      <c r="T98" s="312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3"/>
      <c r="N99" s="310" t="s">
        <v>65</v>
      </c>
      <c r="O99" s="311"/>
      <c r="P99" s="311"/>
      <c r="Q99" s="311"/>
      <c r="R99" s="311"/>
      <c r="S99" s="311"/>
      <c r="T99" s="312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26" t="s">
        <v>67</v>
      </c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4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3" t="s">
        <v>184</v>
      </c>
      <c r="O101" s="319"/>
      <c r="P101" s="319"/>
      <c r="Q101" s="319"/>
      <c r="R101" s="314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4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42" t="s">
        <v>186</v>
      </c>
      <c r="O102" s="319"/>
      <c r="P102" s="319"/>
      <c r="Q102" s="319"/>
      <c r="R102" s="314"/>
      <c r="S102" s="34"/>
      <c r="T102" s="34"/>
      <c r="U102" s="35" t="s">
        <v>64</v>
      </c>
      <c r="V102" s="306">
        <v>15</v>
      </c>
      <c r="W102" s="307">
        <f t="shared" si="6"/>
        <v>16.8</v>
      </c>
      <c r="X102" s="36">
        <f>IFERROR(IF(W102=0,"",ROUNDUP(W102/H102,0)*0.02175),"")</f>
        <v>4.3499999999999997E-2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4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3" t="s">
        <v>189</v>
      </c>
      <c r="O103" s="319"/>
      <c r="P103" s="319"/>
      <c r="Q103" s="319"/>
      <c r="R103" s="314"/>
      <c r="S103" s="34"/>
      <c r="T103" s="34"/>
      <c r="U103" s="35" t="s">
        <v>64</v>
      </c>
      <c r="V103" s="306">
        <v>100</v>
      </c>
      <c r="W103" s="307">
        <f t="shared" si="6"/>
        <v>100.80000000000001</v>
      </c>
      <c r="X103" s="36">
        <f>IFERROR(IF(W103=0,"",ROUNDUP(W103/H103,0)*0.02175),"")</f>
        <v>0.26100000000000001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4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9"/>
      <c r="P104" s="319"/>
      <c r="Q104" s="319"/>
      <c r="R104" s="314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4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63" t="s">
        <v>194</v>
      </c>
      <c r="O105" s="319"/>
      <c r="P105" s="319"/>
      <c r="Q105" s="319"/>
      <c r="R105" s="314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4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6" t="s">
        <v>197</v>
      </c>
      <c r="O106" s="319"/>
      <c r="P106" s="319"/>
      <c r="Q106" s="319"/>
      <c r="R106" s="314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4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65" t="s">
        <v>200</v>
      </c>
      <c r="O107" s="319"/>
      <c r="P107" s="319"/>
      <c r="Q107" s="319"/>
      <c r="R107" s="314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4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9"/>
      <c r="P108" s="319"/>
      <c r="Q108" s="319"/>
      <c r="R108" s="314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4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23" t="s">
        <v>205</v>
      </c>
      <c r="O109" s="319"/>
      <c r="P109" s="319"/>
      <c r="Q109" s="319"/>
      <c r="R109" s="314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1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3"/>
      <c r="N110" s="310" t="s">
        <v>65</v>
      </c>
      <c r="O110" s="311"/>
      <c r="P110" s="311"/>
      <c r="Q110" s="311"/>
      <c r="R110" s="311"/>
      <c r="S110" s="311"/>
      <c r="T110" s="312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13.69047619047619</v>
      </c>
      <c r="W110" s="308">
        <f>IFERROR(W101/H101,"0")+IFERROR(W102/H102,"0")+IFERROR(W103/H103,"0")+IFERROR(W104/H104,"0")+IFERROR(W105/H105,"0")+IFERROR(W106/H106,"0")+IFERROR(W107/H107,"0")+IFERROR(W108/H108,"0")+IFERROR(W109/H109,"0")</f>
        <v>14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0.30449999999999999</v>
      </c>
      <c r="Y110" s="309"/>
      <c r="Z110" s="309"/>
    </row>
    <row r="111" spans="1:53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3"/>
      <c r="N111" s="310" t="s">
        <v>65</v>
      </c>
      <c r="O111" s="311"/>
      <c r="P111" s="311"/>
      <c r="Q111" s="311"/>
      <c r="R111" s="311"/>
      <c r="S111" s="311"/>
      <c r="T111" s="312"/>
      <c r="U111" s="37" t="s">
        <v>64</v>
      </c>
      <c r="V111" s="308">
        <f>IFERROR(SUM(V101:V109),"0")</f>
        <v>115</v>
      </c>
      <c r="W111" s="308">
        <f>IFERROR(SUM(W101:W109),"0")</f>
        <v>117.60000000000001</v>
      </c>
      <c r="X111" s="37"/>
      <c r="Y111" s="309"/>
      <c r="Z111" s="309"/>
    </row>
    <row r="112" spans="1:53" ht="14.25" hidden="1" customHeight="1" x14ac:dyDescent="0.25">
      <c r="A112" s="326" t="s">
        <v>206</v>
      </c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4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9"/>
      <c r="P113" s="319"/>
      <c r="Q113" s="319"/>
      <c r="R113" s="314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4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9"/>
      <c r="P114" s="319"/>
      <c r="Q114" s="319"/>
      <c r="R114" s="314"/>
      <c r="S114" s="34"/>
      <c r="T114" s="34"/>
      <c r="U114" s="35" t="s">
        <v>64</v>
      </c>
      <c r="V114" s="306">
        <v>85</v>
      </c>
      <c r="W114" s="307">
        <f>IFERROR(IF(V114="",0,CEILING((V114/$H114),1)*$H114),"")</f>
        <v>89.1</v>
      </c>
      <c r="X114" s="36">
        <f>IFERROR(IF(W114=0,"",ROUNDUP(W114/H114,0)*0.02175),"")</f>
        <v>0.23924999999999999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4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96" t="s">
        <v>213</v>
      </c>
      <c r="O115" s="319"/>
      <c r="P115" s="319"/>
      <c r="Q115" s="319"/>
      <c r="R115" s="314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4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9"/>
      <c r="P116" s="319"/>
      <c r="Q116" s="319"/>
      <c r="R116" s="314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4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0" t="s">
        <v>218</v>
      </c>
      <c r="O117" s="319"/>
      <c r="P117" s="319"/>
      <c r="Q117" s="319"/>
      <c r="R117" s="314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3"/>
      <c r="N118" s="310" t="s">
        <v>65</v>
      </c>
      <c r="O118" s="311"/>
      <c r="P118" s="311"/>
      <c r="Q118" s="311"/>
      <c r="R118" s="311"/>
      <c r="S118" s="311"/>
      <c r="T118" s="312"/>
      <c r="U118" s="37" t="s">
        <v>66</v>
      </c>
      <c r="V118" s="308">
        <f>IFERROR(V113/H113,"0")+IFERROR(V114/H114,"0")+IFERROR(V115/H115,"0")+IFERROR(V116/H116,"0")+IFERROR(V117/H117,"0")</f>
        <v>10.493827160493828</v>
      </c>
      <c r="W118" s="308">
        <f>IFERROR(W113/H113,"0")+IFERROR(W114/H114,"0")+IFERROR(W115/H115,"0")+IFERROR(W116/H116,"0")+IFERROR(W117/H117,"0")</f>
        <v>11</v>
      </c>
      <c r="X118" s="308">
        <f>IFERROR(IF(X113="",0,X113),"0")+IFERROR(IF(X114="",0,X114),"0")+IFERROR(IF(X115="",0,X115),"0")+IFERROR(IF(X116="",0,X116),"0")+IFERROR(IF(X117="",0,X117),"0")</f>
        <v>0.23924999999999999</v>
      </c>
      <c r="Y118" s="309"/>
      <c r="Z118" s="309"/>
    </row>
    <row r="119" spans="1:53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3"/>
      <c r="N119" s="310" t="s">
        <v>65</v>
      </c>
      <c r="O119" s="311"/>
      <c r="P119" s="311"/>
      <c r="Q119" s="311"/>
      <c r="R119" s="311"/>
      <c r="S119" s="311"/>
      <c r="T119" s="312"/>
      <c r="U119" s="37" t="s">
        <v>64</v>
      </c>
      <c r="V119" s="308">
        <f>IFERROR(SUM(V113:V117),"0")</f>
        <v>85</v>
      </c>
      <c r="W119" s="308">
        <f>IFERROR(SUM(W113:W117),"0")</f>
        <v>89.1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01"/>
      <c r="Z120" s="301"/>
    </row>
    <row r="121" spans="1:53" ht="14.25" hidden="1" customHeight="1" x14ac:dyDescent="0.25">
      <c r="A121" s="326" t="s">
        <v>67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4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62" t="s">
        <v>222</v>
      </c>
      <c r="O122" s="319"/>
      <c r="P122" s="319"/>
      <c r="Q122" s="319"/>
      <c r="R122" s="314"/>
      <c r="S122" s="34"/>
      <c r="T122" s="34"/>
      <c r="U122" s="35" t="s">
        <v>64</v>
      </c>
      <c r="V122" s="306">
        <v>100</v>
      </c>
      <c r="W122" s="307">
        <f>IFERROR(IF(V122="",0,CEILING((V122/$H122),1)*$H122),"")</f>
        <v>100.80000000000001</v>
      </c>
      <c r="X122" s="36">
        <f>IFERROR(IF(W122=0,"",ROUNDUP(W122/H122,0)*0.02175),"")</f>
        <v>0.26100000000000001</v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4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9"/>
      <c r="P123" s="319"/>
      <c r="Q123" s="319"/>
      <c r="R123" s="314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4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9"/>
      <c r="P124" s="319"/>
      <c r="Q124" s="319"/>
      <c r="R124" s="314"/>
      <c r="S124" s="34"/>
      <c r="T124" s="34"/>
      <c r="U124" s="35" t="s">
        <v>64</v>
      </c>
      <c r="V124" s="306">
        <v>18</v>
      </c>
      <c r="W124" s="307">
        <f>IFERROR(IF(V124="",0,CEILING((V124/$H124),1)*$H124),"")</f>
        <v>18.900000000000002</v>
      </c>
      <c r="X124" s="36">
        <f>IFERROR(IF(W124=0,"",ROUNDUP(W124/H124,0)*0.00753),"")</f>
        <v>5.271E-2</v>
      </c>
      <c r="Y124" s="56"/>
      <c r="Z124" s="57"/>
      <c r="AD124" s="58"/>
      <c r="BA124" s="120" t="s">
        <v>1</v>
      </c>
    </row>
    <row r="125" spans="1:53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3"/>
      <c r="N125" s="310" t="s">
        <v>65</v>
      </c>
      <c r="O125" s="311"/>
      <c r="P125" s="311"/>
      <c r="Q125" s="311"/>
      <c r="R125" s="311"/>
      <c r="S125" s="311"/>
      <c r="T125" s="312"/>
      <c r="U125" s="37" t="s">
        <v>66</v>
      </c>
      <c r="V125" s="308">
        <f>IFERROR(V122/H122,"0")+IFERROR(V123/H123,"0")+IFERROR(V124/H124,"0")</f>
        <v>18.571428571428569</v>
      </c>
      <c r="W125" s="308">
        <f>IFERROR(W122/H122,"0")+IFERROR(W123/H123,"0")+IFERROR(W124/H124,"0")</f>
        <v>19</v>
      </c>
      <c r="X125" s="308">
        <f>IFERROR(IF(X122="",0,X122),"0")+IFERROR(IF(X123="",0,X123),"0")+IFERROR(IF(X124="",0,X124),"0")</f>
        <v>0.31370999999999999</v>
      </c>
      <c r="Y125" s="309"/>
      <c r="Z125" s="309"/>
    </row>
    <row r="126" spans="1:53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3"/>
      <c r="N126" s="310" t="s">
        <v>65</v>
      </c>
      <c r="O126" s="311"/>
      <c r="P126" s="311"/>
      <c r="Q126" s="311"/>
      <c r="R126" s="311"/>
      <c r="S126" s="311"/>
      <c r="T126" s="312"/>
      <c r="U126" s="37" t="s">
        <v>64</v>
      </c>
      <c r="V126" s="308">
        <f>IFERROR(SUM(V122:V124),"0")</f>
        <v>118</v>
      </c>
      <c r="W126" s="308">
        <f>IFERROR(SUM(W122:W124),"0")</f>
        <v>119.70000000000002</v>
      </c>
      <c r="X126" s="37"/>
      <c r="Y126" s="309"/>
      <c r="Z126" s="309"/>
    </row>
    <row r="127" spans="1:53" ht="27.75" hidden="1" customHeight="1" x14ac:dyDescent="0.2">
      <c r="A127" s="339" t="s">
        <v>227</v>
      </c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48"/>
      <c r="Z127" s="48"/>
    </row>
    <row r="128" spans="1:53" ht="16.5" hidden="1" customHeight="1" x14ac:dyDescent="0.25">
      <c r="A128" s="328" t="s">
        <v>228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01"/>
      <c r="Z128" s="301"/>
    </row>
    <row r="129" spans="1:53" ht="14.25" hidden="1" customHeight="1" x14ac:dyDescent="0.25">
      <c r="A129" s="326" t="s">
        <v>100</v>
      </c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4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9"/>
      <c r="P130" s="319"/>
      <c r="Q130" s="319"/>
      <c r="R130" s="314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4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9"/>
      <c r="P131" s="319"/>
      <c r="Q131" s="319"/>
      <c r="R131" s="314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4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9"/>
      <c r="P132" s="319"/>
      <c r="Q132" s="319"/>
      <c r="R132" s="314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21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3"/>
      <c r="N133" s="310" t="s">
        <v>65</v>
      </c>
      <c r="O133" s="311"/>
      <c r="P133" s="311"/>
      <c r="Q133" s="311"/>
      <c r="R133" s="311"/>
      <c r="S133" s="311"/>
      <c r="T133" s="312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22"/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3"/>
      <c r="N134" s="310" t="s">
        <v>65</v>
      </c>
      <c r="O134" s="311"/>
      <c r="P134" s="311"/>
      <c r="Q134" s="311"/>
      <c r="R134" s="311"/>
      <c r="S134" s="311"/>
      <c r="T134" s="312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01"/>
      <c r="Z135" s="301"/>
    </row>
    <row r="136" spans="1:53" ht="14.25" hidden="1" customHeight="1" x14ac:dyDescent="0.25">
      <c r="A136" s="326" t="s">
        <v>59</v>
      </c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4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6" t="s">
        <v>238</v>
      </c>
      <c r="O137" s="319"/>
      <c r="P137" s="319"/>
      <c r="Q137" s="319"/>
      <c r="R137" s="314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4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9"/>
      <c r="P138" s="319"/>
      <c r="Q138" s="319"/>
      <c r="R138" s="314"/>
      <c r="S138" s="34"/>
      <c r="T138" s="34"/>
      <c r="U138" s="35" t="s">
        <v>64</v>
      </c>
      <c r="V138" s="306">
        <v>355</v>
      </c>
      <c r="W138" s="307">
        <f t="shared" si="7"/>
        <v>357</v>
      </c>
      <c r="X138" s="36">
        <f>IFERROR(IF(W138=0,"",ROUNDUP(W138/H138,0)*0.00753),"")</f>
        <v>0.64005000000000001</v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4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9"/>
      <c r="P139" s="319"/>
      <c r="Q139" s="319"/>
      <c r="R139" s="314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4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9"/>
      <c r="P140" s="319"/>
      <c r="Q140" s="319"/>
      <c r="R140" s="314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4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9"/>
      <c r="P141" s="319"/>
      <c r="Q141" s="319"/>
      <c r="R141" s="314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4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9"/>
      <c r="P142" s="319"/>
      <c r="Q142" s="319"/>
      <c r="R142" s="314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4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9"/>
      <c r="P143" s="319"/>
      <c r="Q143" s="319"/>
      <c r="R143" s="314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4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9"/>
      <c r="P144" s="319"/>
      <c r="Q144" s="319"/>
      <c r="R144" s="314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4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9"/>
      <c r="P145" s="319"/>
      <c r="Q145" s="319"/>
      <c r="R145" s="314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1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3"/>
      <c r="N146" s="310" t="s">
        <v>65</v>
      </c>
      <c r="O146" s="311"/>
      <c r="P146" s="311"/>
      <c r="Q146" s="311"/>
      <c r="R146" s="311"/>
      <c r="S146" s="311"/>
      <c r="T146" s="312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84.523809523809518</v>
      </c>
      <c r="W146" s="308">
        <f>IFERROR(W137/H137,"0")+IFERROR(W138/H138,"0")+IFERROR(W139/H139,"0")+IFERROR(W140/H140,"0")+IFERROR(W141/H141,"0")+IFERROR(W142/H142,"0")+IFERROR(W143/H143,"0")+IFERROR(W144/H144,"0")+IFERROR(W145/H145,"0")</f>
        <v>85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0.64005000000000001</v>
      </c>
      <c r="Y146" s="309"/>
      <c r="Z146" s="309"/>
    </row>
    <row r="147" spans="1:53" x14ac:dyDescent="0.2">
      <c r="A147" s="322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3"/>
      <c r="N147" s="310" t="s">
        <v>65</v>
      </c>
      <c r="O147" s="311"/>
      <c r="P147" s="311"/>
      <c r="Q147" s="311"/>
      <c r="R147" s="311"/>
      <c r="S147" s="311"/>
      <c r="T147" s="312"/>
      <c r="U147" s="37" t="s">
        <v>64</v>
      </c>
      <c r="V147" s="308">
        <f>IFERROR(SUM(V137:V145),"0")</f>
        <v>355</v>
      </c>
      <c r="W147" s="308">
        <f>IFERROR(SUM(W137:W145),"0")</f>
        <v>357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01"/>
      <c r="Z148" s="301"/>
    </row>
    <row r="149" spans="1:53" ht="14.25" hidden="1" customHeight="1" x14ac:dyDescent="0.25">
      <c r="A149" s="326" t="s">
        <v>100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4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9"/>
      <c r="P150" s="319"/>
      <c r="Q150" s="319"/>
      <c r="R150" s="314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4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9"/>
      <c r="P151" s="319"/>
      <c r="Q151" s="319"/>
      <c r="R151" s="314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21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3"/>
      <c r="N152" s="310" t="s">
        <v>65</v>
      </c>
      <c r="O152" s="311"/>
      <c r="P152" s="311"/>
      <c r="Q152" s="311"/>
      <c r="R152" s="311"/>
      <c r="S152" s="311"/>
      <c r="T152" s="312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3"/>
      <c r="N153" s="310" t="s">
        <v>65</v>
      </c>
      <c r="O153" s="311"/>
      <c r="P153" s="311"/>
      <c r="Q153" s="311"/>
      <c r="R153" s="311"/>
      <c r="S153" s="311"/>
      <c r="T153" s="312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26" t="s">
        <v>94</v>
      </c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322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4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31" t="s">
        <v>263</v>
      </c>
      <c r="O155" s="319"/>
      <c r="P155" s="319"/>
      <c r="Q155" s="319"/>
      <c r="R155" s="314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4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9"/>
      <c r="P156" s="319"/>
      <c r="Q156" s="319"/>
      <c r="R156" s="314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21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3"/>
      <c r="N157" s="310" t="s">
        <v>65</v>
      </c>
      <c r="O157" s="311"/>
      <c r="P157" s="311"/>
      <c r="Q157" s="311"/>
      <c r="R157" s="311"/>
      <c r="S157" s="311"/>
      <c r="T157" s="312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22"/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3"/>
      <c r="N158" s="310" t="s">
        <v>65</v>
      </c>
      <c r="O158" s="311"/>
      <c r="P158" s="311"/>
      <c r="Q158" s="311"/>
      <c r="R158" s="311"/>
      <c r="S158" s="311"/>
      <c r="T158" s="312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26" t="s">
        <v>59</v>
      </c>
      <c r="B159" s="322"/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322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4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9"/>
      <c r="P160" s="319"/>
      <c r="Q160" s="319"/>
      <c r="R160" s="314"/>
      <c r="S160" s="34"/>
      <c r="T160" s="34"/>
      <c r="U160" s="35" t="s">
        <v>64</v>
      </c>
      <c r="V160" s="306">
        <v>110</v>
      </c>
      <c r="W160" s="307">
        <f>IFERROR(IF(V160="",0,CEILING((V160/$H160),1)*$H160),"")</f>
        <v>113.4</v>
      </c>
      <c r="X160" s="36">
        <f>IFERROR(IF(W160=0,"",ROUNDUP(W160/H160,0)*0.00937),"")</f>
        <v>0.19677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4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9"/>
      <c r="P161" s="319"/>
      <c r="Q161" s="319"/>
      <c r="R161" s="314"/>
      <c r="S161" s="34"/>
      <c r="T161" s="34"/>
      <c r="U161" s="35" t="s">
        <v>64</v>
      </c>
      <c r="V161" s="306">
        <v>110</v>
      </c>
      <c r="W161" s="307">
        <f>IFERROR(IF(V161="",0,CEILING((V161/$H161),1)*$H161),"")</f>
        <v>113.4</v>
      </c>
      <c r="X161" s="36">
        <f>IFERROR(IF(W161=0,"",ROUNDUP(W161/H161,0)*0.00937),"")</f>
        <v>0.19677</v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4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9"/>
      <c r="P162" s="319"/>
      <c r="Q162" s="319"/>
      <c r="R162" s="314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4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9"/>
      <c r="P163" s="319"/>
      <c r="Q163" s="319"/>
      <c r="R163" s="314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1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3"/>
      <c r="N164" s="310" t="s">
        <v>65</v>
      </c>
      <c r="O164" s="311"/>
      <c r="P164" s="311"/>
      <c r="Q164" s="311"/>
      <c r="R164" s="311"/>
      <c r="S164" s="311"/>
      <c r="T164" s="312"/>
      <c r="U164" s="37" t="s">
        <v>66</v>
      </c>
      <c r="V164" s="308">
        <f>IFERROR(V160/H160,"0")+IFERROR(V161/H161,"0")+IFERROR(V162/H162,"0")+IFERROR(V163/H163,"0")</f>
        <v>40.74074074074074</v>
      </c>
      <c r="W164" s="308">
        <f>IFERROR(W160/H160,"0")+IFERROR(W161/H161,"0")+IFERROR(W162/H162,"0")+IFERROR(W163/H163,"0")</f>
        <v>42</v>
      </c>
      <c r="X164" s="308">
        <f>IFERROR(IF(X160="",0,X160),"0")+IFERROR(IF(X161="",0,X161),"0")+IFERROR(IF(X162="",0,X162),"0")+IFERROR(IF(X163="",0,X163),"0")</f>
        <v>0.39354</v>
      </c>
      <c r="Y164" s="309"/>
      <c r="Z164" s="309"/>
    </row>
    <row r="165" spans="1:53" x14ac:dyDescent="0.2">
      <c r="A165" s="322"/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3"/>
      <c r="N165" s="310" t="s">
        <v>65</v>
      </c>
      <c r="O165" s="311"/>
      <c r="P165" s="311"/>
      <c r="Q165" s="311"/>
      <c r="R165" s="311"/>
      <c r="S165" s="311"/>
      <c r="T165" s="312"/>
      <c r="U165" s="37" t="s">
        <v>64</v>
      </c>
      <c r="V165" s="308">
        <f>IFERROR(SUM(V160:V163),"0")</f>
        <v>220</v>
      </c>
      <c r="W165" s="308">
        <f>IFERROR(SUM(W160:W163),"0")</f>
        <v>226.8</v>
      </c>
      <c r="X165" s="37"/>
      <c r="Y165" s="309"/>
      <c r="Z165" s="309"/>
    </row>
    <row r="166" spans="1:53" ht="14.25" hidden="1" customHeight="1" x14ac:dyDescent="0.25">
      <c r="A166" s="326" t="s">
        <v>67</v>
      </c>
      <c r="B166" s="322"/>
      <c r="C166" s="322"/>
      <c r="D166" s="322"/>
      <c r="E166" s="322"/>
      <c r="F166" s="322"/>
      <c r="G166" s="322"/>
      <c r="H166" s="322"/>
      <c r="I166" s="322"/>
      <c r="J166" s="322"/>
      <c r="K166" s="322"/>
      <c r="L166" s="322"/>
      <c r="M166" s="322"/>
      <c r="N166" s="322"/>
      <c r="O166" s="322"/>
      <c r="P166" s="322"/>
      <c r="Q166" s="322"/>
      <c r="R166" s="322"/>
      <c r="S166" s="322"/>
      <c r="T166" s="322"/>
      <c r="U166" s="322"/>
      <c r="V166" s="322"/>
      <c r="W166" s="322"/>
      <c r="X166" s="322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4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9"/>
      <c r="P167" s="319"/>
      <c r="Q167" s="319"/>
      <c r="R167" s="314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4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546" t="s">
        <v>278</v>
      </c>
      <c r="O168" s="319"/>
      <c r="P168" s="319"/>
      <c r="Q168" s="319"/>
      <c r="R168" s="314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4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9"/>
      <c r="P169" s="319"/>
      <c r="Q169" s="319"/>
      <c r="R169" s="314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4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5" t="s">
        <v>283</v>
      </c>
      <c r="O170" s="319"/>
      <c r="P170" s="319"/>
      <c r="Q170" s="319"/>
      <c r="R170" s="314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4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9"/>
      <c r="P171" s="319"/>
      <c r="Q171" s="319"/>
      <c r="R171" s="314"/>
      <c r="S171" s="34"/>
      <c r="T171" s="34"/>
      <c r="U171" s="35" t="s">
        <v>64</v>
      </c>
      <c r="V171" s="306">
        <v>100</v>
      </c>
      <c r="W171" s="307">
        <f t="shared" si="8"/>
        <v>101.39999999999999</v>
      </c>
      <c r="X171" s="36">
        <f>IFERROR(IF(W171=0,"",ROUNDUP(W171/H171,0)*0.02175),"")</f>
        <v>0.28275</v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4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9"/>
      <c r="P172" s="319"/>
      <c r="Q172" s="319"/>
      <c r="R172" s="314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4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9"/>
      <c r="P173" s="319"/>
      <c r="Q173" s="319"/>
      <c r="R173" s="314"/>
      <c r="S173" s="34"/>
      <c r="T173" s="34"/>
      <c r="U173" s="35" t="s">
        <v>64</v>
      </c>
      <c r="V173" s="306">
        <v>50</v>
      </c>
      <c r="W173" s="307">
        <f t="shared" si="8"/>
        <v>50.4</v>
      </c>
      <c r="X173" s="36">
        <f>IFERROR(IF(W173=0,"",ROUNDUP(W173/H173,0)*0.00753),"")</f>
        <v>0.15812999999999999</v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4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5" t="s">
        <v>293</v>
      </c>
      <c r="O174" s="319"/>
      <c r="P174" s="319"/>
      <c r="Q174" s="319"/>
      <c r="R174" s="314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4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9"/>
      <c r="P175" s="319"/>
      <c r="Q175" s="319"/>
      <c r="R175" s="314"/>
      <c r="S175" s="34"/>
      <c r="T175" s="34"/>
      <c r="U175" s="35" t="s">
        <v>64</v>
      </c>
      <c r="V175" s="306">
        <v>340</v>
      </c>
      <c r="W175" s="307">
        <f t="shared" si="8"/>
        <v>340.8</v>
      </c>
      <c r="X175" s="36">
        <f>IFERROR(IF(W175=0,"",ROUNDUP(W175/H175,0)*0.00753),"")</f>
        <v>1.0692600000000001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4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9"/>
      <c r="P176" s="319"/>
      <c r="Q176" s="319"/>
      <c r="R176" s="314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4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9"/>
      <c r="P177" s="319"/>
      <c r="Q177" s="319"/>
      <c r="R177" s="314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4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9"/>
      <c r="P178" s="319"/>
      <c r="Q178" s="319"/>
      <c r="R178" s="314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4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9"/>
      <c r="P179" s="319"/>
      <c r="Q179" s="319"/>
      <c r="R179" s="314"/>
      <c r="S179" s="34"/>
      <c r="T179" s="34"/>
      <c r="U179" s="35" t="s">
        <v>64</v>
      </c>
      <c r="V179" s="306">
        <v>68</v>
      </c>
      <c r="W179" s="307">
        <f t="shared" si="8"/>
        <v>69.599999999999994</v>
      </c>
      <c r="X179" s="36">
        <f t="shared" si="9"/>
        <v>0.21837000000000001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4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9"/>
      <c r="P180" s="319"/>
      <c r="Q180" s="319"/>
      <c r="R180" s="314"/>
      <c r="S180" s="34"/>
      <c r="T180" s="34"/>
      <c r="U180" s="35" t="s">
        <v>64</v>
      </c>
      <c r="V180" s="306">
        <v>180</v>
      </c>
      <c r="W180" s="307">
        <f t="shared" si="8"/>
        <v>180</v>
      </c>
      <c r="X180" s="36">
        <f t="shared" si="9"/>
        <v>0.56474999999999997</v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4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9"/>
      <c r="P181" s="319"/>
      <c r="Q181" s="319"/>
      <c r="R181" s="314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4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9"/>
      <c r="P182" s="319"/>
      <c r="Q182" s="319"/>
      <c r="R182" s="314"/>
      <c r="S182" s="34"/>
      <c r="T182" s="34"/>
      <c r="U182" s="35" t="s">
        <v>64</v>
      </c>
      <c r="V182" s="306">
        <v>18</v>
      </c>
      <c r="W182" s="307">
        <f t="shared" si="8"/>
        <v>19.2</v>
      </c>
      <c r="X182" s="36">
        <f t="shared" si="9"/>
        <v>6.0240000000000002E-2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4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9"/>
      <c r="P183" s="319"/>
      <c r="Q183" s="319"/>
      <c r="R183" s="314"/>
      <c r="S183" s="34"/>
      <c r="T183" s="34"/>
      <c r="U183" s="35" t="s">
        <v>64</v>
      </c>
      <c r="V183" s="306">
        <v>44</v>
      </c>
      <c r="W183" s="307">
        <f t="shared" si="8"/>
        <v>45.6</v>
      </c>
      <c r="X183" s="36">
        <f t="shared" si="9"/>
        <v>0.14307</v>
      </c>
      <c r="Y183" s="56"/>
      <c r="Z183" s="57"/>
      <c r="AD183" s="58"/>
      <c r="BA183" s="157" t="s">
        <v>1</v>
      </c>
    </row>
    <row r="184" spans="1:53" x14ac:dyDescent="0.2">
      <c r="A184" s="321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3"/>
      <c r="N184" s="310" t="s">
        <v>65</v>
      </c>
      <c r="O184" s="311"/>
      <c r="P184" s="311"/>
      <c r="Q184" s="311"/>
      <c r="R184" s="311"/>
      <c r="S184" s="311"/>
      <c r="T184" s="312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304.4871794871795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307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2.4965699999999997</v>
      </c>
      <c r="Y184" s="309"/>
      <c r="Z184" s="309"/>
    </row>
    <row r="185" spans="1:53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3"/>
      <c r="N185" s="310" t="s">
        <v>65</v>
      </c>
      <c r="O185" s="311"/>
      <c r="P185" s="311"/>
      <c r="Q185" s="311"/>
      <c r="R185" s="311"/>
      <c r="S185" s="311"/>
      <c r="T185" s="312"/>
      <c r="U185" s="37" t="s">
        <v>64</v>
      </c>
      <c r="V185" s="308">
        <f>IFERROR(SUM(V167:V183),"0")</f>
        <v>800</v>
      </c>
      <c r="W185" s="308">
        <f>IFERROR(SUM(W167:W183),"0")</f>
        <v>807.00000000000011</v>
      </c>
      <c r="X185" s="37"/>
      <c r="Y185" s="309"/>
      <c r="Z185" s="309"/>
    </row>
    <row r="186" spans="1:53" ht="14.25" hidden="1" customHeight="1" x14ac:dyDescent="0.25">
      <c r="A186" s="326" t="s">
        <v>206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4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19" t="s">
        <v>314</v>
      </c>
      <c r="O187" s="319"/>
      <c r="P187" s="319"/>
      <c r="Q187" s="319"/>
      <c r="R187" s="314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4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1" t="s">
        <v>317</v>
      </c>
      <c r="O188" s="319"/>
      <c r="P188" s="319"/>
      <c r="Q188" s="319"/>
      <c r="R188" s="314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4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60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9"/>
      <c r="P189" s="319"/>
      <c r="Q189" s="319"/>
      <c r="R189" s="314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4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9"/>
      <c r="P190" s="319"/>
      <c r="Q190" s="319"/>
      <c r="R190" s="314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21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3"/>
      <c r="N191" s="310" t="s">
        <v>65</v>
      </c>
      <c r="O191" s="311"/>
      <c r="P191" s="311"/>
      <c r="Q191" s="311"/>
      <c r="R191" s="311"/>
      <c r="S191" s="311"/>
      <c r="T191" s="312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22"/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3"/>
      <c r="N192" s="310" t="s">
        <v>65</v>
      </c>
      <c r="O192" s="311"/>
      <c r="P192" s="311"/>
      <c r="Q192" s="311"/>
      <c r="R192" s="311"/>
      <c r="S192" s="311"/>
      <c r="T192" s="312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01"/>
      <c r="Z193" s="301"/>
    </row>
    <row r="194" spans="1:53" ht="14.25" hidden="1" customHeight="1" x14ac:dyDescent="0.25">
      <c r="A194" s="326" t="s">
        <v>59</v>
      </c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4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9"/>
      <c r="P195" s="319"/>
      <c r="Q195" s="319"/>
      <c r="R195" s="314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21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3"/>
      <c r="N196" s="310" t="s">
        <v>65</v>
      </c>
      <c r="O196" s="311"/>
      <c r="P196" s="311"/>
      <c r="Q196" s="311"/>
      <c r="R196" s="311"/>
      <c r="S196" s="311"/>
      <c r="T196" s="312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22"/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3"/>
      <c r="N197" s="310" t="s">
        <v>65</v>
      </c>
      <c r="O197" s="311"/>
      <c r="P197" s="311"/>
      <c r="Q197" s="311"/>
      <c r="R197" s="311"/>
      <c r="S197" s="311"/>
      <c r="T197" s="312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01"/>
      <c r="Z198" s="301"/>
    </row>
    <row r="199" spans="1:53" ht="14.25" hidden="1" customHeight="1" x14ac:dyDescent="0.25">
      <c r="A199" s="326" t="s">
        <v>100</v>
      </c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2"/>
      <c r="N199" s="322"/>
      <c r="O199" s="322"/>
      <c r="P199" s="322"/>
      <c r="Q199" s="322"/>
      <c r="R199" s="322"/>
      <c r="S199" s="322"/>
      <c r="T199" s="322"/>
      <c r="U199" s="322"/>
      <c r="V199" s="322"/>
      <c r="W199" s="322"/>
      <c r="X199" s="322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4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9"/>
      <c r="P200" s="319"/>
      <c r="Q200" s="319"/>
      <c r="R200" s="314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4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9"/>
      <c r="P201" s="319"/>
      <c r="Q201" s="319"/>
      <c r="R201" s="314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4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9"/>
      <c r="P202" s="319"/>
      <c r="Q202" s="319"/>
      <c r="R202" s="314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4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6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9"/>
      <c r="P203" s="319"/>
      <c r="Q203" s="319"/>
      <c r="R203" s="314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4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5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9"/>
      <c r="P204" s="319"/>
      <c r="Q204" s="319"/>
      <c r="R204" s="314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4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9"/>
      <c r="P205" s="319"/>
      <c r="Q205" s="319"/>
      <c r="R205" s="314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4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9"/>
      <c r="P206" s="319"/>
      <c r="Q206" s="319"/>
      <c r="R206" s="314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4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9"/>
      <c r="P207" s="319"/>
      <c r="Q207" s="319"/>
      <c r="R207" s="314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4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9"/>
      <c r="P208" s="319"/>
      <c r="Q208" s="319"/>
      <c r="R208" s="314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4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9"/>
      <c r="P209" s="319"/>
      <c r="Q209" s="319"/>
      <c r="R209" s="314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4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9"/>
      <c r="P210" s="319"/>
      <c r="Q210" s="319"/>
      <c r="R210" s="314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4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9"/>
      <c r="P211" s="319"/>
      <c r="Q211" s="319"/>
      <c r="R211" s="314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4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9"/>
      <c r="P212" s="319"/>
      <c r="Q212" s="319"/>
      <c r="R212" s="314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4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9"/>
      <c r="P213" s="319"/>
      <c r="Q213" s="319"/>
      <c r="R213" s="314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21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3"/>
      <c r="N214" s="310" t="s">
        <v>65</v>
      </c>
      <c r="O214" s="311"/>
      <c r="P214" s="311"/>
      <c r="Q214" s="311"/>
      <c r="R214" s="311"/>
      <c r="S214" s="311"/>
      <c r="T214" s="312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3"/>
      <c r="N215" s="310" t="s">
        <v>65</v>
      </c>
      <c r="O215" s="311"/>
      <c r="P215" s="311"/>
      <c r="Q215" s="311"/>
      <c r="R215" s="311"/>
      <c r="S215" s="311"/>
      <c r="T215" s="312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26" t="s">
        <v>94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4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9"/>
      <c r="P217" s="319"/>
      <c r="Q217" s="319"/>
      <c r="R217" s="314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1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3"/>
      <c r="N218" s="310" t="s">
        <v>65</v>
      </c>
      <c r="O218" s="311"/>
      <c r="P218" s="311"/>
      <c r="Q218" s="311"/>
      <c r="R218" s="311"/>
      <c r="S218" s="311"/>
      <c r="T218" s="312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3"/>
      <c r="N219" s="310" t="s">
        <v>65</v>
      </c>
      <c r="O219" s="311"/>
      <c r="P219" s="311"/>
      <c r="Q219" s="311"/>
      <c r="R219" s="311"/>
      <c r="S219" s="311"/>
      <c r="T219" s="312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26" t="s">
        <v>59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4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9"/>
      <c r="P221" s="319"/>
      <c r="Q221" s="319"/>
      <c r="R221" s="314"/>
      <c r="S221" s="34"/>
      <c r="T221" s="34"/>
      <c r="U221" s="35" t="s">
        <v>64</v>
      </c>
      <c r="V221" s="306">
        <v>165</v>
      </c>
      <c r="W221" s="307">
        <f>IFERROR(IF(V221="",0,CEILING((V221/$H221),1)*$H221),"")</f>
        <v>168</v>
      </c>
      <c r="X221" s="36">
        <f>IFERROR(IF(W221=0,"",ROUNDUP(W221/H221,0)*0.00753),"")</f>
        <v>0.30120000000000002</v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4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9"/>
      <c r="P222" s="319"/>
      <c r="Q222" s="319"/>
      <c r="R222" s="314"/>
      <c r="S222" s="34"/>
      <c r="T222" s="34"/>
      <c r="U222" s="35" t="s">
        <v>64</v>
      </c>
      <c r="V222" s="306">
        <v>70</v>
      </c>
      <c r="W222" s="307">
        <f>IFERROR(IF(V222="",0,CEILING((V222/$H222),1)*$H222),"")</f>
        <v>71.400000000000006</v>
      </c>
      <c r="X222" s="36">
        <f>IFERROR(IF(W222=0,"",ROUNDUP(W222/H222,0)*0.00753),"")</f>
        <v>0.12801000000000001</v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4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9"/>
      <c r="P223" s="319"/>
      <c r="Q223" s="319"/>
      <c r="R223" s="314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1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3"/>
      <c r="N224" s="310" t="s">
        <v>65</v>
      </c>
      <c r="O224" s="311"/>
      <c r="P224" s="311"/>
      <c r="Q224" s="311"/>
      <c r="R224" s="311"/>
      <c r="S224" s="311"/>
      <c r="T224" s="312"/>
      <c r="U224" s="37" t="s">
        <v>66</v>
      </c>
      <c r="V224" s="308">
        <f>IFERROR(V221/H221,"0")+IFERROR(V222/H222,"0")+IFERROR(V223/H223,"0")</f>
        <v>55.952380952380949</v>
      </c>
      <c r="W224" s="308">
        <f>IFERROR(W221/H221,"0")+IFERROR(W222/H222,"0")+IFERROR(W223/H223,"0")</f>
        <v>57</v>
      </c>
      <c r="X224" s="308">
        <f>IFERROR(IF(X221="",0,X221),"0")+IFERROR(IF(X222="",0,X222),"0")+IFERROR(IF(X223="",0,X223),"0")</f>
        <v>0.42921000000000004</v>
      </c>
      <c r="Y224" s="309"/>
      <c r="Z224" s="309"/>
    </row>
    <row r="225" spans="1:53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3"/>
      <c r="N225" s="310" t="s">
        <v>65</v>
      </c>
      <c r="O225" s="311"/>
      <c r="P225" s="311"/>
      <c r="Q225" s="311"/>
      <c r="R225" s="311"/>
      <c r="S225" s="311"/>
      <c r="T225" s="312"/>
      <c r="U225" s="37" t="s">
        <v>64</v>
      </c>
      <c r="V225" s="308">
        <f>IFERROR(SUM(V221:V223),"0")</f>
        <v>235</v>
      </c>
      <c r="W225" s="308">
        <f>IFERROR(SUM(W221:W223),"0")</f>
        <v>239.4</v>
      </c>
      <c r="X225" s="37"/>
      <c r="Y225" s="309"/>
      <c r="Z225" s="309"/>
    </row>
    <row r="226" spans="1:53" ht="14.25" hidden="1" customHeight="1" x14ac:dyDescent="0.25">
      <c r="A226" s="326" t="s">
        <v>67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4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9"/>
      <c r="P227" s="319"/>
      <c r="Q227" s="319"/>
      <c r="R227" s="314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4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9"/>
      <c r="P228" s="319"/>
      <c r="Q228" s="319"/>
      <c r="R228" s="314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4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9"/>
      <c r="P229" s="319"/>
      <c r="Q229" s="319"/>
      <c r="R229" s="314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4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0" t="s">
        <v>368</v>
      </c>
      <c r="O230" s="319"/>
      <c r="P230" s="319"/>
      <c r="Q230" s="319"/>
      <c r="R230" s="314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4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3" t="s">
        <v>371</v>
      </c>
      <c r="O231" s="319"/>
      <c r="P231" s="319"/>
      <c r="Q231" s="319"/>
      <c r="R231" s="314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4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9"/>
      <c r="P232" s="319"/>
      <c r="Q232" s="319"/>
      <c r="R232" s="314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4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9"/>
      <c r="P233" s="319"/>
      <c r="Q233" s="319"/>
      <c r="R233" s="314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4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9"/>
      <c r="P234" s="319"/>
      <c r="Q234" s="319"/>
      <c r="R234" s="314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4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9"/>
      <c r="P235" s="319"/>
      <c r="Q235" s="319"/>
      <c r="R235" s="314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21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3"/>
      <c r="N236" s="310" t="s">
        <v>65</v>
      </c>
      <c r="O236" s="311"/>
      <c r="P236" s="311"/>
      <c r="Q236" s="311"/>
      <c r="R236" s="311"/>
      <c r="S236" s="311"/>
      <c r="T236" s="312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3"/>
      <c r="N237" s="310" t="s">
        <v>65</v>
      </c>
      <c r="O237" s="311"/>
      <c r="P237" s="311"/>
      <c r="Q237" s="311"/>
      <c r="R237" s="311"/>
      <c r="S237" s="311"/>
      <c r="T237" s="312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26" t="s">
        <v>206</v>
      </c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02"/>
      <c r="Z238" s="302"/>
    </row>
    <row r="239" spans="1:53" ht="16.5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4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9"/>
      <c r="P239" s="319"/>
      <c r="Q239" s="319"/>
      <c r="R239" s="314"/>
      <c r="S239" s="34"/>
      <c r="T239" s="34"/>
      <c r="U239" s="35" t="s">
        <v>64</v>
      </c>
      <c r="V239" s="306">
        <v>115</v>
      </c>
      <c r="W239" s="307">
        <f>IFERROR(IF(V239="",0,CEILING((V239/$H239),1)*$H239),"")</f>
        <v>117.60000000000001</v>
      </c>
      <c r="X239" s="36">
        <f>IFERROR(IF(W239=0,"",ROUNDUP(W239/H239,0)*0.02175),"")</f>
        <v>0.30449999999999999</v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4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9"/>
      <c r="P240" s="319"/>
      <c r="Q240" s="319"/>
      <c r="R240" s="314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4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9"/>
      <c r="P241" s="319"/>
      <c r="Q241" s="319"/>
      <c r="R241" s="314"/>
      <c r="S241" s="34"/>
      <c r="T241" s="34"/>
      <c r="U241" s="35" t="s">
        <v>64</v>
      </c>
      <c r="V241" s="306">
        <v>180</v>
      </c>
      <c r="W241" s="307">
        <f>IFERROR(IF(V241="",0,CEILING((V241/$H241),1)*$H241),"")</f>
        <v>184.8</v>
      </c>
      <c r="X241" s="36">
        <f>IFERROR(IF(W241=0,"",ROUNDUP(W241/H241,0)*0.02175),"")</f>
        <v>0.47849999999999998</v>
      </c>
      <c r="Y241" s="56"/>
      <c r="Z241" s="57"/>
      <c r="AD241" s="58"/>
      <c r="BA241" s="192" t="s">
        <v>1</v>
      </c>
    </row>
    <row r="242" spans="1:53" x14ac:dyDescent="0.2">
      <c r="A242" s="321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3"/>
      <c r="N242" s="310" t="s">
        <v>65</v>
      </c>
      <c r="O242" s="311"/>
      <c r="P242" s="311"/>
      <c r="Q242" s="311"/>
      <c r="R242" s="311"/>
      <c r="S242" s="311"/>
      <c r="T242" s="312"/>
      <c r="U242" s="37" t="s">
        <v>66</v>
      </c>
      <c r="V242" s="308">
        <f>IFERROR(V239/H239,"0")+IFERROR(V240/H240,"0")+IFERROR(V241/H241,"0")</f>
        <v>35.11904761904762</v>
      </c>
      <c r="W242" s="308">
        <f>IFERROR(W239/H239,"0")+IFERROR(W240/H240,"0")+IFERROR(W241/H241,"0")</f>
        <v>36</v>
      </c>
      <c r="X242" s="308">
        <f>IFERROR(IF(X239="",0,X239),"0")+IFERROR(IF(X240="",0,X240),"0")+IFERROR(IF(X241="",0,X241),"0")</f>
        <v>0.78299999999999992</v>
      </c>
      <c r="Y242" s="309"/>
      <c r="Z242" s="309"/>
    </row>
    <row r="243" spans="1:53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3"/>
      <c r="N243" s="310" t="s">
        <v>65</v>
      </c>
      <c r="O243" s="311"/>
      <c r="P243" s="311"/>
      <c r="Q243" s="311"/>
      <c r="R243" s="311"/>
      <c r="S243" s="311"/>
      <c r="T243" s="312"/>
      <c r="U243" s="37" t="s">
        <v>64</v>
      </c>
      <c r="V243" s="308">
        <f>IFERROR(SUM(V239:V241),"0")</f>
        <v>295</v>
      </c>
      <c r="W243" s="308">
        <f>IFERROR(SUM(W239:W241),"0")</f>
        <v>302.40000000000003</v>
      </c>
      <c r="X243" s="37"/>
      <c r="Y243" s="309"/>
      <c r="Z243" s="309"/>
    </row>
    <row r="244" spans="1:53" ht="14.25" hidden="1" customHeight="1" x14ac:dyDescent="0.25">
      <c r="A244" s="326" t="s">
        <v>80</v>
      </c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4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517" t="s">
        <v>388</v>
      </c>
      <c r="O245" s="319"/>
      <c r="P245" s="319"/>
      <c r="Q245" s="319"/>
      <c r="R245" s="314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4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595" t="s">
        <v>391</v>
      </c>
      <c r="O246" s="319"/>
      <c r="P246" s="319"/>
      <c r="Q246" s="319"/>
      <c r="R246" s="314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4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9"/>
      <c r="P247" s="319"/>
      <c r="Q247" s="319"/>
      <c r="R247" s="314"/>
      <c r="S247" s="34"/>
      <c r="T247" s="34"/>
      <c r="U247" s="35" t="s">
        <v>64</v>
      </c>
      <c r="V247" s="306">
        <v>7.65</v>
      </c>
      <c r="W247" s="307">
        <f>IFERROR(IF(V247="",0,CEILING((V247/$H247),1)*$H247),"")</f>
        <v>7.6499999999999995</v>
      </c>
      <c r="X247" s="36">
        <f>IFERROR(IF(W247=0,"",ROUNDUP(W247/H247,0)*0.00753),"")</f>
        <v>2.2589999999999999E-2</v>
      </c>
      <c r="Y247" s="56"/>
      <c r="Z247" s="57"/>
      <c r="AD247" s="58"/>
      <c r="BA247" s="195" t="s">
        <v>1</v>
      </c>
    </row>
    <row r="248" spans="1:53" x14ac:dyDescent="0.2">
      <c r="A248" s="321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3"/>
      <c r="N248" s="310" t="s">
        <v>65</v>
      </c>
      <c r="O248" s="311"/>
      <c r="P248" s="311"/>
      <c r="Q248" s="311"/>
      <c r="R248" s="311"/>
      <c r="S248" s="311"/>
      <c r="T248" s="312"/>
      <c r="U248" s="37" t="s">
        <v>66</v>
      </c>
      <c r="V248" s="308">
        <f>IFERROR(V245/H245,"0")+IFERROR(V246/H246,"0")+IFERROR(V247/H247,"0")</f>
        <v>3.0000000000000004</v>
      </c>
      <c r="W248" s="308">
        <f>IFERROR(W245/H245,"0")+IFERROR(W246/H246,"0")+IFERROR(W247/H247,"0")</f>
        <v>3</v>
      </c>
      <c r="X248" s="308">
        <f>IFERROR(IF(X245="",0,X245),"0")+IFERROR(IF(X246="",0,X246),"0")+IFERROR(IF(X247="",0,X247),"0")</f>
        <v>2.2589999999999999E-2</v>
      </c>
      <c r="Y248" s="309"/>
      <c r="Z248" s="309"/>
    </row>
    <row r="249" spans="1:53" x14ac:dyDescent="0.2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3"/>
      <c r="N249" s="310" t="s">
        <v>65</v>
      </c>
      <c r="O249" s="311"/>
      <c r="P249" s="311"/>
      <c r="Q249" s="311"/>
      <c r="R249" s="311"/>
      <c r="S249" s="311"/>
      <c r="T249" s="312"/>
      <c r="U249" s="37" t="s">
        <v>64</v>
      </c>
      <c r="V249" s="308">
        <f>IFERROR(SUM(V245:V247),"0")</f>
        <v>7.65</v>
      </c>
      <c r="W249" s="308">
        <f>IFERROR(SUM(W245:W247),"0")</f>
        <v>7.6499999999999995</v>
      </c>
      <c r="X249" s="37"/>
      <c r="Y249" s="309"/>
      <c r="Z249" s="309"/>
    </row>
    <row r="250" spans="1:53" ht="14.25" hidden="1" customHeight="1" x14ac:dyDescent="0.25">
      <c r="A250" s="326" t="s">
        <v>394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4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9"/>
      <c r="P251" s="319"/>
      <c r="Q251" s="319"/>
      <c r="R251" s="314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4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9"/>
      <c r="P252" s="319"/>
      <c r="Q252" s="319"/>
      <c r="R252" s="314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4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9"/>
      <c r="P253" s="319"/>
      <c r="Q253" s="319"/>
      <c r="R253" s="314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21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3"/>
      <c r="N254" s="310" t="s">
        <v>65</v>
      </c>
      <c r="O254" s="311"/>
      <c r="P254" s="311"/>
      <c r="Q254" s="311"/>
      <c r="R254" s="311"/>
      <c r="S254" s="311"/>
      <c r="T254" s="312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3"/>
      <c r="N255" s="310" t="s">
        <v>65</v>
      </c>
      <c r="O255" s="311"/>
      <c r="P255" s="311"/>
      <c r="Q255" s="311"/>
      <c r="R255" s="311"/>
      <c r="S255" s="311"/>
      <c r="T255" s="312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01"/>
      <c r="Z256" s="301"/>
    </row>
    <row r="257" spans="1:53" ht="14.25" hidden="1" customHeight="1" x14ac:dyDescent="0.25">
      <c r="A257" s="326" t="s">
        <v>100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4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9"/>
      <c r="P258" s="319"/>
      <c r="Q258" s="319"/>
      <c r="R258" s="314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4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9"/>
      <c r="P259" s="319"/>
      <c r="Q259" s="319"/>
      <c r="R259" s="314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4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9"/>
      <c r="P260" s="319"/>
      <c r="Q260" s="319"/>
      <c r="R260" s="314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4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9" t="s">
        <v>410</v>
      </c>
      <c r="O261" s="319"/>
      <c r="P261" s="319"/>
      <c r="Q261" s="319"/>
      <c r="R261" s="314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4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9"/>
      <c r="P262" s="319"/>
      <c r="Q262" s="319"/>
      <c r="R262" s="314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4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9"/>
      <c r="P263" s="319"/>
      <c r="Q263" s="319"/>
      <c r="R263" s="314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4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9"/>
      <c r="P264" s="319"/>
      <c r="Q264" s="319"/>
      <c r="R264" s="314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3"/>
      <c r="N265" s="310" t="s">
        <v>65</v>
      </c>
      <c r="O265" s="311"/>
      <c r="P265" s="311"/>
      <c r="Q265" s="311"/>
      <c r="R265" s="311"/>
      <c r="S265" s="311"/>
      <c r="T265" s="312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3"/>
      <c r="N266" s="310" t="s">
        <v>65</v>
      </c>
      <c r="O266" s="311"/>
      <c r="P266" s="311"/>
      <c r="Q266" s="311"/>
      <c r="R266" s="311"/>
      <c r="S266" s="311"/>
      <c r="T266" s="312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26" t="s">
        <v>59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4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9"/>
      <c r="P268" s="319"/>
      <c r="Q268" s="319"/>
      <c r="R268" s="314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4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9"/>
      <c r="P269" s="319"/>
      <c r="Q269" s="319"/>
      <c r="R269" s="314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1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3"/>
      <c r="N270" s="310" t="s">
        <v>65</v>
      </c>
      <c r="O270" s="311"/>
      <c r="P270" s="311"/>
      <c r="Q270" s="311"/>
      <c r="R270" s="311"/>
      <c r="S270" s="311"/>
      <c r="T270" s="312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3"/>
      <c r="N271" s="310" t="s">
        <v>65</v>
      </c>
      <c r="O271" s="311"/>
      <c r="P271" s="311"/>
      <c r="Q271" s="311"/>
      <c r="R271" s="311"/>
      <c r="S271" s="311"/>
      <c r="T271" s="312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01"/>
      <c r="Z272" s="301"/>
    </row>
    <row r="273" spans="1:53" ht="14.25" hidden="1" customHeight="1" x14ac:dyDescent="0.25">
      <c r="A273" s="326" t="s">
        <v>59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4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9"/>
      <c r="P274" s="319"/>
      <c r="Q274" s="319"/>
      <c r="R274" s="314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3"/>
      <c r="N275" s="310" t="s">
        <v>65</v>
      </c>
      <c r="O275" s="311"/>
      <c r="P275" s="311"/>
      <c r="Q275" s="311"/>
      <c r="R275" s="311"/>
      <c r="S275" s="311"/>
      <c r="T275" s="312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3"/>
      <c r="N276" s="310" t="s">
        <v>65</v>
      </c>
      <c r="O276" s="311"/>
      <c r="P276" s="311"/>
      <c r="Q276" s="311"/>
      <c r="R276" s="311"/>
      <c r="S276" s="311"/>
      <c r="T276" s="312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26" t="s">
        <v>67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4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9"/>
      <c r="P278" s="319"/>
      <c r="Q278" s="319"/>
      <c r="R278" s="314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3"/>
      <c r="N279" s="310" t="s">
        <v>65</v>
      </c>
      <c r="O279" s="311"/>
      <c r="P279" s="311"/>
      <c r="Q279" s="311"/>
      <c r="R279" s="311"/>
      <c r="S279" s="311"/>
      <c r="T279" s="312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3"/>
      <c r="N280" s="310" t="s">
        <v>65</v>
      </c>
      <c r="O280" s="311"/>
      <c r="P280" s="311"/>
      <c r="Q280" s="311"/>
      <c r="R280" s="311"/>
      <c r="S280" s="311"/>
      <c r="T280" s="312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26" t="s">
        <v>206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4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9"/>
      <c r="P282" s="319"/>
      <c r="Q282" s="319"/>
      <c r="R282" s="314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21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3"/>
      <c r="N283" s="310" t="s">
        <v>65</v>
      </c>
      <c r="O283" s="311"/>
      <c r="P283" s="311"/>
      <c r="Q283" s="311"/>
      <c r="R283" s="311"/>
      <c r="S283" s="311"/>
      <c r="T283" s="312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3"/>
      <c r="N284" s="310" t="s">
        <v>65</v>
      </c>
      <c r="O284" s="311"/>
      <c r="P284" s="311"/>
      <c r="Q284" s="311"/>
      <c r="R284" s="311"/>
      <c r="S284" s="311"/>
      <c r="T284" s="312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26" t="s">
        <v>80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4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9"/>
      <c r="P286" s="319"/>
      <c r="Q286" s="319"/>
      <c r="R286" s="314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21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3"/>
      <c r="N287" s="310" t="s">
        <v>65</v>
      </c>
      <c r="O287" s="311"/>
      <c r="P287" s="311"/>
      <c r="Q287" s="311"/>
      <c r="R287" s="311"/>
      <c r="S287" s="311"/>
      <c r="T287" s="312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3"/>
      <c r="N288" s="310" t="s">
        <v>65</v>
      </c>
      <c r="O288" s="311"/>
      <c r="P288" s="311"/>
      <c r="Q288" s="311"/>
      <c r="R288" s="311"/>
      <c r="S288" s="311"/>
      <c r="T288" s="312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39" t="s">
        <v>430</v>
      </c>
      <c r="B289" s="340"/>
      <c r="C289" s="340"/>
      <c r="D289" s="340"/>
      <c r="E289" s="340"/>
      <c r="F289" s="340"/>
      <c r="G289" s="340"/>
      <c r="H289" s="340"/>
      <c r="I289" s="340"/>
      <c r="J289" s="340"/>
      <c r="K289" s="340"/>
      <c r="L289" s="340"/>
      <c r="M289" s="340"/>
      <c r="N289" s="340"/>
      <c r="O289" s="340"/>
      <c r="P289" s="340"/>
      <c r="Q289" s="340"/>
      <c r="R289" s="340"/>
      <c r="S289" s="340"/>
      <c r="T289" s="340"/>
      <c r="U289" s="340"/>
      <c r="V289" s="340"/>
      <c r="W289" s="340"/>
      <c r="X289" s="340"/>
      <c r="Y289" s="48"/>
      <c r="Z289" s="48"/>
    </row>
    <row r="290" spans="1:53" ht="16.5" hidden="1" customHeight="1" x14ac:dyDescent="0.25">
      <c r="A290" s="328" t="s">
        <v>431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01"/>
      <c r="Z290" s="301"/>
    </row>
    <row r="291" spans="1:53" ht="14.25" hidden="1" customHeight="1" x14ac:dyDescent="0.25">
      <c r="A291" s="326" t="s">
        <v>100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4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9"/>
      <c r="P292" s="319"/>
      <c r="Q292" s="319"/>
      <c r="R292" s="314"/>
      <c r="S292" s="34"/>
      <c r="T292" s="34"/>
      <c r="U292" s="35" t="s">
        <v>64</v>
      </c>
      <c r="V292" s="306">
        <v>300</v>
      </c>
      <c r="W292" s="307">
        <f t="shared" ref="W292:W299" si="14">IFERROR(IF(V292="",0,CEILING((V292/$H292),1)*$H292),"")</f>
        <v>300</v>
      </c>
      <c r="X292" s="36">
        <f>IFERROR(IF(W292=0,"",ROUNDUP(W292/H292,0)*0.02175),"")</f>
        <v>0.43499999999999994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4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9"/>
      <c r="P293" s="319"/>
      <c r="Q293" s="319"/>
      <c r="R293" s="314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4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9"/>
      <c r="P294" s="319"/>
      <c r="Q294" s="319"/>
      <c r="R294" s="314"/>
      <c r="S294" s="34"/>
      <c r="T294" s="34"/>
      <c r="U294" s="35" t="s">
        <v>64</v>
      </c>
      <c r="V294" s="306">
        <v>1900</v>
      </c>
      <c r="W294" s="307">
        <f t="shared" si="14"/>
        <v>1905</v>
      </c>
      <c r="X294" s="36">
        <f>IFERROR(IF(W294=0,"",ROUNDUP(W294/H294,0)*0.02175),"")</f>
        <v>2.7622499999999999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4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9"/>
      <c r="P295" s="319"/>
      <c r="Q295" s="319"/>
      <c r="R295" s="314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4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9"/>
      <c r="P296" s="319"/>
      <c r="Q296" s="319"/>
      <c r="R296" s="314"/>
      <c r="S296" s="34"/>
      <c r="T296" s="34"/>
      <c r="U296" s="35" t="s">
        <v>64</v>
      </c>
      <c r="V296" s="306">
        <v>500</v>
      </c>
      <c r="W296" s="307">
        <f t="shared" si="14"/>
        <v>510</v>
      </c>
      <c r="X296" s="36">
        <f>IFERROR(IF(W296=0,"",ROUNDUP(W296/H296,0)*0.02175),"")</f>
        <v>0.73949999999999994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4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2" t="s">
        <v>441</v>
      </c>
      <c r="O297" s="319"/>
      <c r="P297" s="319"/>
      <c r="Q297" s="319"/>
      <c r="R297" s="314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4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9"/>
      <c r="P298" s="319"/>
      <c r="Q298" s="319"/>
      <c r="R298" s="314"/>
      <c r="S298" s="34"/>
      <c r="T298" s="34"/>
      <c r="U298" s="35" t="s">
        <v>64</v>
      </c>
      <c r="V298" s="306">
        <v>10</v>
      </c>
      <c r="W298" s="307">
        <f t="shared" si="14"/>
        <v>10</v>
      </c>
      <c r="X298" s="36">
        <f>IFERROR(IF(W298=0,"",ROUNDUP(W298/H298,0)*0.00937),"")</f>
        <v>1.874E-2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4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9"/>
      <c r="P299" s="319"/>
      <c r="Q299" s="319"/>
      <c r="R299" s="314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1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3"/>
      <c r="N300" s="310" t="s">
        <v>65</v>
      </c>
      <c r="O300" s="311"/>
      <c r="P300" s="311"/>
      <c r="Q300" s="311"/>
      <c r="R300" s="311"/>
      <c r="S300" s="311"/>
      <c r="T300" s="312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182.00000000000003</v>
      </c>
      <c r="W300" s="308">
        <f>IFERROR(W292/H292,"0")+IFERROR(W293/H293,"0")+IFERROR(W294/H294,"0")+IFERROR(W295/H295,"0")+IFERROR(W296/H296,"0")+IFERROR(W297/H297,"0")+IFERROR(W298/H298,"0")+IFERROR(W299/H299,"0")</f>
        <v>183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3.9554900000000002</v>
      </c>
      <c r="Y300" s="309"/>
      <c r="Z300" s="309"/>
    </row>
    <row r="301" spans="1:53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3"/>
      <c r="N301" s="310" t="s">
        <v>65</v>
      </c>
      <c r="O301" s="311"/>
      <c r="P301" s="311"/>
      <c r="Q301" s="311"/>
      <c r="R301" s="311"/>
      <c r="S301" s="311"/>
      <c r="T301" s="312"/>
      <c r="U301" s="37" t="s">
        <v>64</v>
      </c>
      <c r="V301" s="308">
        <f>IFERROR(SUM(V292:V299),"0")</f>
        <v>2710</v>
      </c>
      <c r="W301" s="308">
        <f>IFERROR(SUM(W292:W299),"0")</f>
        <v>2725</v>
      </c>
      <c r="X301" s="37"/>
      <c r="Y301" s="309"/>
      <c r="Z301" s="309"/>
    </row>
    <row r="302" spans="1:53" ht="14.25" hidden="1" customHeight="1" x14ac:dyDescent="0.25">
      <c r="A302" s="326" t="s">
        <v>94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4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9"/>
      <c r="P303" s="319"/>
      <c r="Q303" s="319"/>
      <c r="R303" s="314"/>
      <c r="S303" s="34"/>
      <c r="T303" s="34"/>
      <c r="U303" s="35" t="s">
        <v>64</v>
      </c>
      <c r="V303" s="306">
        <v>900</v>
      </c>
      <c r="W303" s="307">
        <f>IFERROR(IF(V303="",0,CEILING((V303/$H303),1)*$H303),"")</f>
        <v>900</v>
      </c>
      <c r="X303" s="36">
        <f>IFERROR(IF(W303=0,"",ROUNDUP(W303/H303,0)*0.02175),"")</f>
        <v>1.3049999999999999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4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2" t="s">
        <v>450</v>
      </c>
      <c r="O304" s="319"/>
      <c r="P304" s="319"/>
      <c r="Q304" s="319"/>
      <c r="R304" s="314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4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9"/>
      <c r="P305" s="319"/>
      <c r="Q305" s="319"/>
      <c r="R305" s="314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1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3"/>
      <c r="N306" s="310" t="s">
        <v>65</v>
      </c>
      <c r="O306" s="311"/>
      <c r="P306" s="311"/>
      <c r="Q306" s="311"/>
      <c r="R306" s="311"/>
      <c r="S306" s="311"/>
      <c r="T306" s="312"/>
      <c r="U306" s="37" t="s">
        <v>66</v>
      </c>
      <c r="V306" s="308">
        <f>IFERROR(V303/H303,"0")+IFERROR(V304/H304,"0")+IFERROR(V305/H305,"0")</f>
        <v>60</v>
      </c>
      <c r="W306" s="308">
        <f>IFERROR(W303/H303,"0")+IFERROR(W304/H304,"0")+IFERROR(W305/H305,"0")</f>
        <v>60</v>
      </c>
      <c r="X306" s="308">
        <f>IFERROR(IF(X303="",0,X303),"0")+IFERROR(IF(X304="",0,X304),"0")+IFERROR(IF(X305="",0,X305),"0")</f>
        <v>1.3049999999999999</v>
      </c>
      <c r="Y306" s="309"/>
      <c r="Z306" s="309"/>
    </row>
    <row r="307" spans="1:53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3"/>
      <c r="N307" s="310" t="s">
        <v>65</v>
      </c>
      <c r="O307" s="311"/>
      <c r="P307" s="311"/>
      <c r="Q307" s="311"/>
      <c r="R307" s="311"/>
      <c r="S307" s="311"/>
      <c r="T307" s="312"/>
      <c r="U307" s="37" t="s">
        <v>64</v>
      </c>
      <c r="V307" s="308">
        <f>IFERROR(SUM(V303:V305),"0")</f>
        <v>900</v>
      </c>
      <c r="W307" s="308">
        <f>IFERROR(SUM(W303:W305),"0")</f>
        <v>900</v>
      </c>
      <c r="X307" s="37"/>
      <c r="Y307" s="309"/>
      <c r="Z307" s="309"/>
    </row>
    <row r="308" spans="1:53" ht="14.25" hidden="1" customHeight="1" x14ac:dyDescent="0.25">
      <c r="A308" s="326" t="s">
        <v>67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4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9"/>
      <c r="P309" s="319"/>
      <c r="Q309" s="319"/>
      <c r="R309" s="314"/>
      <c r="S309" s="34"/>
      <c r="T309" s="34"/>
      <c r="U309" s="35" t="s">
        <v>64</v>
      </c>
      <c r="V309" s="306">
        <v>150</v>
      </c>
      <c r="W309" s="307">
        <f>IFERROR(IF(V309="",0,CEILING((V309/$H309),1)*$H309),"")</f>
        <v>156</v>
      </c>
      <c r="X309" s="36">
        <f>IFERROR(IF(W309=0,"",ROUNDUP(W309/H309,0)*0.02175),"")</f>
        <v>0.43499999999999994</v>
      </c>
      <c r="Y309" s="56"/>
      <c r="Z309" s="57"/>
      <c r="AD309" s="58"/>
      <c r="BA309" s="223" t="s">
        <v>1</v>
      </c>
    </row>
    <row r="310" spans="1:53" x14ac:dyDescent="0.2">
      <c r="A310" s="321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2"/>
      <c r="M310" s="323"/>
      <c r="N310" s="310" t="s">
        <v>65</v>
      </c>
      <c r="O310" s="311"/>
      <c r="P310" s="311"/>
      <c r="Q310" s="311"/>
      <c r="R310" s="311"/>
      <c r="S310" s="311"/>
      <c r="T310" s="312"/>
      <c r="U310" s="37" t="s">
        <v>66</v>
      </c>
      <c r="V310" s="308">
        <f>IFERROR(V309/H309,"0")</f>
        <v>19.23076923076923</v>
      </c>
      <c r="W310" s="308">
        <f>IFERROR(W309/H309,"0")</f>
        <v>20</v>
      </c>
      <c r="X310" s="308">
        <f>IFERROR(IF(X309="",0,X309),"0")</f>
        <v>0.43499999999999994</v>
      </c>
      <c r="Y310" s="309"/>
      <c r="Z310" s="309"/>
    </row>
    <row r="311" spans="1:53" x14ac:dyDescent="0.2">
      <c r="A311" s="322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3"/>
      <c r="N311" s="310" t="s">
        <v>65</v>
      </c>
      <c r="O311" s="311"/>
      <c r="P311" s="311"/>
      <c r="Q311" s="311"/>
      <c r="R311" s="311"/>
      <c r="S311" s="311"/>
      <c r="T311" s="312"/>
      <c r="U311" s="37" t="s">
        <v>64</v>
      </c>
      <c r="V311" s="308">
        <f>IFERROR(SUM(V309:V309),"0")</f>
        <v>150</v>
      </c>
      <c r="W311" s="308">
        <f>IFERROR(SUM(W309:W309),"0")</f>
        <v>156</v>
      </c>
      <c r="X311" s="37"/>
      <c r="Y311" s="309"/>
      <c r="Z311" s="309"/>
    </row>
    <row r="312" spans="1:53" ht="14.25" hidden="1" customHeight="1" x14ac:dyDescent="0.25">
      <c r="A312" s="326" t="s">
        <v>206</v>
      </c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2"/>
      <c r="N312" s="322"/>
      <c r="O312" s="322"/>
      <c r="P312" s="322"/>
      <c r="Q312" s="322"/>
      <c r="R312" s="322"/>
      <c r="S312" s="322"/>
      <c r="T312" s="322"/>
      <c r="U312" s="322"/>
      <c r="V312" s="322"/>
      <c r="W312" s="322"/>
      <c r="X312" s="322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4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9"/>
      <c r="P313" s="319"/>
      <c r="Q313" s="319"/>
      <c r="R313" s="314"/>
      <c r="S313" s="34"/>
      <c r="T313" s="34"/>
      <c r="U313" s="35" t="s">
        <v>64</v>
      </c>
      <c r="V313" s="306">
        <v>155</v>
      </c>
      <c r="W313" s="307">
        <f>IFERROR(IF(V313="",0,CEILING((V313/$H313),1)*$H313),"")</f>
        <v>156</v>
      </c>
      <c r="X313" s="36">
        <f>IFERROR(IF(W313=0,"",ROUNDUP(W313/H313,0)*0.02175),"")</f>
        <v>0.43499999999999994</v>
      </c>
      <c r="Y313" s="56"/>
      <c r="Z313" s="57"/>
      <c r="AD313" s="58"/>
      <c r="BA313" s="224" t="s">
        <v>1</v>
      </c>
    </row>
    <row r="314" spans="1:53" x14ac:dyDescent="0.2">
      <c r="A314" s="321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2"/>
      <c r="M314" s="323"/>
      <c r="N314" s="310" t="s">
        <v>65</v>
      </c>
      <c r="O314" s="311"/>
      <c r="P314" s="311"/>
      <c r="Q314" s="311"/>
      <c r="R314" s="311"/>
      <c r="S314" s="311"/>
      <c r="T314" s="312"/>
      <c r="U314" s="37" t="s">
        <v>66</v>
      </c>
      <c r="V314" s="308">
        <f>IFERROR(V313/H313,"0")</f>
        <v>19.871794871794872</v>
      </c>
      <c r="W314" s="308">
        <f>IFERROR(W313/H313,"0")</f>
        <v>20</v>
      </c>
      <c r="X314" s="308">
        <f>IFERROR(IF(X313="",0,X313),"0")</f>
        <v>0.43499999999999994</v>
      </c>
      <c r="Y314" s="309"/>
      <c r="Z314" s="309"/>
    </row>
    <row r="315" spans="1:53" x14ac:dyDescent="0.2">
      <c r="A315" s="322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3"/>
      <c r="N315" s="310" t="s">
        <v>65</v>
      </c>
      <c r="O315" s="311"/>
      <c r="P315" s="311"/>
      <c r="Q315" s="311"/>
      <c r="R315" s="311"/>
      <c r="S315" s="311"/>
      <c r="T315" s="312"/>
      <c r="U315" s="37" t="s">
        <v>64</v>
      </c>
      <c r="V315" s="308">
        <f>IFERROR(SUM(V313:V313),"0")</f>
        <v>155</v>
      </c>
      <c r="W315" s="308">
        <f>IFERROR(SUM(W313:W313),"0")</f>
        <v>156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322"/>
      <c r="Y316" s="301"/>
      <c r="Z316" s="301"/>
    </row>
    <row r="317" spans="1:53" ht="14.25" hidden="1" customHeight="1" x14ac:dyDescent="0.25">
      <c r="A317" s="326" t="s">
        <v>100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4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9"/>
      <c r="P318" s="319"/>
      <c r="Q318" s="319"/>
      <c r="R318" s="314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4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9"/>
      <c r="P319" s="319"/>
      <c r="Q319" s="319"/>
      <c r="R319" s="314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4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9"/>
      <c r="P320" s="319"/>
      <c r="Q320" s="319"/>
      <c r="R320" s="314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4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9"/>
      <c r="P321" s="319"/>
      <c r="Q321" s="319"/>
      <c r="R321" s="314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21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2"/>
      <c r="M322" s="323"/>
      <c r="N322" s="310" t="s">
        <v>65</v>
      </c>
      <c r="O322" s="311"/>
      <c r="P322" s="311"/>
      <c r="Q322" s="311"/>
      <c r="R322" s="311"/>
      <c r="S322" s="311"/>
      <c r="T322" s="312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3"/>
      <c r="N323" s="310" t="s">
        <v>65</v>
      </c>
      <c r="O323" s="311"/>
      <c r="P323" s="311"/>
      <c r="Q323" s="311"/>
      <c r="R323" s="311"/>
      <c r="S323" s="311"/>
      <c r="T323" s="312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26" t="s">
        <v>59</v>
      </c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2"/>
      <c r="N324" s="322"/>
      <c r="O324" s="322"/>
      <c r="P324" s="322"/>
      <c r="Q324" s="322"/>
      <c r="R324" s="322"/>
      <c r="S324" s="322"/>
      <c r="T324" s="322"/>
      <c r="U324" s="322"/>
      <c r="V324" s="322"/>
      <c r="W324" s="322"/>
      <c r="X324" s="322"/>
      <c r="Y324" s="302"/>
      <c r="Z324" s="302"/>
    </row>
    <row r="325" spans="1:53" ht="27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4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9"/>
      <c r="P325" s="319"/>
      <c r="Q325" s="319"/>
      <c r="R325" s="314"/>
      <c r="S325" s="34"/>
      <c r="T325" s="34"/>
      <c r="U325" s="35" t="s">
        <v>64</v>
      </c>
      <c r="V325" s="306">
        <v>80</v>
      </c>
      <c r="W325" s="307">
        <f>IFERROR(IF(V325="",0,CEILING((V325/$H325),1)*$H325),"")</f>
        <v>83.22</v>
      </c>
      <c r="X325" s="36">
        <f>IFERROR(IF(W325=0,"",ROUNDUP(W325/H325,0)*0.00753),"")</f>
        <v>0.14307</v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4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9"/>
      <c r="P326" s="319"/>
      <c r="Q326" s="319"/>
      <c r="R326" s="314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x14ac:dyDescent="0.2">
      <c r="A327" s="321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3"/>
      <c r="N327" s="310" t="s">
        <v>65</v>
      </c>
      <c r="O327" s="311"/>
      <c r="P327" s="311"/>
      <c r="Q327" s="311"/>
      <c r="R327" s="311"/>
      <c r="S327" s="311"/>
      <c r="T327" s="312"/>
      <c r="U327" s="37" t="s">
        <v>66</v>
      </c>
      <c r="V327" s="308">
        <f>IFERROR(V325/H325,"0")+IFERROR(V326/H326,"0")</f>
        <v>18.264840182648403</v>
      </c>
      <c r="W327" s="308">
        <f>IFERROR(W325/H325,"0")+IFERROR(W326/H326,"0")</f>
        <v>19</v>
      </c>
      <c r="X327" s="308">
        <f>IFERROR(IF(X325="",0,X325),"0")+IFERROR(IF(X326="",0,X326),"0")</f>
        <v>0.14307</v>
      </c>
      <c r="Y327" s="309"/>
      <c r="Z327" s="309"/>
    </row>
    <row r="328" spans="1:53" x14ac:dyDescent="0.2">
      <c r="A328" s="322"/>
      <c r="B328" s="322"/>
      <c r="C328" s="322"/>
      <c r="D328" s="322"/>
      <c r="E328" s="322"/>
      <c r="F328" s="322"/>
      <c r="G328" s="322"/>
      <c r="H328" s="322"/>
      <c r="I328" s="322"/>
      <c r="J328" s="322"/>
      <c r="K328" s="322"/>
      <c r="L328" s="322"/>
      <c r="M328" s="323"/>
      <c r="N328" s="310" t="s">
        <v>65</v>
      </c>
      <c r="O328" s="311"/>
      <c r="P328" s="311"/>
      <c r="Q328" s="311"/>
      <c r="R328" s="311"/>
      <c r="S328" s="311"/>
      <c r="T328" s="312"/>
      <c r="U328" s="37" t="s">
        <v>64</v>
      </c>
      <c r="V328" s="308">
        <f>IFERROR(SUM(V325:V326),"0")</f>
        <v>80</v>
      </c>
      <c r="W328" s="308">
        <f>IFERROR(SUM(W325:W326),"0")</f>
        <v>83.22</v>
      </c>
      <c r="X328" s="37"/>
      <c r="Y328" s="309"/>
      <c r="Z328" s="309"/>
    </row>
    <row r="329" spans="1:53" ht="14.25" hidden="1" customHeight="1" x14ac:dyDescent="0.25">
      <c r="A329" s="326" t="s">
        <v>67</v>
      </c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2"/>
      <c r="N329" s="322"/>
      <c r="O329" s="322"/>
      <c r="P329" s="322"/>
      <c r="Q329" s="322"/>
      <c r="R329" s="322"/>
      <c r="S329" s="322"/>
      <c r="T329" s="322"/>
      <c r="U329" s="322"/>
      <c r="V329" s="322"/>
      <c r="W329" s="322"/>
      <c r="X329" s="322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4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9"/>
      <c r="P330" s="319"/>
      <c r="Q330" s="319"/>
      <c r="R330" s="314"/>
      <c r="S330" s="34"/>
      <c r="T330" s="34"/>
      <c r="U330" s="35" t="s">
        <v>64</v>
      </c>
      <c r="V330" s="306">
        <v>350</v>
      </c>
      <c r="W330" s="307">
        <f>IFERROR(IF(V330="",0,CEILING((V330/$H330),1)*$H330),"")</f>
        <v>351</v>
      </c>
      <c r="X330" s="36">
        <f>IFERROR(IF(W330=0,"",ROUNDUP(W330/H330,0)*0.02175),"")</f>
        <v>0.9787499999999999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4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9"/>
      <c r="P331" s="319"/>
      <c r="Q331" s="319"/>
      <c r="R331" s="314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4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9"/>
      <c r="P332" s="319"/>
      <c r="Q332" s="319"/>
      <c r="R332" s="314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4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9"/>
      <c r="P333" s="319"/>
      <c r="Q333" s="319"/>
      <c r="R333" s="314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21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2"/>
      <c r="M334" s="323"/>
      <c r="N334" s="310" t="s">
        <v>65</v>
      </c>
      <c r="O334" s="311"/>
      <c r="P334" s="311"/>
      <c r="Q334" s="311"/>
      <c r="R334" s="311"/>
      <c r="S334" s="311"/>
      <c r="T334" s="312"/>
      <c r="U334" s="37" t="s">
        <v>66</v>
      </c>
      <c r="V334" s="308">
        <f>IFERROR(V330/H330,"0")+IFERROR(V331/H331,"0")+IFERROR(V332/H332,"0")+IFERROR(V333/H333,"0")</f>
        <v>44.871794871794876</v>
      </c>
      <c r="W334" s="308">
        <f>IFERROR(W330/H330,"0")+IFERROR(W331/H331,"0")+IFERROR(W332/H332,"0")+IFERROR(W333/H333,"0")</f>
        <v>45</v>
      </c>
      <c r="X334" s="308">
        <f>IFERROR(IF(X330="",0,X330),"0")+IFERROR(IF(X331="",0,X331),"0")+IFERROR(IF(X332="",0,X332),"0")+IFERROR(IF(X333="",0,X333),"0")</f>
        <v>0.9787499999999999</v>
      </c>
      <c r="Y334" s="309"/>
      <c r="Z334" s="309"/>
    </row>
    <row r="335" spans="1:53" x14ac:dyDescent="0.2">
      <c r="A335" s="322"/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2"/>
      <c r="M335" s="323"/>
      <c r="N335" s="310" t="s">
        <v>65</v>
      </c>
      <c r="O335" s="311"/>
      <c r="P335" s="311"/>
      <c r="Q335" s="311"/>
      <c r="R335" s="311"/>
      <c r="S335" s="311"/>
      <c r="T335" s="312"/>
      <c r="U335" s="37" t="s">
        <v>64</v>
      </c>
      <c r="V335" s="308">
        <f>IFERROR(SUM(V330:V333),"0")</f>
        <v>350</v>
      </c>
      <c r="W335" s="308">
        <f>IFERROR(SUM(W330:W333),"0")</f>
        <v>351</v>
      </c>
      <c r="X335" s="37"/>
      <c r="Y335" s="309"/>
      <c r="Z335" s="309"/>
    </row>
    <row r="336" spans="1:53" ht="14.25" hidden="1" customHeight="1" x14ac:dyDescent="0.25">
      <c r="A336" s="326" t="s">
        <v>206</v>
      </c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2"/>
      <c r="N336" s="322"/>
      <c r="O336" s="322"/>
      <c r="P336" s="322"/>
      <c r="Q336" s="322"/>
      <c r="R336" s="322"/>
      <c r="S336" s="322"/>
      <c r="T336" s="322"/>
      <c r="U336" s="322"/>
      <c r="V336" s="322"/>
      <c r="W336" s="322"/>
      <c r="X336" s="322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4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9"/>
      <c r="P337" s="319"/>
      <c r="Q337" s="319"/>
      <c r="R337" s="314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21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3"/>
      <c r="N338" s="310" t="s">
        <v>65</v>
      </c>
      <c r="O338" s="311"/>
      <c r="P338" s="311"/>
      <c r="Q338" s="311"/>
      <c r="R338" s="311"/>
      <c r="S338" s="311"/>
      <c r="T338" s="312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22"/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3"/>
      <c r="N339" s="310" t="s">
        <v>65</v>
      </c>
      <c r="O339" s="311"/>
      <c r="P339" s="311"/>
      <c r="Q339" s="311"/>
      <c r="R339" s="311"/>
      <c r="S339" s="311"/>
      <c r="T339" s="312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39" t="s">
        <v>480</v>
      </c>
      <c r="B340" s="340"/>
      <c r="C340" s="340"/>
      <c r="D340" s="340"/>
      <c r="E340" s="340"/>
      <c r="F340" s="340"/>
      <c r="G340" s="340"/>
      <c r="H340" s="340"/>
      <c r="I340" s="340"/>
      <c r="J340" s="340"/>
      <c r="K340" s="340"/>
      <c r="L340" s="340"/>
      <c r="M340" s="340"/>
      <c r="N340" s="340"/>
      <c r="O340" s="340"/>
      <c r="P340" s="340"/>
      <c r="Q340" s="340"/>
      <c r="R340" s="340"/>
      <c r="S340" s="340"/>
      <c r="T340" s="340"/>
      <c r="U340" s="340"/>
      <c r="V340" s="340"/>
      <c r="W340" s="340"/>
      <c r="X340" s="340"/>
      <c r="Y340" s="48"/>
      <c r="Z340" s="48"/>
    </row>
    <row r="341" spans="1:53" ht="16.5" hidden="1" customHeight="1" x14ac:dyDescent="0.25">
      <c r="A341" s="328" t="s">
        <v>481</v>
      </c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322"/>
      <c r="Y341" s="301"/>
      <c r="Z341" s="301"/>
    </row>
    <row r="342" spans="1:53" ht="14.25" hidden="1" customHeight="1" x14ac:dyDescent="0.25">
      <c r="A342" s="326" t="s">
        <v>100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322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4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9"/>
      <c r="P343" s="319"/>
      <c r="Q343" s="319"/>
      <c r="R343" s="314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4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9"/>
      <c r="P344" s="319"/>
      <c r="Q344" s="319"/>
      <c r="R344" s="314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21"/>
      <c r="B345" s="322"/>
      <c r="C345" s="322"/>
      <c r="D345" s="322"/>
      <c r="E345" s="322"/>
      <c r="F345" s="322"/>
      <c r="G345" s="322"/>
      <c r="H345" s="322"/>
      <c r="I345" s="322"/>
      <c r="J345" s="322"/>
      <c r="K345" s="322"/>
      <c r="L345" s="322"/>
      <c r="M345" s="323"/>
      <c r="N345" s="310" t="s">
        <v>65</v>
      </c>
      <c r="O345" s="311"/>
      <c r="P345" s="311"/>
      <c r="Q345" s="311"/>
      <c r="R345" s="311"/>
      <c r="S345" s="311"/>
      <c r="T345" s="312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22"/>
      <c r="B346" s="322"/>
      <c r="C346" s="322"/>
      <c r="D346" s="322"/>
      <c r="E346" s="322"/>
      <c r="F346" s="322"/>
      <c r="G346" s="322"/>
      <c r="H346" s="322"/>
      <c r="I346" s="322"/>
      <c r="J346" s="322"/>
      <c r="K346" s="322"/>
      <c r="L346" s="322"/>
      <c r="M346" s="323"/>
      <c r="N346" s="310" t="s">
        <v>65</v>
      </c>
      <c r="O346" s="311"/>
      <c r="P346" s="311"/>
      <c r="Q346" s="311"/>
      <c r="R346" s="311"/>
      <c r="S346" s="311"/>
      <c r="T346" s="312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26" t="s">
        <v>59</v>
      </c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2"/>
      <c r="N347" s="322"/>
      <c r="O347" s="322"/>
      <c r="P347" s="322"/>
      <c r="Q347" s="322"/>
      <c r="R347" s="322"/>
      <c r="S347" s="322"/>
      <c r="T347" s="322"/>
      <c r="U347" s="322"/>
      <c r="V347" s="322"/>
      <c r="W347" s="322"/>
      <c r="X347" s="322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4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9"/>
      <c r="P348" s="319"/>
      <c r="Q348" s="319"/>
      <c r="R348" s="314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4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9"/>
      <c r="P349" s="319"/>
      <c r="Q349" s="319"/>
      <c r="R349" s="314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4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9"/>
      <c r="P350" s="319"/>
      <c r="Q350" s="319"/>
      <c r="R350" s="314"/>
      <c r="S350" s="34"/>
      <c r="T350" s="34"/>
      <c r="U350" s="35" t="s">
        <v>64</v>
      </c>
      <c r="V350" s="306">
        <v>170</v>
      </c>
      <c r="W350" s="307">
        <f t="shared" si="15"/>
        <v>172.20000000000002</v>
      </c>
      <c r="X350" s="36">
        <f>IFERROR(IF(W350=0,"",ROUNDUP(W350/H350,0)*0.00753),"")</f>
        <v>0.30873</v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4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2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9"/>
      <c r="P351" s="319"/>
      <c r="Q351" s="319"/>
      <c r="R351" s="314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4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9"/>
      <c r="P352" s="319"/>
      <c r="Q352" s="319"/>
      <c r="R352" s="314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4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9"/>
      <c r="P353" s="319"/>
      <c r="Q353" s="319"/>
      <c r="R353" s="314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4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9"/>
      <c r="P354" s="319"/>
      <c r="Q354" s="319"/>
      <c r="R354" s="314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4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9"/>
      <c r="P355" s="319"/>
      <c r="Q355" s="319"/>
      <c r="R355" s="314"/>
      <c r="S355" s="34"/>
      <c r="T355" s="34"/>
      <c r="U355" s="35" t="s">
        <v>64</v>
      </c>
      <c r="V355" s="306">
        <v>35</v>
      </c>
      <c r="W355" s="307">
        <f t="shared" si="15"/>
        <v>35.700000000000003</v>
      </c>
      <c r="X355" s="36">
        <f t="shared" si="16"/>
        <v>8.5339999999999999E-2</v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4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9"/>
      <c r="P356" s="319"/>
      <c r="Q356" s="319"/>
      <c r="R356" s="314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4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9"/>
      <c r="P357" s="319"/>
      <c r="Q357" s="319"/>
      <c r="R357" s="314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4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9"/>
      <c r="P358" s="319"/>
      <c r="Q358" s="319"/>
      <c r="R358" s="314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4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9"/>
      <c r="P359" s="319"/>
      <c r="Q359" s="319"/>
      <c r="R359" s="314"/>
      <c r="S359" s="34"/>
      <c r="T359" s="34"/>
      <c r="U359" s="35" t="s">
        <v>64</v>
      </c>
      <c r="V359" s="306">
        <v>35</v>
      </c>
      <c r="W359" s="307">
        <f t="shared" si="15"/>
        <v>35.700000000000003</v>
      </c>
      <c r="X359" s="36">
        <f t="shared" si="16"/>
        <v>8.5339999999999999E-2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4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40" t="s">
        <v>512</v>
      </c>
      <c r="O360" s="319"/>
      <c r="P360" s="319"/>
      <c r="Q360" s="319"/>
      <c r="R360" s="314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21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3"/>
      <c r="N361" s="310" t="s">
        <v>65</v>
      </c>
      <c r="O361" s="311"/>
      <c r="P361" s="311"/>
      <c r="Q361" s="311"/>
      <c r="R361" s="311"/>
      <c r="S361" s="311"/>
      <c r="T361" s="312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73.809523809523796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75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0.47941</v>
      </c>
      <c r="Y361" s="309"/>
      <c r="Z361" s="309"/>
    </row>
    <row r="362" spans="1:53" x14ac:dyDescent="0.2">
      <c r="A362" s="322"/>
      <c r="B362" s="322"/>
      <c r="C362" s="322"/>
      <c r="D362" s="322"/>
      <c r="E362" s="322"/>
      <c r="F362" s="322"/>
      <c r="G362" s="322"/>
      <c r="H362" s="322"/>
      <c r="I362" s="322"/>
      <c r="J362" s="322"/>
      <c r="K362" s="322"/>
      <c r="L362" s="322"/>
      <c r="M362" s="323"/>
      <c r="N362" s="310" t="s">
        <v>65</v>
      </c>
      <c r="O362" s="311"/>
      <c r="P362" s="311"/>
      <c r="Q362" s="311"/>
      <c r="R362" s="311"/>
      <c r="S362" s="311"/>
      <c r="T362" s="312"/>
      <c r="U362" s="37" t="s">
        <v>64</v>
      </c>
      <c r="V362" s="308">
        <f>IFERROR(SUM(V348:V360),"0")</f>
        <v>240</v>
      </c>
      <c r="W362" s="308">
        <f>IFERROR(SUM(W348:W360),"0")</f>
        <v>243.60000000000002</v>
      </c>
      <c r="X362" s="37"/>
      <c r="Y362" s="309"/>
      <c r="Z362" s="309"/>
    </row>
    <row r="363" spans="1:53" ht="14.25" hidden="1" customHeight="1" x14ac:dyDescent="0.25">
      <c r="A363" s="326" t="s">
        <v>67</v>
      </c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2"/>
      <c r="N363" s="322"/>
      <c r="O363" s="322"/>
      <c r="P363" s="322"/>
      <c r="Q363" s="322"/>
      <c r="R363" s="322"/>
      <c r="S363" s="322"/>
      <c r="T363" s="322"/>
      <c r="U363" s="322"/>
      <c r="V363" s="322"/>
      <c r="W363" s="322"/>
      <c r="X363" s="322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4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9"/>
      <c r="P364" s="319"/>
      <c r="Q364" s="319"/>
      <c r="R364" s="314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4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9"/>
      <c r="P365" s="319"/>
      <c r="Q365" s="319"/>
      <c r="R365" s="314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4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9"/>
      <c r="P366" s="319"/>
      <c r="Q366" s="319"/>
      <c r="R366" s="314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4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9"/>
      <c r="P367" s="319"/>
      <c r="Q367" s="319"/>
      <c r="R367" s="314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21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2"/>
      <c r="M368" s="323"/>
      <c r="N368" s="310" t="s">
        <v>65</v>
      </c>
      <c r="O368" s="311"/>
      <c r="P368" s="311"/>
      <c r="Q368" s="311"/>
      <c r="R368" s="311"/>
      <c r="S368" s="311"/>
      <c r="T368" s="312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22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2"/>
      <c r="M369" s="323"/>
      <c r="N369" s="310" t="s">
        <v>65</v>
      </c>
      <c r="O369" s="311"/>
      <c r="P369" s="311"/>
      <c r="Q369" s="311"/>
      <c r="R369" s="311"/>
      <c r="S369" s="311"/>
      <c r="T369" s="312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26" t="s">
        <v>206</v>
      </c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2"/>
      <c r="N370" s="322"/>
      <c r="O370" s="322"/>
      <c r="P370" s="322"/>
      <c r="Q370" s="322"/>
      <c r="R370" s="322"/>
      <c r="S370" s="322"/>
      <c r="T370" s="322"/>
      <c r="U370" s="322"/>
      <c r="V370" s="322"/>
      <c r="W370" s="322"/>
      <c r="X370" s="322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4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9"/>
      <c r="P371" s="319"/>
      <c r="Q371" s="319"/>
      <c r="R371" s="314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21"/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3"/>
      <c r="N372" s="310" t="s">
        <v>65</v>
      </c>
      <c r="O372" s="311"/>
      <c r="P372" s="311"/>
      <c r="Q372" s="311"/>
      <c r="R372" s="311"/>
      <c r="S372" s="311"/>
      <c r="T372" s="312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2"/>
      <c r="M373" s="323"/>
      <c r="N373" s="310" t="s">
        <v>65</v>
      </c>
      <c r="O373" s="311"/>
      <c r="P373" s="311"/>
      <c r="Q373" s="311"/>
      <c r="R373" s="311"/>
      <c r="S373" s="311"/>
      <c r="T373" s="312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26" t="s">
        <v>80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322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4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592" t="s">
        <v>527</v>
      </c>
      <c r="O375" s="319"/>
      <c r="P375" s="319"/>
      <c r="Q375" s="319"/>
      <c r="R375" s="314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4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8" t="s">
        <v>530</v>
      </c>
      <c r="O376" s="319"/>
      <c r="P376" s="319"/>
      <c r="Q376" s="319"/>
      <c r="R376" s="314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4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597" t="s">
        <v>533</v>
      </c>
      <c r="O377" s="319"/>
      <c r="P377" s="319"/>
      <c r="Q377" s="319"/>
      <c r="R377" s="314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4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5" t="s">
        <v>536</v>
      </c>
      <c r="O378" s="319"/>
      <c r="P378" s="319"/>
      <c r="Q378" s="319"/>
      <c r="R378" s="314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3"/>
      <c r="N379" s="310" t="s">
        <v>65</v>
      </c>
      <c r="O379" s="311"/>
      <c r="P379" s="311"/>
      <c r="Q379" s="311"/>
      <c r="R379" s="311"/>
      <c r="S379" s="311"/>
      <c r="T379" s="312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2"/>
      <c r="M380" s="323"/>
      <c r="N380" s="310" t="s">
        <v>65</v>
      </c>
      <c r="O380" s="311"/>
      <c r="P380" s="311"/>
      <c r="Q380" s="311"/>
      <c r="R380" s="311"/>
      <c r="S380" s="311"/>
      <c r="T380" s="312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26" t="s">
        <v>89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22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4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97" t="s">
        <v>539</v>
      </c>
      <c r="O382" s="319"/>
      <c r="P382" s="319"/>
      <c r="Q382" s="319"/>
      <c r="R382" s="314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4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6" t="s">
        <v>542</v>
      </c>
      <c r="O383" s="319"/>
      <c r="P383" s="319"/>
      <c r="Q383" s="319"/>
      <c r="R383" s="314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21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3"/>
      <c r="N384" s="310" t="s">
        <v>65</v>
      </c>
      <c r="O384" s="311"/>
      <c r="P384" s="311"/>
      <c r="Q384" s="311"/>
      <c r="R384" s="311"/>
      <c r="S384" s="311"/>
      <c r="T384" s="312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22"/>
      <c r="B385" s="322"/>
      <c r="C385" s="322"/>
      <c r="D385" s="322"/>
      <c r="E385" s="322"/>
      <c r="F385" s="322"/>
      <c r="G385" s="322"/>
      <c r="H385" s="322"/>
      <c r="I385" s="322"/>
      <c r="J385" s="322"/>
      <c r="K385" s="322"/>
      <c r="L385" s="322"/>
      <c r="M385" s="323"/>
      <c r="N385" s="310" t="s">
        <v>65</v>
      </c>
      <c r="O385" s="311"/>
      <c r="P385" s="311"/>
      <c r="Q385" s="311"/>
      <c r="R385" s="311"/>
      <c r="S385" s="311"/>
      <c r="T385" s="312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22"/>
      <c r="C386" s="322"/>
      <c r="D386" s="322"/>
      <c r="E386" s="322"/>
      <c r="F386" s="322"/>
      <c r="G386" s="322"/>
      <c r="H386" s="322"/>
      <c r="I386" s="322"/>
      <c r="J386" s="322"/>
      <c r="K386" s="322"/>
      <c r="L386" s="322"/>
      <c r="M386" s="322"/>
      <c r="N386" s="322"/>
      <c r="O386" s="322"/>
      <c r="P386" s="322"/>
      <c r="Q386" s="322"/>
      <c r="R386" s="322"/>
      <c r="S386" s="322"/>
      <c r="T386" s="322"/>
      <c r="U386" s="322"/>
      <c r="V386" s="322"/>
      <c r="W386" s="322"/>
      <c r="X386" s="322"/>
      <c r="Y386" s="301"/>
      <c r="Z386" s="301"/>
    </row>
    <row r="387" spans="1:53" ht="14.25" hidden="1" customHeight="1" x14ac:dyDescent="0.25">
      <c r="A387" s="326" t="s">
        <v>94</v>
      </c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2"/>
      <c r="N387" s="322"/>
      <c r="O387" s="322"/>
      <c r="P387" s="322"/>
      <c r="Q387" s="322"/>
      <c r="R387" s="322"/>
      <c r="S387" s="322"/>
      <c r="T387" s="322"/>
      <c r="U387" s="322"/>
      <c r="V387" s="322"/>
      <c r="W387" s="322"/>
      <c r="X387" s="322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4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9"/>
      <c r="P388" s="319"/>
      <c r="Q388" s="319"/>
      <c r="R388" s="314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4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9"/>
      <c r="P389" s="319"/>
      <c r="Q389" s="319"/>
      <c r="R389" s="314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21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2"/>
      <c r="M390" s="323"/>
      <c r="N390" s="310" t="s">
        <v>65</v>
      </c>
      <c r="O390" s="311"/>
      <c r="P390" s="311"/>
      <c r="Q390" s="311"/>
      <c r="R390" s="311"/>
      <c r="S390" s="311"/>
      <c r="T390" s="312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22"/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3"/>
      <c r="N391" s="310" t="s">
        <v>65</v>
      </c>
      <c r="O391" s="311"/>
      <c r="P391" s="311"/>
      <c r="Q391" s="311"/>
      <c r="R391" s="311"/>
      <c r="S391" s="311"/>
      <c r="T391" s="312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26" t="s">
        <v>59</v>
      </c>
      <c r="B392" s="322"/>
      <c r="C392" s="322"/>
      <c r="D392" s="322"/>
      <c r="E392" s="322"/>
      <c r="F392" s="322"/>
      <c r="G392" s="322"/>
      <c r="H392" s="322"/>
      <c r="I392" s="322"/>
      <c r="J392" s="322"/>
      <c r="K392" s="322"/>
      <c r="L392" s="322"/>
      <c r="M392" s="322"/>
      <c r="N392" s="322"/>
      <c r="O392" s="322"/>
      <c r="P392" s="322"/>
      <c r="Q392" s="322"/>
      <c r="R392" s="322"/>
      <c r="S392" s="322"/>
      <c r="T392" s="322"/>
      <c r="U392" s="322"/>
      <c r="V392" s="322"/>
      <c r="W392" s="322"/>
      <c r="X392" s="322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4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9"/>
      <c r="P393" s="319"/>
      <c r="Q393" s="319"/>
      <c r="R393" s="314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4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9"/>
      <c r="P394" s="319"/>
      <c r="Q394" s="319"/>
      <c r="R394" s="314"/>
      <c r="S394" s="34"/>
      <c r="T394" s="34"/>
      <c r="U394" s="35" t="s">
        <v>64</v>
      </c>
      <c r="V394" s="306">
        <v>15</v>
      </c>
      <c r="W394" s="307">
        <f t="shared" si="17"/>
        <v>16</v>
      </c>
      <c r="X394" s="36">
        <f>IFERROR(IF(W394=0,"",ROUNDUP(W394/H394,0)*0.00937),"")</f>
        <v>3.7479999999999999E-2</v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4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9"/>
      <c r="P395" s="319"/>
      <c r="Q395" s="319"/>
      <c r="R395" s="314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4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15" t="s">
        <v>556</v>
      </c>
      <c r="O396" s="319"/>
      <c r="P396" s="319"/>
      <c r="Q396" s="319"/>
      <c r="R396" s="314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4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9"/>
      <c r="P397" s="319"/>
      <c r="Q397" s="319"/>
      <c r="R397" s="314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4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9"/>
      <c r="P398" s="319"/>
      <c r="Q398" s="319"/>
      <c r="R398" s="314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4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9"/>
      <c r="P399" s="319"/>
      <c r="Q399" s="319"/>
      <c r="R399" s="314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x14ac:dyDescent="0.2">
      <c r="A400" s="321"/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3"/>
      <c r="N400" s="310" t="s">
        <v>65</v>
      </c>
      <c r="O400" s="311"/>
      <c r="P400" s="311"/>
      <c r="Q400" s="311"/>
      <c r="R400" s="311"/>
      <c r="S400" s="311"/>
      <c r="T400" s="312"/>
      <c r="U400" s="37" t="s">
        <v>66</v>
      </c>
      <c r="V400" s="308">
        <f>IFERROR(V393/H393,"0")+IFERROR(V394/H394,"0")+IFERROR(V395/H395,"0")+IFERROR(V396/H396,"0")+IFERROR(V397/H397,"0")+IFERROR(V398/H398,"0")+IFERROR(V399/H399,"0")</f>
        <v>3.75</v>
      </c>
      <c r="W400" s="308">
        <f>IFERROR(W393/H393,"0")+IFERROR(W394/H394,"0")+IFERROR(W395/H395,"0")+IFERROR(W396/H396,"0")+IFERROR(W397/H397,"0")+IFERROR(W398/H398,"0")+IFERROR(W399/H399,"0")</f>
        <v>4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3.7479999999999999E-2</v>
      </c>
      <c r="Y400" s="309"/>
      <c r="Z400" s="309"/>
    </row>
    <row r="401" spans="1:53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3"/>
      <c r="N401" s="310" t="s">
        <v>65</v>
      </c>
      <c r="O401" s="311"/>
      <c r="P401" s="311"/>
      <c r="Q401" s="311"/>
      <c r="R401" s="311"/>
      <c r="S401" s="311"/>
      <c r="T401" s="312"/>
      <c r="U401" s="37" t="s">
        <v>64</v>
      </c>
      <c r="V401" s="308">
        <f>IFERROR(SUM(V393:V399),"0")</f>
        <v>15</v>
      </c>
      <c r="W401" s="308">
        <f>IFERROR(SUM(W393:W399),"0")</f>
        <v>16</v>
      </c>
      <c r="X401" s="37"/>
      <c r="Y401" s="309"/>
      <c r="Z401" s="309"/>
    </row>
    <row r="402" spans="1:53" ht="27.75" hidden="1" customHeight="1" x14ac:dyDescent="0.2">
      <c r="A402" s="339" t="s">
        <v>563</v>
      </c>
      <c r="B402" s="340"/>
      <c r="C402" s="340"/>
      <c r="D402" s="340"/>
      <c r="E402" s="340"/>
      <c r="F402" s="340"/>
      <c r="G402" s="340"/>
      <c r="H402" s="340"/>
      <c r="I402" s="340"/>
      <c r="J402" s="340"/>
      <c r="K402" s="340"/>
      <c r="L402" s="340"/>
      <c r="M402" s="340"/>
      <c r="N402" s="340"/>
      <c r="O402" s="340"/>
      <c r="P402" s="340"/>
      <c r="Q402" s="340"/>
      <c r="R402" s="340"/>
      <c r="S402" s="340"/>
      <c r="T402" s="340"/>
      <c r="U402" s="340"/>
      <c r="V402" s="340"/>
      <c r="W402" s="340"/>
      <c r="X402" s="340"/>
      <c r="Y402" s="48"/>
      <c r="Z402" s="48"/>
    </row>
    <row r="403" spans="1:53" ht="16.5" hidden="1" customHeight="1" x14ac:dyDescent="0.25">
      <c r="A403" s="328" t="s">
        <v>563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01"/>
      <c r="Z403" s="301"/>
    </row>
    <row r="404" spans="1:53" ht="14.25" hidden="1" customHeight="1" x14ac:dyDescent="0.25">
      <c r="A404" s="326" t="s">
        <v>100</v>
      </c>
      <c r="B404" s="322"/>
      <c r="C404" s="322"/>
      <c r="D404" s="322"/>
      <c r="E404" s="322"/>
      <c r="F404" s="322"/>
      <c r="G404" s="322"/>
      <c r="H404" s="322"/>
      <c r="I404" s="322"/>
      <c r="J404" s="322"/>
      <c r="K404" s="322"/>
      <c r="L404" s="322"/>
      <c r="M404" s="322"/>
      <c r="N404" s="322"/>
      <c r="O404" s="322"/>
      <c r="P404" s="322"/>
      <c r="Q404" s="322"/>
      <c r="R404" s="322"/>
      <c r="S404" s="322"/>
      <c r="T404" s="322"/>
      <c r="U404" s="322"/>
      <c r="V404" s="322"/>
      <c r="W404" s="322"/>
      <c r="X404" s="322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4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9"/>
      <c r="P405" s="319"/>
      <c r="Q405" s="319"/>
      <c r="R405" s="314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4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8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9"/>
      <c r="P406" s="319"/>
      <c r="Q406" s="319"/>
      <c r="R406" s="314"/>
      <c r="S406" s="34"/>
      <c r="T406" s="34"/>
      <c r="U406" s="35" t="s">
        <v>64</v>
      </c>
      <c r="V406" s="306">
        <v>300</v>
      </c>
      <c r="W406" s="307">
        <f t="shared" si="18"/>
        <v>300.96000000000004</v>
      </c>
      <c r="X406" s="36">
        <f>IFERROR(IF(W406=0,"",ROUNDUP(W406/H406,0)*0.01196),"")</f>
        <v>0.68171999999999999</v>
      </c>
      <c r="Y406" s="56"/>
      <c r="Z406" s="57"/>
      <c r="AD406" s="58"/>
      <c r="BA406" s="272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4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9"/>
      <c r="P407" s="319"/>
      <c r="Q407" s="319"/>
      <c r="R407" s="314"/>
      <c r="S407" s="34"/>
      <c r="T407" s="34"/>
      <c r="U407" s="35" t="s">
        <v>64</v>
      </c>
      <c r="V407" s="306">
        <v>60</v>
      </c>
      <c r="W407" s="307">
        <f t="shared" si="18"/>
        <v>63.36</v>
      </c>
      <c r="X407" s="36">
        <f>IFERROR(IF(W407=0,"",ROUNDUP(W407/H407,0)*0.01196),"")</f>
        <v>0.14352000000000001</v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4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1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9"/>
      <c r="P408" s="319"/>
      <c r="Q408" s="319"/>
      <c r="R408" s="314"/>
      <c r="S408" s="34"/>
      <c r="T408" s="34"/>
      <c r="U408" s="35" t="s">
        <v>64</v>
      </c>
      <c r="V408" s="306">
        <v>230</v>
      </c>
      <c r="W408" s="307">
        <f t="shared" si="18"/>
        <v>232.32000000000002</v>
      </c>
      <c r="X408" s="36">
        <f>IFERROR(IF(W408=0,"",ROUNDUP(W408/H408,0)*0.01196),"")</f>
        <v>0.52624000000000004</v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4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9"/>
      <c r="P409" s="319"/>
      <c r="Q409" s="319"/>
      <c r="R409" s="314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4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9"/>
      <c r="P410" s="319"/>
      <c r="Q410" s="319"/>
      <c r="R410" s="314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4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9"/>
      <c r="P411" s="319"/>
      <c r="Q411" s="319"/>
      <c r="R411" s="314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4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9"/>
      <c r="P412" s="319"/>
      <c r="Q412" s="319"/>
      <c r="R412" s="314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4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9"/>
      <c r="P413" s="319"/>
      <c r="Q413" s="319"/>
      <c r="R413" s="314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21"/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3"/>
      <c r="N414" s="310" t="s">
        <v>65</v>
      </c>
      <c r="O414" s="311"/>
      <c r="P414" s="311"/>
      <c r="Q414" s="311"/>
      <c r="R414" s="311"/>
      <c r="S414" s="311"/>
      <c r="T414" s="312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111.74242424242422</v>
      </c>
      <c r="W414" s="308">
        <f>IFERROR(W405/H405,"0")+IFERROR(W406/H406,"0")+IFERROR(W407/H407,"0")+IFERROR(W408/H408,"0")+IFERROR(W409/H409,"0")+IFERROR(W410/H410,"0")+IFERROR(W411/H411,"0")+IFERROR(W412/H412,"0")+IFERROR(W413/H413,"0")</f>
        <v>113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1.35148</v>
      </c>
      <c r="Y414" s="309"/>
      <c r="Z414" s="309"/>
    </row>
    <row r="415" spans="1:53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2"/>
      <c r="M415" s="323"/>
      <c r="N415" s="310" t="s">
        <v>65</v>
      </c>
      <c r="O415" s="311"/>
      <c r="P415" s="311"/>
      <c r="Q415" s="311"/>
      <c r="R415" s="311"/>
      <c r="S415" s="311"/>
      <c r="T415" s="312"/>
      <c r="U415" s="37" t="s">
        <v>64</v>
      </c>
      <c r="V415" s="308">
        <f>IFERROR(SUM(V405:V413),"0")</f>
        <v>590</v>
      </c>
      <c r="W415" s="308">
        <f>IFERROR(SUM(W405:W413),"0")</f>
        <v>596.6400000000001</v>
      </c>
      <c r="X415" s="37"/>
      <c r="Y415" s="309"/>
      <c r="Z415" s="309"/>
    </row>
    <row r="416" spans="1:53" ht="14.25" hidden="1" customHeight="1" x14ac:dyDescent="0.25">
      <c r="A416" s="326" t="s">
        <v>94</v>
      </c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2"/>
      <c r="M416" s="322"/>
      <c r="N416" s="322"/>
      <c r="O416" s="322"/>
      <c r="P416" s="322"/>
      <c r="Q416" s="322"/>
      <c r="R416" s="322"/>
      <c r="S416" s="322"/>
      <c r="T416" s="322"/>
      <c r="U416" s="322"/>
      <c r="V416" s="322"/>
      <c r="W416" s="322"/>
      <c r="X416" s="322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4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9"/>
      <c r="P417" s="319"/>
      <c r="Q417" s="319"/>
      <c r="R417" s="314"/>
      <c r="S417" s="34"/>
      <c r="T417" s="34"/>
      <c r="U417" s="35" t="s">
        <v>64</v>
      </c>
      <c r="V417" s="306">
        <v>160</v>
      </c>
      <c r="W417" s="307">
        <f>IFERROR(IF(V417="",0,CEILING((V417/$H417),1)*$H417),"")</f>
        <v>163.68</v>
      </c>
      <c r="X417" s="36">
        <f>IFERROR(IF(W417=0,"",ROUNDUP(W417/H417,0)*0.01196),"")</f>
        <v>0.37075999999999998</v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4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9"/>
      <c r="P418" s="319"/>
      <c r="Q418" s="319"/>
      <c r="R418" s="314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21"/>
      <c r="B419" s="322"/>
      <c r="C419" s="322"/>
      <c r="D419" s="322"/>
      <c r="E419" s="322"/>
      <c r="F419" s="322"/>
      <c r="G419" s="322"/>
      <c r="H419" s="322"/>
      <c r="I419" s="322"/>
      <c r="J419" s="322"/>
      <c r="K419" s="322"/>
      <c r="L419" s="322"/>
      <c r="M419" s="323"/>
      <c r="N419" s="310" t="s">
        <v>65</v>
      </c>
      <c r="O419" s="311"/>
      <c r="P419" s="311"/>
      <c r="Q419" s="311"/>
      <c r="R419" s="311"/>
      <c r="S419" s="311"/>
      <c r="T419" s="312"/>
      <c r="U419" s="37" t="s">
        <v>66</v>
      </c>
      <c r="V419" s="308">
        <f>IFERROR(V417/H417,"0")+IFERROR(V418/H418,"0")</f>
        <v>30.303030303030301</v>
      </c>
      <c r="W419" s="308">
        <f>IFERROR(W417/H417,"0")+IFERROR(W418/H418,"0")</f>
        <v>31</v>
      </c>
      <c r="X419" s="308">
        <f>IFERROR(IF(X417="",0,X417),"0")+IFERROR(IF(X418="",0,X418),"0")</f>
        <v>0.37075999999999998</v>
      </c>
      <c r="Y419" s="309"/>
      <c r="Z419" s="309"/>
    </row>
    <row r="420" spans="1:53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2"/>
      <c r="M420" s="323"/>
      <c r="N420" s="310" t="s">
        <v>65</v>
      </c>
      <c r="O420" s="311"/>
      <c r="P420" s="311"/>
      <c r="Q420" s="311"/>
      <c r="R420" s="311"/>
      <c r="S420" s="311"/>
      <c r="T420" s="312"/>
      <c r="U420" s="37" t="s">
        <v>64</v>
      </c>
      <c r="V420" s="308">
        <f>IFERROR(SUM(V417:V418),"0")</f>
        <v>160</v>
      </c>
      <c r="W420" s="308">
        <f>IFERROR(SUM(W417:W418),"0")</f>
        <v>163.68</v>
      </c>
      <c r="X420" s="37"/>
      <c r="Y420" s="309"/>
      <c r="Z420" s="309"/>
    </row>
    <row r="421" spans="1:53" ht="14.25" hidden="1" customHeight="1" x14ac:dyDescent="0.25">
      <c r="A421" s="326" t="s">
        <v>59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322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4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9"/>
      <c r="P422" s="319"/>
      <c r="Q422" s="319"/>
      <c r="R422" s="314"/>
      <c r="S422" s="34"/>
      <c r="T422" s="34"/>
      <c r="U422" s="35" t="s">
        <v>64</v>
      </c>
      <c r="V422" s="306">
        <v>220</v>
      </c>
      <c r="W422" s="307">
        <f t="shared" ref="W422:W427" si="19">IFERROR(IF(V422="",0,CEILING((V422/$H422),1)*$H422),"")</f>
        <v>221.76000000000002</v>
      </c>
      <c r="X422" s="36">
        <f>IFERROR(IF(W422=0,"",ROUNDUP(W422/H422,0)*0.01196),"")</f>
        <v>0.50231999999999999</v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4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9"/>
      <c r="P423" s="319"/>
      <c r="Q423" s="319"/>
      <c r="R423" s="314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4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9"/>
      <c r="P424" s="319"/>
      <c r="Q424" s="319"/>
      <c r="R424" s="314"/>
      <c r="S424" s="34"/>
      <c r="T424" s="34"/>
      <c r="U424" s="35" t="s">
        <v>64</v>
      </c>
      <c r="V424" s="306">
        <v>210</v>
      </c>
      <c r="W424" s="307">
        <f t="shared" si="19"/>
        <v>211.20000000000002</v>
      </c>
      <c r="X424" s="36">
        <f>IFERROR(IF(W424=0,"",ROUNDUP(W424/H424,0)*0.01196),"")</f>
        <v>0.47839999999999999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4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75" t="s">
        <v>594</v>
      </c>
      <c r="O425" s="319"/>
      <c r="P425" s="319"/>
      <c r="Q425" s="319"/>
      <c r="R425" s="314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4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20" t="s">
        <v>597</v>
      </c>
      <c r="O426" s="319"/>
      <c r="P426" s="319"/>
      <c r="Q426" s="319"/>
      <c r="R426" s="314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4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8" t="s">
        <v>600</v>
      </c>
      <c r="O427" s="319"/>
      <c r="P427" s="319"/>
      <c r="Q427" s="319"/>
      <c r="R427" s="314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21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3"/>
      <c r="N428" s="310" t="s">
        <v>65</v>
      </c>
      <c r="O428" s="311"/>
      <c r="P428" s="311"/>
      <c r="Q428" s="311"/>
      <c r="R428" s="311"/>
      <c r="S428" s="311"/>
      <c r="T428" s="312"/>
      <c r="U428" s="37" t="s">
        <v>66</v>
      </c>
      <c r="V428" s="308">
        <f>IFERROR(V422/H422,"0")+IFERROR(V423/H423,"0")+IFERROR(V424/H424,"0")+IFERROR(V425/H425,"0")+IFERROR(V426/H426,"0")+IFERROR(V427/H427,"0")</f>
        <v>81.439393939393938</v>
      </c>
      <c r="W428" s="308">
        <f>IFERROR(W422/H422,"0")+IFERROR(W423/H423,"0")+IFERROR(W424/H424,"0")+IFERROR(W425/H425,"0")+IFERROR(W426/H426,"0")+IFERROR(W427/H427,"0")</f>
        <v>82</v>
      </c>
      <c r="X428" s="308">
        <f>IFERROR(IF(X422="",0,X422),"0")+IFERROR(IF(X423="",0,X423),"0")+IFERROR(IF(X424="",0,X424),"0")+IFERROR(IF(X425="",0,X425),"0")+IFERROR(IF(X426="",0,X426),"0")+IFERROR(IF(X427="",0,X427),"0")</f>
        <v>0.98072000000000004</v>
      </c>
      <c r="Y428" s="309"/>
      <c r="Z428" s="309"/>
    </row>
    <row r="429" spans="1:53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3"/>
      <c r="N429" s="310" t="s">
        <v>65</v>
      </c>
      <c r="O429" s="311"/>
      <c r="P429" s="311"/>
      <c r="Q429" s="311"/>
      <c r="R429" s="311"/>
      <c r="S429" s="311"/>
      <c r="T429" s="312"/>
      <c r="U429" s="37" t="s">
        <v>64</v>
      </c>
      <c r="V429" s="308">
        <f>IFERROR(SUM(V422:V427),"0")</f>
        <v>430</v>
      </c>
      <c r="W429" s="308">
        <f>IFERROR(SUM(W422:W427),"0")</f>
        <v>432.96000000000004</v>
      </c>
      <c r="X429" s="37"/>
      <c r="Y429" s="309"/>
      <c r="Z429" s="309"/>
    </row>
    <row r="430" spans="1:53" ht="14.25" hidden="1" customHeight="1" x14ac:dyDescent="0.25">
      <c r="A430" s="326" t="s">
        <v>67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4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9"/>
      <c r="P431" s="319"/>
      <c r="Q431" s="319"/>
      <c r="R431" s="314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4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9"/>
      <c r="P432" s="319"/>
      <c r="Q432" s="319"/>
      <c r="R432" s="314"/>
      <c r="S432" s="34"/>
      <c r="T432" s="34"/>
      <c r="U432" s="35" t="s">
        <v>64</v>
      </c>
      <c r="V432" s="306">
        <v>10</v>
      </c>
      <c r="W432" s="307">
        <f>IFERROR(IF(V432="",0,CEILING((V432/$H432),1)*$H432),"")</f>
        <v>15.6</v>
      </c>
      <c r="X432" s="36">
        <f>IFERROR(IF(W432=0,"",ROUNDUP(W432/H432,0)*0.02175),"")</f>
        <v>4.3499999999999997E-2</v>
      </c>
      <c r="Y432" s="56"/>
      <c r="Z432" s="57"/>
      <c r="AD432" s="58"/>
      <c r="BA432" s="289" t="s">
        <v>1</v>
      </c>
    </row>
    <row r="433" spans="1:53" x14ac:dyDescent="0.2">
      <c r="A433" s="321"/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3"/>
      <c r="N433" s="310" t="s">
        <v>65</v>
      </c>
      <c r="O433" s="311"/>
      <c r="P433" s="311"/>
      <c r="Q433" s="311"/>
      <c r="R433" s="311"/>
      <c r="S433" s="311"/>
      <c r="T433" s="312"/>
      <c r="U433" s="37" t="s">
        <v>66</v>
      </c>
      <c r="V433" s="308">
        <f>IFERROR(V431/H431,"0")+IFERROR(V432/H432,"0")</f>
        <v>1.2820512820512822</v>
      </c>
      <c r="W433" s="308">
        <f>IFERROR(W431/H431,"0")+IFERROR(W432/H432,"0")</f>
        <v>2</v>
      </c>
      <c r="X433" s="308">
        <f>IFERROR(IF(X431="",0,X431),"0")+IFERROR(IF(X432="",0,X432),"0")</f>
        <v>4.3499999999999997E-2</v>
      </c>
      <c r="Y433" s="309"/>
      <c r="Z433" s="309"/>
    </row>
    <row r="434" spans="1:53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3"/>
      <c r="N434" s="310" t="s">
        <v>65</v>
      </c>
      <c r="O434" s="311"/>
      <c r="P434" s="311"/>
      <c r="Q434" s="311"/>
      <c r="R434" s="311"/>
      <c r="S434" s="311"/>
      <c r="T434" s="312"/>
      <c r="U434" s="37" t="s">
        <v>64</v>
      </c>
      <c r="V434" s="308">
        <f>IFERROR(SUM(V431:V432),"0")</f>
        <v>10</v>
      </c>
      <c r="W434" s="308">
        <f>IFERROR(SUM(W431:W432),"0")</f>
        <v>15.6</v>
      </c>
      <c r="X434" s="37"/>
      <c r="Y434" s="309"/>
      <c r="Z434" s="309"/>
    </row>
    <row r="435" spans="1:53" ht="27.75" hidden="1" customHeight="1" x14ac:dyDescent="0.2">
      <c r="A435" s="339" t="s">
        <v>605</v>
      </c>
      <c r="B435" s="340"/>
      <c r="C435" s="340"/>
      <c r="D435" s="340"/>
      <c r="E435" s="340"/>
      <c r="F435" s="340"/>
      <c r="G435" s="340"/>
      <c r="H435" s="340"/>
      <c r="I435" s="340"/>
      <c r="J435" s="340"/>
      <c r="K435" s="340"/>
      <c r="L435" s="340"/>
      <c r="M435" s="340"/>
      <c r="N435" s="340"/>
      <c r="O435" s="340"/>
      <c r="P435" s="340"/>
      <c r="Q435" s="340"/>
      <c r="R435" s="340"/>
      <c r="S435" s="340"/>
      <c r="T435" s="340"/>
      <c r="U435" s="340"/>
      <c r="V435" s="340"/>
      <c r="W435" s="340"/>
      <c r="X435" s="340"/>
      <c r="Y435" s="48"/>
      <c r="Z435" s="48"/>
    </row>
    <row r="436" spans="1:53" ht="16.5" hidden="1" customHeight="1" x14ac:dyDescent="0.25">
      <c r="A436" s="328" t="s">
        <v>606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322"/>
      <c r="Y436" s="301"/>
      <c r="Z436" s="301"/>
    </row>
    <row r="437" spans="1:53" ht="14.25" hidden="1" customHeight="1" x14ac:dyDescent="0.25">
      <c r="A437" s="326" t="s">
        <v>100</v>
      </c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2"/>
      <c r="N437" s="322"/>
      <c r="O437" s="322"/>
      <c r="P437" s="322"/>
      <c r="Q437" s="322"/>
      <c r="R437" s="322"/>
      <c r="S437" s="322"/>
      <c r="T437" s="322"/>
      <c r="U437" s="322"/>
      <c r="V437" s="322"/>
      <c r="W437" s="322"/>
      <c r="X437" s="322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4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73" t="s">
        <v>609</v>
      </c>
      <c r="O438" s="319"/>
      <c r="P438" s="319"/>
      <c r="Q438" s="319"/>
      <c r="R438" s="314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4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596" t="s">
        <v>612</v>
      </c>
      <c r="O439" s="319"/>
      <c r="P439" s="319"/>
      <c r="Q439" s="319"/>
      <c r="R439" s="314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21"/>
      <c r="B440" s="322"/>
      <c r="C440" s="322"/>
      <c r="D440" s="322"/>
      <c r="E440" s="322"/>
      <c r="F440" s="322"/>
      <c r="G440" s="322"/>
      <c r="H440" s="322"/>
      <c r="I440" s="322"/>
      <c r="J440" s="322"/>
      <c r="K440" s="322"/>
      <c r="L440" s="322"/>
      <c r="M440" s="323"/>
      <c r="N440" s="310" t="s">
        <v>65</v>
      </c>
      <c r="O440" s="311"/>
      <c r="P440" s="311"/>
      <c r="Q440" s="311"/>
      <c r="R440" s="311"/>
      <c r="S440" s="311"/>
      <c r="T440" s="312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2"/>
      <c r="M441" s="323"/>
      <c r="N441" s="310" t="s">
        <v>65</v>
      </c>
      <c r="O441" s="311"/>
      <c r="P441" s="311"/>
      <c r="Q441" s="311"/>
      <c r="R441" s="311"/>
      <c r="S441" s="311"/>
      <c r="T441" s="312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26" t="s">
        <v>94</v>
      </c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322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4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1" t="s">
        <v>615</v>
      </c>
      <c r="O443" s="319"/>
      <c r="P443" s="319"/>
      <c r="Q443" s="319"/>
      <c r="R443" s="314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4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5" t="s">
        <v>618</v>
      </c>
      <c r="O444" s="319"/>
      <c r="P444" s="319"/>
      <c r="Q444" s="319"/>
      <c r="R444" s="314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21"/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3"/>
      <c r="N445" s="310" t="s">
        <v>65</v>
      </c>
      <c r="O445" s="311"/>
      <c r="P445" s="311"/>
      <c r="Q445" s="311"/>
      <c r="R445" s="311"/>
      <c r="S445" s="311"/>
      <c r="T445" s="312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3"/>
      <c r="N446" s="310" t="s">
        <v>65</v>
      </c>
      <c r="O446" s="311"/>
      <c r="P446" s="311"/>
      <c r="Q446" s="311"/>
      <c r="R446" s="311"/>
      <c r="S446" s="311"/>
      <c r="T446" s="312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26" t="s">
        <v>59</v>
      </c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322"/>
      <c r="Y447" s="302"/>
      <c r="Z447" s="302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4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1" t="s">
        <v>621</v>
      </c>
      <c r="O448" s="319"/>
      <c r="P448" s="319"/>
      <c r="Q448" s="319"/>
      <c r="R448" s="314"/>
      <c r="S448" s="34"/>
      <c r="T448" s="34"/>
      <c r="U448" s="35" t="s">
        <v>64</v>
      </c>
      <c r="V448" s="306">
        <v>140</v>
      </c>
      <c r="W448" s="307">
        <f>IFERROR(IF(V448="",0,CEILING((V448/$H448),1)*$H448),"")</f>
        <v>142.80000000000001</v>
      </c>
      <c r="X448" s="36">
        <f>IFERROR(IF(W448=0,"",ROUNDUP(W448/H448,0)*0.00753),"")</f>
        <v>0.25602000000000003</v>
      </c>
      <c r="Y448" s="56"/>
      <c r="Z448" s="57"/>
      <c r="AD448" s="58"/>
      <c r="BA448" s="294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4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3" t="s">
        <v>624</v>
      </c>
      <c r="O449" s="319"/>
      <c r="P449" s="319"/>
      <c r="Q449" s="319"/>
      <c r="R449" s="314"/>
      <c r="S449" s="34"/>
      <c r="T449" s="34"/>
      <c r="U449" s="35" t="s">
        <v>64</v>
      </c>
      <c r="V449" s="306">
        <v>120</v>
      </c>
      <c r="W449" s="307">
        <f>IFERROR(IF(V449="",0,CEILING((V449/$H449),1)*$H449),"")</f>
        <v>121.80000000000001</v>
      </c>
      <c r="X449" s="36">
        <f>IFERROR(IF(W449=0,"",ROUNDUP(W449/H449,0)*0.00753),"")</f>
        <v>0.21837000000000001</v>
      </c>
      <c r="Y449" s="56"/>
      <c r="Z449" s="57"/>
      <c r="AD449" s="58"/>
      <c r="BA449" s="295" t="s">
        <v>1</v>
      </c>
    </row>
    <row r="450" spans="1:53" x14ac:dyDescent="0.2">
      <c r="A450" s="321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3"/>
      <c r="N450" s="310" t="s">
        <v>65</v>
      </c>
      <c r="O450" s="311"/>
      <c r="P450" s="311"/>
      <c r="Q450" s="311"/>
      <c r="R450" s="311"/>
      <c r="S450" s="311"/>
      <c r="T450" s="312"/>
      <c r="U450" s="37" t="s">
        <v>66</v>
      </c>
      <c r="V450" s="308">
        <f>IFERROR(V448/H448,"0")+IFERROR(V449/H449,"0")</f>
        <v>61.904761904761898</v>
      </c>
      <c r="W450" s="308">
        <f>IFERROR(W448/H448,"0")+IFERROR(W449/H449,"0")</f>
        <v>63</v>
      </c>
      <c r="X450" s="308">
        <f>IFERROR(IF(X448="",0,X448),"0")+IFERROR(IF(X449="",0,X449),"0")</f>
        <v>0.47439000000000003</v>
      </c>
      <c r="Y450" s="309"/>
      <c r="Z450" s="309"/>
    </row>
    <row r="451" spans="1:53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3"/>
      <c r="N451" s="310" t="s">
        <v>65</v>
      </c>
      <c r="O451" s="311"/>
      <c r="P451" s="311"/>
      <c r="Q451" s="311"/>
      <c r="R451" s="311"/>
      <c r="S451" s="311"/>
      <c r="T451" s="312"/>
      <c r="U451" s="37" t="s">
        <v>64</v>
      </c>
      <c r="V451" s="308">
        <f>IFERROR(SUM(V448:V449),"0")</f>
        <v>260</v>
      </c>
      <c r="W451" s="308">
        <f>IFERROR(SUM(W448:W449),"0")</f>
        <v>264.60000000000002</v>
      </c>
      <c r="X451" s="37"/>
      <c r="Y451" s="309"/>
      <c r="Z451" s="309"/>
    </row>
    <row r="452" spans="1:53" ht="14.25" hidden="1" customHeight="1" x14ac:dyDescent="0.25">
      <c r="A452" s="326" t="s">
        <v>67</v>
      </c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2"/>
      <c r="M452" s="322"/>
      <c r="N452" s="322"/>
      <c r="O452" s="322"/>
      <c r="P452" s="322"/>
      <c r="Q452" s="322"/>
      <c r="R452" s="322"/>
      <c r="S452" s="322"/>
      <c r="T452" s="322"/>
      <c r="U452" s="322"/>
      <c r="V452" s="322"/>
      <c r="W452" s="322"/>
      <c r="X452" s="322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4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25" t="s">
        <v>627</v>
      </c>
      <c r="O453" s="319"/>
      <c r="P453" s="319"/>
      <c r="Q453" s="319"/>
      <c r="R453" s="314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4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38" t="s">
        <v>630</v>
      </c>
      <c r="O454" s="319"/>
      <c r="P454" s="319"/>
      <c r="Q454" s="319"/>
      <c r="R454" s="314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21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3"/>
      <c r="N455" s="310" t="s">
        <v>65</v>
      </c>
      <c r="O455" s="311"/>
      <c r="P455" s="311"/>
      <c r="Q455" s="311"/>
      <c r="R455" s="311"/>
      <c r="S455" s="311"/>
      <c r="T455" s="312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3"/>
      <c r="N456" s="310" t="s">
        <v>65</v>
      </c>
      <c r="O456" s="311"/>
      <c r="P456" s="311"/>
      <c r="Q456" s="311"/>
      <c r="R456" s="311"/>
      <c r="S456" s="311"/>
      <c r="T456" s="312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2"/>
      <c r="M457" s="322"/>
      <c r="N457" s="322"/>
      <c r="O457" s="322"/>
      <c r="P457" s="322"/>
      <c r="Q457" s="322"/>
      <c r="R457" s="322"/>
      <c r="S457" s="322"/>
      <c r="T457" s="322"/>
      <c r="U457" s="322"/>
      <c r="V457" s="322"/>
      <c r="W457" s="322"/>
      <c r="X457" s="322"/>
      <c r="Y457" s="301"/>
      <c r="Z457" s="301"/>
    </row>
    <row r="458" spans="1:53" ht="14.25" hidden="1" customHeight="1" x14ac:dyDescent="0.25">
      <c r="A458" s="326" t="s">
        <v>67</v>
      </c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2"/>
      <c r="M458" s="322"/>
      <c r="N458" s="322"/>
      <c r="O458" s="322"/>
      <c r="P458" s="322"/>
      <c r="Q458" s="322"/>
      <c r="R458" s="322"/>
      <c r="S458" s="322"/>
      <c r="T458" s="322"/>
      <c r="U458" s="322"/>
      <c r="V458" s="322"/>
      <c r="W458" s="322"/>
      <c r="X458" s="322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4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14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21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2"/>
      <c r="M460" s="323"/>
      <c r="N460" s="310" t="s">
        <v>65</v>
      </c>
      <c r="O460" s="311"/>
      <c r="P460" s="311"/>
      <c r="Q460" s="311"/>
      <c r="R460" s="311"/>
      <c r="S460" s="311"/>
      <c r="T460" s="312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3"/>
      <c r="N461" s="310" t="s">
        <v>65</v>
      </c>
      <c r="O461" s="311"/>
      <c r="P461" s="311"/>
      <c r="Q461" s="311"/>
      <c r="R461" s="311"/>
      <c r="S461" s="311"/>
      <c r="T461" s="312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08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94"/>
      <c r="N462" s="349" t="s">
        <v>634</v>
      </c>
      <c r="O462" s="350"/>
      <c r="P462" s="350"/>
      <c r="Q462" s="350"/>
      <c r="R462" s="350"/>
      <c r="S462" s="350"/>
      <c r="T462" s="351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8336.15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8437.5500000000011</v>
      </c>
      <c r="X462" s="37"/>
      <c r="Y462" s="309"/>
      <c r="Z462" s="309"/>
    </row>
    <row r="463" spans="1:53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94"/>
      <c r="N463" s="349" t="s">
        <v>635</v>
      </c>
      <c r="O463" s="350"/>
      <c r="P463" s="350"/>
      <c r="Q463" s="350"/>
      <c r="R463" s="350"/>
      <c r="S463" s="350"/>
      <c r="T463" s="351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8781.1982471093088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8888.7019999999993</v>
      </c>
      <c r="X463" s="37"/>
      <c r="Y463" s="309"/>
      <c r="Z463" s="309"/>
    </row>
    <row r="464" spans="1:53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2"/>
      <c r="M464" s="394"/>
      <c r="N464" s="349" t="s">
        <v>636</v>
      </c>
      <c r="O464" s="350"/>
      <c r="P464" s="350"/>
      <c r="Q464" s="350"/>
      <c r="R464" s="350"/>
      <c r="S464" s="350"/>
      <c r="T464" s="351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15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15</v>
      </c>
      <c r="X464" s="37"/>
      <c r="Y464" s="309"/>
      <c r="Z464" s="309"/>
    </row>
    <row r="465" spans="1:29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94"/>
      <c r="N465" s="349" t="s">
        <v>638</v>
      </c>
      <c r="O465" s="350"/>
      <c r="P465" s="350"/>
      <c r="Q465" s="350"/>
      <c r="R465" s="350"/>
      <c r="S465" s="350"/>
      <c r="T465" s="351"/>
      <c r="U465" s="37" t="s">
        <v>64</v>
      </c>
      <c r="V465" s="308">
        <f>GrossWeightTotal+PalletQtyTotal*25</f>
        <v>9156.1982471093088</v>
      </c>
      <c r="W465" s="308">
        <f>GrossWeightTotalR+PalletQtyTotalR*25</f>
        <v>9263.7019999999993</v>
      </c>
      <c r="X465" s="37"/>
      <c r="Y465" s="309"/>
      <c r="Z465" s="309"/>
    </row>
    <row r="466" spans="1:29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94"/>
      <c r="N466" s="349" t="s">
        <v>639</v>
      </c>
      <c r="O466" s="350"/>
      <c r="P466" s="350"/>
      <c r="Q466" s="350"/>
      <c r="R466" s="350"/>
      <c r="S466" s="350"/>
      <c r="T466" s="351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1283.3826082170833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1301</v>
      </c>
      <c r="X466" s="37"/>
      <c r="Y466" s="309"/>
      <c r="Z466" s="309"/>
    </row>
    <row r="467" spans="1:29" ht="14.25" hidden="1" customHeight="1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2"/>
      <c r="M467" s="394"/>
      <c r="N467" s="349" t="s">
        <v>640</v>
      </c>
      <c r="O467" s="350"/>
      <c r="P467" s="350"/>
      <c r="Q467" s="350"/>
      <c r="R467" s="350"/>
      <c r="S467" s="350"/>
      <c r="T467" s="351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16.758870000000005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5" t="s">
        <v>92</v>
      </c>
      <c r="D469" s="316"/>
      <c r="E469" s="316"/>
      <c r="F469" s="317"/>
      <c r="G469" s="315" t="s">
        <v>227</v>
      </c>
      <c r="H469" s="316"/>
      <c r="I469" s="316"/>
      <c r="J469" s="316"/>
      <c r="K469" s="316"/>
      <c r="L469" s="316"/>
      <c r="M469" s="316"/>
      <c r="N469" s="317"/>
      <c r="O469" s="315" t="s">
        <v>430</v>
      </c>
      <c r="P469" s="317"/>
      <c r="Q469" s="315" t="s">
        <v>480</v>
      </c>
      <c r="R469" s="317"/>
      <c r="S469" s="299" t="s">
        <v>563</v>
      </c>
      <c r="T469" s="315" t="s">
        <v>605</v>
      </c>
      <c r="U469" s="317"/>
      <c r="Z469" s="52"/>
      <c r="AC469" s="300"/>
    </row>
    <row r="470" spans="1:29" ht="14.25" customHeight="1" thickTop="1" x14ac:dyDescent="0.2">
      <c r="A470" s="457" t="s">
        <v>643</v>
      </c>
      <c r="B470" s="315" t="s">
        <v>58</v>
      </c>
      <c r="C470" s="315" t="s">
        <v>93</v>
      </c>
      <c r="D470" s="315" t="s">
        <v>99</v>
      </c>
      <c r="E470" s="315" t="s">
        <v>92</v>
      </c>
      <c r="F470" s="315" t="s">
        <v>219</v>
      </c>
      <c r="G470" s="315" t="s">
        <v>228</v>
      </c>
      <c r="H470" s="315" t="s">
        <v>235</v>
      </c>
      <c r="I470" s="315" t="s">
        <v>256</v>
      </c>
      <c r="J470" s="315" t="s">
        <v>322</v>
      </c>
      <c r="K470" s="300"/>
      <c r="L470" s="315" t="s">
        <v>325</v>
      </c>
      <c r="M470" s="315" t="s">
        <v>403</v>
      </c>
      <c r="N470" s="315" t="s">
        <v>421</v>
      </c>
      <c r="O470" s="315" t="s">
        <v>431</v>
      </c>
      <c r="P470" s="315" t="s">
        <v>457</v>
      </c>
      <c r="Q470" s="315" t="s">
        <v>481</v>
      </c>
      <c r="R470" s="315" t="s">
        <v>543</v>
      </c>
      <c r="S470" s="315" t="s">
        <v>563</v>
      </c>
      <c r="T470" s="315" t="s">
        <v>606</v>
      </c>
      <c r="U470" s="315" t="s">
        <v>631</v>
      </c>
      <c r="Z470" s="52"/>
      <c r="AC470" s="300"/>
    </row>
    <row r="471" spans="1:29" ht="13.5" customHeight="1" thickBot="1" x14ac:dyDescent="0.25">
      <c r="A471" s="458"/>
      <c r="B471" s="327"/>
      <c r="C471" s="327"/>
      <c r="D471" s="327"/>
      <c r="E471" s="327"/>
      <c r="F471" s="327"/>
      <c r="G471" s="327"/>
      <c r="H471" s="327"/>
      <c r="I471" s="327"/>
      <c r="J471" s="327"/>
      <c r="K471" s="300"/>
      <c r="L471" s="327"/>
      <c r="M471" s="327"/>
      <c r="N471" s="327"/>
      <c r="O471" s="327"/>
      <c r="P471" s="327"/>
      <c r="Q471" s="327"/>
      <c r="R471" s="327"/>
      <c r="S471" s="327"/>
      <c r="T471" s="327"/>
      <c r="U471" s="32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12.6</v>
      </c>
      <c r="C472" s="46">
        <f>IFERROR(W49*1,"0")</f>
        <v>54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206.7</v>
      </c>
      <c r="F472" s="46">
        <f>IFERROR(W122*1,"0")+IFERROR(W123*1,"0")+IFERROR(W124*1,"0")</f>
        <v>119.70000000000002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357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1033.8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549.44999999999993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3937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434.22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243.60000000000002</v>
      </c>
      <c r="R472" s="46">
        <f>IFERROR(W388*1,"0")+IFERROR(W389*1,"0")+IFERROR(W393*1,"0")+IFERROR(W394*1,"0")+IFERROR(W395*1,"0")+IFERROR(W396*1,"0")+IFERROR(W397*1,"0")+IFERROR(W398*1,"0")+IFERROR(W399*1,"0")</f>
        <v>16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1208.8800000000001</v>
      </c>
      <c r="T472" s="46">
        <f>IFERROR(W438*1,"0")+IFERROR(W439*1,"0")+IFERROR(W443*1,"0")+IFERROR(W444*1,"0")+IFERROR(W448*1,"0")+IFERROR(W449*1,"0")+IFERROR(W453*1,"0")+IFERROR(W454*1,"0")</f>
        <v>264.60000000000002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83,38"/>
        <filter val="1 900,00"/>
        <filter val="1,28"/>
        <filter val="10,00"/>
        <filter val="10,49"/>
        <filter val="10,50"/>
        <filter val="100,00"/>
        <filter val="110,00"/>
        <filter val="111,74"/>
        <filter val="115,00"/>
        <filter val="118,00"/>
        <filter val="120,00"/>
        <filter val="13,69"/>
        <filter val="140,00"/>
        <filter val="15"/>
        <filter val="15,00"/>
        <filter val="150,00"/>
        <filter val="155,00"/>
        <filter val="160,00"/>
        <filter val="165,00"/>
        <filter val="170,00"/>
        <filter val="18,00"/>
        <filter val="18,26"/>
        <filter val="18,57"/>
        <filter val="180,00"/>
        <filter val="182,00"/>
        <filter val="19,23"/>
        <filter val="19,87"/>
        <filter val="2 710,00"/>
        <filter val="210,00"/>
        <filter val="220,00"/>
        <filter val="230,00"/>
        <filter val="235,00"/>
        <filter val="240,00"/>
        <filter val="260,00"/>
        <filter val="295,00"/>
        <filter val="3,00"/>
        <filter val="3,75"/>
        <filter val="30,30"/>
        <filter val="300,00"/>
        <filter val="304,49"/>
        <filter val="340,00"/>
        <filter val="35,00"/>
        <filter val="35,12"/>
        <filter val="350,00"/>
        <filter val="355,00"/>
        <filter val="4,17"/>
        <filter val="40,74"/>
        <filter val="430,00"/>
        <filter val="44,00"/>
        <filter val="44,87"/>
        <filter val="45,00"/>
        <filter val="50,00"/>
        <filter val="500,00"/>
        <filter val="55,95"/>
        <filter val="590,00"/>
        <filter val="60,00"/>
        <filter val="61,90"/>
        <filter val="68,00"/>
        <filter val="7,65"/>
        <filter val="70,00"/>
        <filter val="73,81"/>
        <filter val="8 336,15"/>
        <filter val="8 781,20"/>
        <filter val="80,00"/>
        <filter val="800,00"/>
        <filter val="81,44"/>
        <filter val="84,52"/>
        <filter val="85,00"/>
        <filter val="9 156,20"/>
        <filter val="900,00"/>
      </filters>
    </filterColumn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D73:E73"/>
    <mergeCell ref="A133:M134"/>
    <mergeCell ref="D49:E49"/>
    <mergeCell ref="N143:R143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206:R206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35:R35"/>
    <mergeCell ref="H10:L10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161:R161"/>
    <mergeCell ref="N332:R332"/>
    <mergeCell ref="D204:E204"/>
    <mergeCell ref="A184:M185"/>
    <mergeCell ref="N314:T314"/>
    <mergeCell ref="D320:E320"/>
    <mergeCell ref="N239:R239"/>
    <mergeCell ref="N122:R122"/>
    <mergeCell ref="A120:X120"/>
    <mergeCell ref="N105:R105"/>
    <mergeCell ref="A257:X257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D399:E399"/>
    <mergeCell ref="D295:E295"/>
    <mergeCell ref="N459:R459"/>
    <mergeCell ref="N419:T419"/>
    <mergeCell ref="D269:E269"/>
    <mergeCell ref="N275:T275"/>
    <mergeCell ref="D296:E296"/>
    <mergeCell ref="N346:T346"/>
    <mergeCell ref="A306:M307"/>
    <mergeCell ref="D427:E42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N448:R448"/>
    <mergeCell ref="N304:R304"/>
    <mergeCell ref="D176:E176"/>
    <mergeCell ref="A329:X329"/>
    <mergeCell ref="H470:H471"/>
    <mergeCell ref="N108:R108"/>
    <mergeCell ref="J470:J471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N305:R305"/>
    <mergeCell ref="D7:L7"/>
    <mergeCell ref="D62:E62"/>
    <mergeCell ref="D56:E56"/>
    <mergeCell ref="N95:R95"/>
    <mergeCell ref="N70:R70"/>
    <mergeCell ref="A300:M301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407:R407"/>
    <mergeCell ref="N307:T307"/>
    <mergeCell ref="N195:R195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A199:X199"/>
    <mergeCell ref="D326:E326"/>
    <mergeCell ref="A36:M37"/>
    <mergeCell ref="A334:M335"/>
    <mergeCell ref="A256:X256"/>
    <mergeCell ref="N87:T87"/>
    <mergeCell ref="D174:E174"/>
    <mergeCell ref="D117:E117"/>
    <mergeCell ref="D92:E92"/>
    <mergeCell ref="N102:R102"/>
    <mergeCell ref="D67:E67"/>
    <mergeCell ref="D138:E138"/>
    <mergeCell ref="N96:R96"/>
    <mergeCell ref="A42:X42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N446:T446"/>
    <mergeCell ref="D351:E351"/>
    <mergeCell ref="D411:E411"/>
    <mergeCell ref="D423:E423"/>
    <mergeCell ref="A435:X435"/>
    <mergeCell ref="N399:R399"/>
    <mergeCell ref="A460:M461"/>
    <mergeCell ref="D353:E353"/>
    <mergeCell ref="N413:R41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