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E00F08-EC30-4A83-A41F-23244290C7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2" l="1"/>
  <c r="V463" i="2"/>
  <c r="V461" i="2"/>
  <c r="V460" i="2"/>
  <c r="W459" i="2"/>
  <c r="N459" i="2"/>
  <c r="V456" i="2"/>
  <c r="V455" i="2"/>
  <c r="W454" i="2"/>
  <c r="X454" i="2" s="1"/>
  <c r="W453" i="2"/>
  <c r="V451" i="2"/>
  <c r="V450" i="2"/>
  <c r="W449" i="2"/>
  <c r="X449" i="2" s="1"/>
  <c r="W448" i="2"/>
  <c r="W450" i="2" s="1"/>
  <c r="V446" i="2"/>
  <c r="V445" i="2"/>
  <c r="W444" i="2"/>
  <c r="X444" i="2" s="1"/>
  <c r="W443" i="2"/>
  <c r="X443" i="2" s="1"/>
  <c r="V441" i="2"/>
  <c r="V440" i="2"/>
  <c r="W439" i="2"/>
  <c r="X439" i="2" s="1"/>
  <c r="W438" i="2"/>
  <c r="X438" i="2" s="1"/>
  <c r="V434" i="2"/>
  <c r="V433" i="2"/>
  <c r="W432" i="2"/>
  <c r="X432" i="2" s="1"/>
  <c r="N432" i="2"/>
  <c r="W431" i="2"/>
  <c r="W434" i="2" s="1"/>
  <c r="N431" i="2"/>
  <c r="V429" i="2"/>
  <c r="V428" i="2"/>
  <c r="W427" i="2"/>
  <c r="X427" i="2" s="1"/>
  <c r="W426" i="2"/>
  <c r="X426" i="2" s="1"/>
  <c r="W425" i="2"/>
  <c r="X425" i="2" s="1"/>
  <c r="W424" i="2"/>
  <c r="X424" i="2" s="1"/>
  <c r="N424" i="2"/>
  <c r="W423" i="2"/>
  <c r="X423" i="2" s="1"/>
  <c r="N423" i="2"/>
  <c r="W422" i="2"/>
  <c r="X422" i="2" s="1"/>
  <c r="N422" i="2"/>
  <c r="V420" i="2"/>
  <c r="V419" i="2"/>
  <c r="W418" i="2"/>
  <c r="X418" i="2" s="1"/>
  <c r="N418" i="2"/>
  <c r="W417" i="2"/>
  <c r="W419" i="2" s="1"/>
  <c r="N417" i="2"/>
  <c r="V415" i="2"/>
  <c r="V414" i="2"/>
  <c r="X413" i="2"/>
  <c r="W413" i="2"/>
  <c r="N413" i="2"/>
  <c r="W412" i="2"/>
  <c r="X412" i="2" s="1"/>
  <c r="N412" i="2"/>
  <c r="W411" i="2"/>
  <c r="X411" i="2" s="1"/>
  <c r="N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N405" i="2"/>
  <c r="V401" i="2"/>
  <c r="V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W395" i="2"/>
  <c r="N395" i="2"/>
  <c r="W394" i="2"/>
  <c r="X394" i="2" s="1"/>
  <c r="N394" i="2"/>
  <c r="W393" i="2"/>
  <c r="X393" i="2" s="1"/>
  <c r="N393" i="2"/>
  <c r="V391" i="2"/>
  <c r="V390" i="2"/>
  <c r="W389" i="2"/>
  <c r="N389" i="2"/>
  <c r="W388" i="2"/>
  <c r="X388" i="2" s="1"/>
  <c r="N388" i="2"/>
  <c r="V385" i="2"/>
  <c r="V384" i="2"/>
  <c r="W383" i="2"/>
  <c r="X383" i="2" s="1"/>
  <c r="W382" i="2"/>
  <c r="V380" i="2"/>
  <c r="V379" i="2"/>
  <c r="W378" i="2"/>
  <c r="X378" i="2" s="1"/>
  <c r="W377" i="2"/>
  <c r="X377" i="2" s="1"/>
  <c r="W376" i="2"/>
  <c r="X376" i="2" s="1"/>
  <c r="W375" i="2"/>
  <c r="X375" i="2" s="1"/>
  <c r="V373" i="2"/>
  <c r="V372" i="2"/>
  <c r="W371" i="2"/>
  <c r="X371" i="2" s="1"/>
  <c r="X372" i="2" s="1"/>
  <c r="N371" i="2"/>
  <c r="V369" i="2"/>
  <c r="V368" i="2"/>
  <c r="W367" i="2"/>
  <c r="X367" i="2" s="1"/>
  <c r="N367" i="2"/>
  <c r="X366" i="2"/>
  <c r="W366" i="2"/>
  <c r="N366" i="2"/>
  <c r="W365" i="2"/>
  <c r="X365" i="2" s="1"/>
  <c r="N365" i="2"/>
  <c r="W364" i="2"/>
  <c r="X364" i="2" s="1"/>
  <c r="N364" i="2"/>
  <c r="V362" i="2"/>
  <c r="V361" i="2"/>
  <c r="W360" i="2"/>
  <c r="X360" i="2" s="1"/>
  <c r="W359" i="2"/>
  <c r="X359" i="2" s="1"/>
  <c r="N359" i="2"/>
  <c r="W358" i="2"/>
  <c r="X358" i="2" s="1"/>
  <c r="N358" i="2"/>
  <c r="X357" i="2"/>
  <c r="W357" i="2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N348" i="2"/>
  <c r="V346" i="2"/>
  <c r="V345" i="2"/>
  <c r="W344" i="2"/>
  <c r="X344" i="2" s="1"/>
  <c r="N344" i="2"/>
  <c r="W343" i="2"/>
  <c r="X343" i="2" s="1"/>
  <c r="N343" i="2"/>
  <c r="V339" i="2"/>
  <c r="V338" i="2"/>
  <c r="W337" i="2"/>
  <c r="W339" i="2" s="1"/>
  <c r="N337" i="2"/>
  <c r="V335" i="2"/>
  <c r="V334" i="2"/>
  <c r="W333" i="2"/>
  <c r="X333" i="2" s="1"/>
  <c r="N333" i="2"/>
  <c r="W332" i="2"/>
  <c r="X332" i="2" s="1"/>
  <c r="N332" i="2"/>
  <c r="X331" i="2"/>
  <c r="W331" i="2"/>
  <c r="N331" i="2"/>
  <c r="W330" i="2"/>
  <c r="X330" i="2" s="1"/>
  <c r="N330" i="2"/>
  <c r="V328" i="2"/>
  <c r="V327" i="2"/>
  <c r="W326" i="2"/>
  <c r="X326" i="2" s="1"/>
  <c r="N326" i="2"/>
  <c r="W325" i="2"/>
  <c r="X325" i="2" s="1"/>
  <c r="N325" i="2"/>
  <c r="V323" i="2"/>
  <c r="V322" i="2"/>
  <c r="W321" i="2"/>
  <c r="X321" i="2" s="1"/>
  <c r="N321" i="2"/>
  <c r="W320" i="2"/>
  <c r="X320" i="2" s="1"/>
  <c r="N320" i="2"/>
  <c r="W319" i="2"/>
  <c r="N319" i="2"/>
  <c r="W318" i="2"/>
  <c r="X318" i="2" s="1"/>
  <c r="N318" i="2"/>
  <c r="V315" i="2"/>
  <c r="V314" i="2"/>
  <c r="W313" i="2"/>
  <c r="X313" i="2" s="1"/>
  <c r="X314" i="2" s="1"/>
  <c r="N313" i="2"/>
  <c r="V311" i="2"/>
  <c r="V310" i="2"/>
  <c r="W309" i="2"/>
  <c r="X309" i="2" s="1"/>
  <c r="X310" i="2" s="1"/>
  <c r="N309" i="2"/>
  <c r="V307" i="2"/>
  <c r="V306" i="2"/>
  <c r="W305" i="2"/>
  <c r="X305" i="2" s="1"/>
  <c r="N305" i="2"/>
  <c r="W304" i="2"/>
  <c r="X304" i="2" s="1"/>
  <c r="W303" i="2"/>
  <c r="X303" i="2" s="1"/>
  <c r="N303" i="2"/>
  <c r="V301" i="2"/>
  <c r="V300" i="2"/>
  <c r="W299" i="2"/>
  <c r="X299" i="2" s="1"/>
  <c r="N299" i="2"/>
  <c r="W298" i="2"/>
  <c r="X298" i="2" s="1"/>
  <c r="N298" i="2"/>
  <c r="W297" i="2"/>
  <c r="X297" i="2" s="1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N292" i="2"/>
  <c r="V288" i="2"/>
  <c r="V287" i="2"/>
  <c r="W286" i="2"/>
  <c r="N286" i="2"/>
  <c r="V284" i="2"/>
  <c r="V283" i="2"/>
  <c r="W282" i="2"/>
  <c r="X282" i="2" s="1"/>
  <c r="X283" i="2" s="1"/>
  <c r="N282" i="2"/>
  <c r="V280" i="2"/>
  <c r="V279" i="2"/>
  <c r="W278" i="2"/>
  <c r="W280" i="2" s="1"/>
  <c r="N278" i="2"/>
  <c r="V276" i="2"/>
  <c r="V275" i="2"/>
  <c r="W274" i="2"/>
  <c r="W275" i="2" s="1"/>
  <c r="N274" i="2"/>
  <c r="V271" i="2"/>
  <c r="V270" i="2"/>
  <c r="W269" i="2"/>
  <c r="X269" i="2" s="1"/>
  <c r="N269" i="2"/>
  <c r="W268" i="2"/>
  <c r="X268" i="2" s="1"/>
  <c r="X270" i="2" s="1"/>
  <c r="N268" i="2"/>
  <c r="V266" i="2"/>
  <c r="V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W260" i="2"/>
  <c r="N260" i="2"/>
  <c r="X259" i="2"/>
  <c r="W259" i="2"/>
  <c r="N259" i="2"/>
  <c r="W258" i="2"/>
  <c r="N258" i="2"/>
  <c r="V255" i="2"/>
  <c r="V254" i="2"/>
  <c r="W253" i="2"/>
  <c r="X253" i="2" s="1"/>
  <c r="N253" i="2"/>
  <c r="W252" i="2"/>
  <c r="X252" i="2" s="1"/>
  <c r="N252" i="2"/>
  <c r="W251" i="2"/>
  <c r="X251" i="2" s="1"/>
  <c r="N251" i="2"/>
  <c r="V249" i="2"/>
  <c r="V248" i="2"/>
  <c r="W247" i="2"/>
  <c r="X247" i="2" s="1"/>
  <c r="N247" i="2"/>
  <c r="W246" i="2"/>
  <c r="W245" i="2"/>
  <c r="V243" i="2"/>
  <c r="V242" i="2"/>
  <c r="W241" i="2"/>
  <c r="X241" i="2" s="1"/>
  <c r="N241" i="2"/>
  <c r="W240" i="2"/>
  <c r="X240" i="2" s="1"/>
  <c r="N240" i="2"/>
  <c r="W239" i="2"/>
  <c r="W242" i="2" s="1"/>
  <c r="N239" i="2"/>
  <c r="V237" i="2"/>
  <c r="V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X231" i="2"/>
  <c r="W231" i="2"/>
  <c r="X230" i="2"/>
  <c r="W230" i="2"/>
  <c r="W229" i="2"/>
  <c r="X229" i="2" s="1"/>
  <c r="N229" i="2"/>
  <c r="X228" i="2"/>
  <c r="W228" i="2"/>
  <c r="N228" i="2"/>
  <c r="W227" i="2"/>
  <c r="X227" i="2" s="1"/>
  <c r="N227" i="2"/>
  <c r="V225" i="2"/>
  <c r="V224" i="2"/>
  <c r="W223" i="2"/>
  <c r="X223" i="2" s="1"/>
  <c r="N223" i="2"/>
  <c r="W222" i="2"/>
  <c r="X222" i="2" s="1"/>
  <c r="N222" i="2"/>
  <c r="W221" i="2"/>
  <c r="N221" i="2"/>
  <c r="V219" i="2"/>
  <c r="V218" i="2"/>
  <c r="W217" i="2"/>
  <c r="X217" i="2" s="1"/>
  <c r="X218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X204" i="2"/>
  <c r="W204" i="2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V197" i="2"/>
  <c r="V196" i="2"/>
  <c r="W195" i="2"/>
  <c r="X195" i="2" s="1"/>
  <c r="X196" i="2" s="1"/>
  <c r="N195" i="2"/>
  <c r="V192" i="2"/>
  <c r="V191" i="2"/>
  <c r="W190" i="2"/>
  <c r="X190" i="2" s="1"/>
  <c r="N190" i="2"/>
  <c r="W189" i="2"/>
  <c r="X189" i="2" s="1"/>
  <c r="N189" i="2"/>
  <c r="W188" i="2"/>
  <c r="X188" i="2" s="1"/>
  <c r="W187" i="2"/>
  <c r="V185" i="2"/>
  <c r="V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X178" i="2"/>
  <c r="W178" i="2"/>
  <c r="N178" i="2"/>
  <c r="W177" i="2"/>
  <c r="X177" i="2" s="1"/>
  <c r="N177" i="2"/>
  <c r="W176" i="2"/>
  <c r="X176" i="2" s="1"/>
  <c r="N176" i="2"/>
  <c r="W175" i="2"/>
  <c r="X175" i="2" s="1"/>
  <c r="N175" i="2"/>
  <c r="W174" i="2"/>
  <c r="X174" i="2" s="1"/>
  <c r="W173" i="2"/>
  <c r="X173" i="2" s="1"/>
  <c r="W172" i="2"/>
  <c r="X172" i="2" s="1"/>
  <c r="N172" i="2"/>
  <c r="W171" i="2"/>
  <c r="X171" i="2" s="1"/>
  <c r="N171" i="2"/>
  <c r="W170" i="2"/>
  <c r="X170" i="2" s="1"/>
  <c r="W169" i="2"/>
  <c r="X169" i="2" s="1"/>
  <c r="N169" i="2"/>
  <c r="W168" i="2"/>
  <c r="X168" i="2" s="1"/>
  <c r="W167" i="2"/>
  <c r="X167" i="2" s="1"/>
  <c r="N167" i="2"/>
  <c r="V165" i="2"/>
  <c r="V164" i="2"/>
  <c r="W163" i="2"/>
  <c r="X163" i="2" s="1"/>
  <c r="N163" i="2"/>
  <c r="W162" i="2"/>
  <c r="X162" i="2" s="1"/>
  <c r="N162" i="2"/>
  <c r="W161" i="2"/>
  <c r="X161" i="2" s="1"/>
  <c r="N161" i="2"/>
  <c r="W160" i="2"/>
  <c r="X160" i="2" s="1"/>
  <c r="X164" i="2" s="1"/>
  <c r="N160" i="2"/>
  <c r="V158" i="2"/>
  <c r="V157" i="2"/>
  <c r="W156" i="2"/>
  <c r="X156" i="2" s="1"/>
  <c r="N156" i="2"/>
  <c r="W155" i="2"/>
  <c r="V153" i="2"/>
  <c r="V152" i="2"/>
  <c r="W151" i="2"/>
  <c r="X151" i="2" s="1"/>
  <c r="N151" i="2"/>
  <c r="W150" i="2"/>
  <c r="X150" i="2" s="1"/>
  <c r="N150" i="2"/>
  <c r="V147" i="2"/>
  <c r="V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N141" i="2"/>
  <c r="W140" i="2"/>
  <c r="X140" i="2" s="1"/>
  <c r="N140" i="2"/>
  <c r="W139" i="2"/>
  <c r="X139" i="2" s="1"/>
  <c r="N139" i="2"/>
  <c r="X138" i="2"/>
  <c r="W138" i="2"/>
  <c r="N138" i="2"/>
  <c r="W137" i="2"/>
  <c r="V134" i="2"/>
  <c r="V133" i="2"/>
  <c r="W132" i="2"/>
  <c r="X132" i="2" s="1"/>
  <c r="N132" i="2"/>
  <c r="W131" i="2"/>
  <c r="W133" i="2" s="1"/>
  <c r="N131" i="2"/>
  <c r="X130" i="2"/>
  <c r="W130" i="2"/>
  <c r="N130" i="2"/>
  <c r="V126" i="2"/>
  <c r="V125" i="2"/>
  <c r="W124" i="2"/>
  <c r="X124" i="2" s="1"/>
  <c r="N124" i="2"/>
  <c r="W123" i="2"/>
  <c r="X123" i="2" s="1"/>
  <c r="N123" i="2"/>
  <c r="W122" i="2"/>
  <c r="F472" i="2" s="1"/>
  <c r="V119" i="2"/>
  <c r="V118" i="2"/>
  <c r="W117" i="2"/>
  <c r="X117" i="2" s="1"/>
  <c r="W116" i="2"/>
  <c r="X116" i="2" s="1"/>
  <c r="N116" i="2"/>
  <c r="W115" i="2"/>
  <c r="X115" i="2" s="1"/>
  <c r="W114" i="2"/>
  <c r="X114" i="2" s="1"/>
  <c r="N114" i="2"/>
  <c r="W113" i="2"/>
  <c r="N113" i="2"/>
  <c r="V111" i="2"/>
  <c r="V110" i="2"/>
  <c r="W109" i="2"/>
  <c r="X109" i="2" s="1"/>
  <c r="W108" i="2"/>
  <c r="X108" i="2" s="1"/>
  <c r="N108" i="2"/>
  <c r="W107" i="2"/>
  <c r="X107" i="2" s="1"/>
  <c r="W106" i="2"/>
  <c r="X106" i="2" s="1"/>
  <c r="W105" i="2"/>
  <c r="X105" i="2" s="1"/>
  <c r="W104" i="2"/>
  <c r="X104" i="2" s="1"/>
  <c r="N104" i="2"/>
  <c r="W103" i="2"/>
  <c r="X103" i="2" s="1"/>
  <c r="W102" i="2"/>
  <c r="X102" i="2" s="1"/>
  <c r="W101" i="2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W91" i="2"/>
  <c r="N91" i="2"/>
  <c r="W90" i="2"/>
  <c r="X90" i="2" s="1"/>
  <c r="N90" i="2"/>
  <c r="V88" i="2"/>
  <c r="V87" i="2"/>
  <c r="W86" i="2"/>
  <c r="X86" i="2" s="1"/>
  <c r="N86" i="2"/>
  <c r="W85" i="2"/>
  <c r="X85" i="2" s="1"/>
  <c r="N85" i="2"/>
  <c r="W84" i="2"/>
  <c r="X84" i="2" s="1"/>
  <c r="W83" i="2"/>
  <c r="X83" i="2" s="1"/>
  <c r="W82" i="2"/>
  <c r="X82" i="2" s="1"/>
  <c r="W81" i="2"/>
  <c r="N81" i="2"/>
  <c r="W80" i="2"/>
  <c r="X80" i="2" s="1"/>
  <c r="V78" i="2"/>
  <c r="V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W64" i="2"/>
  <c r="X64" i="2" s="1"/>
  <c r="N64" i="2"/>
  <c r="X63" i="2"/>
  <c r="W63" i="2"/>
  <c r="X62" i="2"/>
  <c r="W62" i="2"/>
  <c r="V59" i="2"/>
  <c r="V58" i="2"/>
  <c r="W57" i="2"/>
  <c r="X57" i="2" s="1"/>
  <c r="W56" i="2"/>
  <c r="X56" i="2" s="1"/>
  <c r="N56" i="2"/>
  <c r="W55" i="2"/>
  <c r="X55" i="2" s="1"/>
  <c r="W54" i="2"/>
  <c r="W58" i="2" s="1"/>
  <c r="N54" i="2"/>
  <c r="V51" i="2"/>
  <c r="V50" i="2"/>
  <c r="W49" i="2"/>
  <c r="C472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W28" i="2"/>
  <c r="X28" i="2" s="1"/>
  <c r="N28" i="2"/>
  <c r="W27" i="2"/>
  <c r="X27" i="2" s="1"/>
  <c r="N27" i="2"/>
  <c r="W26" i="2"/>
  <c r="N26" i="2"/>
  <c r="V24" i="2"/>
  <c r="V23" i="2"/>
  <c r="W22" i="2"/>
  <c r="W24" i="2" s="1"/>
  <c r="N22" i="2"/>
  <c r="H10" i="2"/>
  <c r="A9" i="2"/>
  <c r="F9" i="2" s="1"/>
  <c r="D7" i="2"/>
  <c r="O6" i="2"/>
  <c r="N2" i="2"/>
  <c r="W152" i="2" l="1"/>
  <c r="W323" i="2"/>
  <c r="W384" i="2"/>
  <c r="W391" i="2"/>
  <c r="X306" i="2"/>
  <c r="W276" i="2"/>
  <c r="V466" i="2"/>
  <c r="W33" i="2"/>
  <c r="X274" i="2"/>
  <c r="X275" i="2" s="1"/>
  <c r="X337" i="2"/>
  <c r="X338" i="2" s="1"/>
  <c r="W338" i="2"/>
  <c r="X368" i="2"/>
  <c r="W380" i="2"/>
  <c r="X382" i="2"/>
  <c r="X384" i="2" s="1"/>
  <c r="W401" i="2"/>
  <c r="W37" i="2"/>
  <c r="W51" i="2"/>
  <c r="W59" i="2"/>
  <c r="W157" i="2"/>
  <c r="X155" i="2"/>
  <c r="X157" i="2" s="1"/>
  <c r="W192" i="2"/>
  <c r="X187" i="2"/>
  <c r="W191" i="2"/>
  <c r="X254" i="2"/>
  <c r="W266" i="2"/>
  <c r="X258" i="2"/>
  <c r="W287" i="2"/>
  <c r="W288" i="2"/>
  <c r="X286" i="2"/>
  <c r="X287" i="2" s="1"/>
  <c r="X327" i="2"/>
  <c r="W327" i="2"/>
  <c r="W464" i="2"/>
  <c r="V462" i="2"/>
  <c r="X35" i="2"/>
  <c r="X36" i="2" s="1"/>
  <c r="X39" i="2"/>
  <c r="X40" i="2" s="1"/>
  <c r="W40" i="2"/>
  <c r="X49" i="2"/>
  <c r="X50" i="2" s="1"/>
  <c r="X54" i="2"/>
  <c r="X58" i="2" s="1"/>
  <c r="E472" i="2"/>
  <c r="W88" i="2"/>
  <c r="W99" i="2"/>
  <c r="X91" i="2"/>
  <c r="X98" i="2" s="1"/>
  <c r="W110" i="2"/>
  <c r="X184" i="2"/>
  <c r="W225" i="2"/>
  <c r="X221" i="2"/>
  <c r="X224" i="2" s="1"/>
  <c r="X245" i="2"/>
  <c r="W249" i="2"/>
  <c r="W265" i="2"/>
  <c r="W310" i="2"/>
  <c r="X345" i="2"/>
  <c r="W345" i="2"/>
  <c r="W372" i="2"/>
  <c r="W373" i="2"/>
  <c r="W420" i="2"/>
  <c r="X417" i="2"/>
  <c r="X419" i="2" s="1"/>
  <c r="W451" i="2"/>
  <c r="U472" i="2"/>
  <c r="X459" i="2"/>
  <c r="X460" i="2" s="1"/>
  <c r="W87" i="2"/>
  <c r="W98" i="2"/>
  <c r="W119" i="2"/>
  <c r="G472" i="2"/>
  <c r="H472" i="2"/>
  <c r="X152" i="2"/>
  <c r="W196" i="2"/>
  <c r="W197" i="2"/>
  <c r="W215" i="2"/>
  <c r="W236" i="2"/>
  <c r="W248" i="2"/>
  <c r="W255" i="2"/>
  <c r="O472" i="2"/>
  <c r="W307" i="2"/>
  <c r="W306" i="2"/>
  <c r="W314" i="2"/>
  <c r="W315" i="2"/>
  <c r="W322" i="2"/>
  <c r="W335" i="2"/>
  <c r="Q472" i="2"/>
  <c r="W362" i="2"/>
  <c r="W361" i="2"/>
  <c r="X379" i="2"/>
  <c r="W385" i="2"/>
  <c r="R472" i="2"/>
  <c r="W400" i="2"/>
  <c r="S472" i="2"/>
  <c r="X445" i="2"/>
  <c r="W456" i="2"/>
  <c r="V465" i="2"/>
  <c r="X214" i="2"/>
  <c r="X77" i="2"/>
  <c r="X334" i="2"/>
  <c r="X428" i="2"/>
  <c r="X414" i="2"/>
  <c r="X191" i="2"/>
  <c r="X236" i="2"/>
  <c r="X440" i="2"/>
  <c r="W111" i="2"/>
  <c r="W414" i="2"/>
  <c r="W445" i="2"/>
  <c r="I472" i="2"/>
  <c r="W237" i="2"/>
  <c r="J9" i="2"/>
  <c r="X81" i="2"/>
  <c r="X87" i="2" s="1"/>
  <c r="X101" i="2"/>
  <c r="X110" i="2" s="1"/>
  <c r="X131" i="2"/>
  <c r="X133" i="2" s="1"/>
  <c r="W146" i="2"/>
  <c r="W158" i="2"/>
  <c r="W218" i="2"/>
  <c r="W254" i="2"/>
  <c r="X260" i="2"/>
  <c r="X265" i="2" s="1"/>
  <c r="W270" i="2"/>
  <c r="W283" i="2"/>
  <c r="W300" i="2"/>
  <c r="W311" i="2"/>
  <c r="W328" i="2"/>
  <c r="W346" i="2"/>
  <c r="W369" i="2"/>
  <c r="X389" i="2"/>
  <c r="X390" i="2" s="1"/>
  <c r="X431" i="2"/>
  <c r="X433" i="2" s="1"/>
  <c r="J472" i="2"/>
  <c r="X453" i="2"/>
  <c r="X455" i="2" s="1"/>
  <c r="W460" i="2"/>
  <c r="L472" i="2"/>
  <c r="W368" i="2"/>
  <c r="W243" i="2"/>
  <c r="F10" i="2"/>
  <c r="X113" i="2"/>
  <c r="X118" i="2" s="1"/>
  <c r="W118" i="2"/>
  <c r="W153" i="2"/>
  <c r="W164" i="2"/>
  <c r="W224" i="2"/>
  <c r="X239" i="2"/>
  <c r="X242" i="2" s="1"/>
  <c r="X278" i="2"/>
  <c r="X279" i="2" s="1"/>
  <c r="X292" i="2"/>
  <c r="X300" i="2" s="1"/>
  <c r="X319" i="2"/>
  <c r="X322" i="2" s="1"/>
  <c r="W334" i="2"/>
  <c r="W390" i="2"/>
  <c r="X395" i="2"/>
  <c r="X400" i="2" s="1"/>
  <c r="W415" i="2"/>
  <c r="W440" i="2"/>
  <c r="W446" i="2"/>
  <c r="M472" i="2"/>
  <c r="W185" i="2"/>
  <c r="X26" i="2"/>
  <c r="X32" i="2" s="1"/>
  <c r="W50" i="2"/>
  <c r="W125" i="2"/>
  <c r="W147" i="2"/>
  <c r="W219" i="2"/>
  <c r="W271" i="2"/>
  <c r="W284" i="2"/>
  <c r="W301" i="2"/>
  <c r="X348" i="2"/>
  <c r="X361" i="2" s="1"/>
  <c r="N472" i="2"/>
  <c r="W77" i="2"/>
  <c r="W214" i="2"/>
  <c r="W279" i="2"/>
  <c r="X448" i="2"/>
  <c r="X450" i="2" s="1"/>
  <c r="W461" i="2"/>
  <c r="B472" i="2"/>
  <c r="W165" i="2"/>
  <c r="X246" i="2"/>
  <c r="X248" i="2" s="1"/>
  <c r="W433" i="2"/>
  <c r="W441" i="2"/>
  <c r="W455" i="2"/>
  <c r="P472" i="2"/>
  <c r="H9" i="2"/>
  <c r="W126" i="2"/>
  <c r="W428" i="2"/>
  <c r="D472" i="2"/>
  <c r="A10" i="2"/>
  <c r="X43" i="2"/>
  <c r="X44" i="2" s="1"/>
  <c r="X22" i="2"/>
  <c r="X23" i="2" s="1"/>
  <c r="W184" i="2"/>
  <c r="W379" i="2"/>
  <c r="W32" i="2"/>
  <c r="W44" i="2"/>
  <c r="W78" i="2"/>
  <c r="X122" i="2"/>
  <c r="X125" i="2" s="1"/>
  <c r="W23" i="2"/>
  <c r="W134" i="2"/>
  <c r="W463" i="2"/>
  <c r="T472" i="2"/>
  <c r="W429" i="2"/>
  <c r="X137" i="2"/>
  <c r="X146" i="2" s="1"/>
  <c r="W465" i="2" l="1"/>
  <c r="W462" i="2"/>
  <c r="W466" i="2"/>
  <c r="X467" i="2"/>
</calcChain>
</file>

<file path=xl/sharedStrings.xml><?xml version="1.0" encoding="utf-8"?>
<sst xmlns="http://schemas.openxmlformats.org/spreadsheetml/2006/main" count="2971" uniqueCount="674">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</sst>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zoomScaleNormal="100" zoomScaleSheetLayoutView="100" workbookViewId="0">
      <selection activeCell="O9" sqref="O9:P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0" t="s">
        <v>29</v>
      </c>
      <c r="E1" s="620"/>
      <c r="F1" s="620"/>
      <c r="G1" s="14" t="s">
        <v>66</v>
      </c>
      <c r="H1" s="620" t="s">
        <v>49</v>
      </c>
      <c r="I1" s="620"/>
      <c r="J1" s="620"/>
      <c r="K1" s="620"/>
      <c r="L1" s="620"/>
      <c r="M1" s="620"/>
      <c r="N1" s="620"/>
      <c r="O1" s="620"/>
      <c r="P1" s="621" t="s">
        <v>67</v>
      </c>
      <c r="Q1" s="622"/>
      <c r="R1" s="6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/>
      <c r="P2" s="623"/>
      <c r="Q2" s="623"/>
      <c r="R2" s="623"/>
      <c r="S2" s="623"/>
      <c r="T2" s="623"/>
      <c r="U2" s="6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3"/>
      <c r="O3" s="623"/>
      <c r="P3" s="623"/>
      <c r="Q3" s="623"/>
      <c r="R3" s="623"/>
      <c r="S3" s="623"/>
      <c r="T3" s="623"/>
      <c r="U3" s="6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2" t="s">
        <v>8</v>
      </c>
      <c r="B5" s="602"/>
      <c r="C5" s="602"/>
      <c r="D5" s="624"/>
      <c r="E5" s="624"/>
      <c r="F5" s="625" t="s">
        <v>14</v>
      </c>
      <c r="G5" s="625"/>
      <c r="H5" s="624" t="s">
        <v>673</v>
      </c>
      <c r="I5" s="624"/>
      <c r="J5" s="624"/>
      <c r="K5" s="624"/>
      <c r="L5" s="624"/>
      <c r="N5" s="27" t="s">
        <v>4</v>
      </c>
      <c r="O5" s="619">
        <v>45276</v>
      </c>
      <c r="P5" s="619"/>
      <c r="R5" s="626" t="s">
        <v>3</v>
      </c>
      <c r="S5" s="627"/>
      <c r="T5" s="628" t="s">
        <v>649</v>
      </c>
      <c r="U5" s="629"/>
      <c r="Z5" s="60"/>
      <c r="AA5" s="60"/>
      <c r="AB5" s="60"/>
    </row>
    <row r="6" spans="1:29" s="17" customFormat="1" ht="24" customHeight="1" x14ac:dyDescent="0.2">
      <c r="A6" s="602" t="s">
        <v>1</v>
      </c>
      <c r="B6" s="602"/>
      <c r="C6" s="602"/>
      <c r="D6" s="603" t="s">
        <v>650</v>
      </c>
      <c r="E6" s="603"/>
      <c r="F6" s="603"/>
      <c r="G6" s="603"/>
      <c r="H6" s="603"/>
      <c r="I6" s="603"/>
      <c r="J6" s="603"/>
      <c r="K6" s="603"/>
      <c r="L6" s="603"/>
      <c r="N6" s="27" t="s">
        <v>30</v>
      </c>
      <c r="O6" s="604" t="str">
        <f>IF(O5=0," ",CHOOSE(WEEKDAY(O5,2),"Понедельник","Вторник","Среда","Четверг","Пятница","Суббота","Воскресенье"))</f>
        <v>Суббота</v>
      </c>
      <c r="P6" s="604"/>
      <c r="R6" s="605" t="s">
        <v>5</v>
      </c>
      <c r="S6" s="606"/>
      <c r="T6" s="607" t="s">
        <v>68</v>
      </c>
      <c r="U6" s="60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5"/>
      <c r="N7" s="29"/>
      <c r="O7" s="49"/>
      <c r="P7" s="49"/>
      <c r="R7" s="605"/>
      <c r="S7" s="606"/>
      <c r="T7" s="609"/>
      <c r="U7" s="610"/>
      <c r="Z7" s="60"/>
      <c r="AA7" s="60"/>
      <c r="AB7" s="60"/>
    </row>
    <row r="8" spans="1:29" s="17" customFormat="1" ht="25.5" customHeight="1" x14ac:dyDescent="0.2">
      <c r="A8" s="616" t="s">
        <v>60</v>
      </c>
      <c r="B8" s="616"/>
      <c r="C8" s="616"/>
      <c r="D8" s="617"/>
      <c r="E8" s="617"/>
      <c r="F8" s="617"/>
      <c r="G8" s="617"/>
      <c r="H8" s="617"/>
      <c r="I8" s="617"/>
      <c r="J8" s="617"/>
      <c r="K8" s="617"/>
      <c r="L8" s="617"/>
      <c r="N8" s="27" t="s">
        <v>11</v>
      </c>
      <c r="O8" s="597">
        <v>0.54166666666666663</v>
      </c>
      <c r="P8" s="597"/>
      <c r="R8" s="605"/>
      <c r="S8" s="606"/>
      <c r="T8" s="609"/>
      <c r="U8" s="610"/>
      <c r="Z8" s="60"/>
      <c r="AA8" s="60"/>
      <c r="AB8" s="60"/>
    </row>
    <row r="9" spans="1:29" s="17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3"/>
      <c r="C9" s="593"/>
      <c r="D9" s="594" t="s">
        <v>48</v>
      </c>
      <c r="E9" s="59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3"/>
      <c r="H9" s="618" t="str">
        <f>IF(AND($A$9="Тип доверенности/получателя при получении в адресе перегруза:",$D$9="Разовая доверенность"),"Введите ФИО","")</f>
        <v/>
      </c>
      <c r="I9" s="618"/>
      <c r="J9" s="6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8"/>
      <c r="L9" s="618"/>
      <c r="N9" s="31" t="s">
        <v>15</v>
      </c>
      <c r="O9" s="619"/>
      <c r="P9" s="619"/>
      <c r="R9" s="605"/>
      <c r="S9" s="606"/>
      <c r="T9" s="611"/>
      <c r="U9" s="61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3"/>
      <c r="C10" s="593"/>
      <c r="D10" s="594"/>
      <c r="E10" s="59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3"/>
      <c r="H10" s="596" t="str">
        <f>IFERROR(VLOOKUP($D$10,Proxy,2,FALSE),"")</f>
        <v/>
      </c>
      <c r="I10" s="596"/>
      <c r="J10" s="596"/>
      <c r="K10" s="596"/>
      <c r="L10" s="596"/>
      <c r="N10" s="31" t="s">
        <v>35</v>
      </c>
      <c r="O10" s="597"/>
      <c r="P10" s="597"/>
      <c r="S10" s="29" t="s">
        <v>12</v>
      </c>
      <c r="T10" s="598" t="s">
        <v>69</v>
      </c>
      <c r="U10" s="59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7"/>
      <c r="P11" s="597"/>
      <c r="S11" s="29" t="s">
        <v>31</v>
      </c>
      <c r="T11" s="585" t="s">
        <v>57</v>
      </c>
      <c r="U11" s="5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4" t="s">
        <v>70</v>
      </c>
      <c r="B12" s="584"/>
      <c r="C12" s="584"/>
      <c r="D12" s="584"/>
      <c r="E12" s="584"/>
      <c r="F12" s="584"/>
      <c r="G12" s="584"/>
      <c r="H12" s="584"/>
      <c r="I12" s="584"/>
      <c r="J12" s="584"/>
      <c r="K12" s="584"/>
      <c r="L12" s="584"/>
      <c r="N12" s="27" t="s">
        <v>33</v>
      </c>
      <c r="O12" s="600"/>
      <c r="P12" s="600"/>
      <c r="Q12" s="28"/>
      <c r="R12"/>
      <c r="S12" s="29" t="s">
        <v>48</v>
      </c>
      <c r="T12" s="601"/>
      <c r="U12" s="601"/>
      <c r="V12"/>
      <c r="Z12" s="60"/>
      <c r="AA12" s="60"/>
      <c r="AB12" s="60"/>
    </row>
    <row r="13" spans="1:29" s="17" customFormat="1" ht="23.25" customHeight="1" x14ac:dyDescent="0.2">
      <c r="A13" s="584" t="s">
        <v>71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31"/>
      <c r="N13" s="31" t="s">
        <v>34</v>
      </c>
      <c r="O13" s="585"/>
      <c r="P13" s="5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4" t="s">
        <v>72</v>
      </c>
      <c r="B14" s="584"/>
      <c r="C14" s="584"/>
      <c r="D14" s="584"/>
      <c r="E14" s="584"/>
      <c r="F14" s="584"/>
      <c r="G14" s="584"/>
      <c r="H14" s="584"/>
      <c r="I14" s="584"/>
      <c r="J14" s="584"/>
      <c r="K14" s="584"/>
      <c r="L14" s="58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6" t="s">
        <v>73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/>
      <c r="N15" s="587" t="s">
        <v>63</v>
      </c>
      <c r="O15" s="587"/>
      <c r="P15" s="587"/>
      <c r="Q15" s="587"/>
      <c r="R15" s="58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8"/>
      <c r="O16" s="588"/>
      <c r="P16" s="588"/>
      <c r="Q16" s="588"/>
      <c r="R16" s="58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2" t="s">
        <v>61</v>
      </c>
      <c r="B17" s="572" t="s">
        <v>51</v>
      </c>
      <c r="C17" s="590" t="s">
        <v>50</v>
      </c>
      <c r="D17" s="572" t="s">
        <v>52</v>
      </c>
      <c r="E17" s="572"/>
      <c r="F17" s="572" t="s">
        <v>24</v>
      </c>
      <c r="G17" s="572" t="s">
        <v>27</v>
      </c>
      <c r="H17" s="572" t="s">
        <v>25</v>
      </c>
      <c r="I17" s="572" t="s">
        <v>26</v>
      </c>
      <c r="J17" s="591" t="s">
        <v>16</v>
      </c>
      <c r="K17" s="591" t="s">
        <v>65</v>
      </c>
      <c r="L17" s="591" t="s">
        <v>2</v>
      </c>
      <c r="M17" s="572" t="s">
        <v>28</v>
      </c>
      <c r="N17" s="572" t="s">
        <v>17</v>
      </c>
      <c r="O17" s="572"/>
      <c r="P17" s="572"/>
      <c r="Q17" s="572"/>
      <c r="R17" s="572"/>
      <c r="S17" s="589" t="s">
        <v>58</v>
      </c>
      <c r="T17" s="572"/>
      <c r="U17" s="572" t="s">
        <v>6</v>
      </c>
      <c r="V17" s="572" t="s">
        <v>44</v>
      </c>
      <c r="W17" s="573" t="s">
        <v>56</v>
      </c>
      <c r="X17" s="572" t="s">
        <v>18</v>
      </c>
      <c r="Y17" s="575" t="s">
        <v>62</v>
      </c>
      <c r="Z17" s="575" t="s">
        <v>19</v>
      </c>
      <c r="AA17" s="576" t="s">
        <v>59</v>
      </c>
      <c r="AB17" s="577"/>
      <c r="AC17" s="578"/>
      <c r="AD17" s="582"/>
      <c r="BA17" s="583" t="s">
        <v>64</v>
      </c>
    </row>
    <row r="18" spans="1:53" ht="14.25" customHeight="1" x14ac:dyDescent="0.2">
      <c r="A18" s="572"/>
      <c r="B18" s="572"/>
      <c r="C18" s="590"/>
      <c r="D18" s="572"/>
      <c r="E18" s="572"/>
      <c r="F18" s="572" t="s">
        <v>20</v>
      </c>
      <c r="G18" s="572" t="s">
        <v>21</v>
      </c>
      <c r="H18" s="572" t="s">
        <v>22</v>
      </c>
      <c r="I18" s="572" t="s">
        <v>22</v>
      </c>
      <c r="J18" s="592"/>
      <c r="K18" s="592"/>
      <c r="L18" s="592"/>
      <c r="M18" s="572"/>
      <c r="N18" s="572"/>
      <c r="O18" s="572"/>
      <c r="P18" s="572"/>
      <c r="Q18" s="572"/>
      <c r="R18" s="572"/>
      <c r="S18" s="36" t="s">
        <v>47</v>
      </c>
      <c r="T18" s="36" t="s">
        <v>46</v>
      </c>
      <c r="U18" s="572"/>
      <c r="V18" s="572"/>
      <c r="W18" s="574"/>
      <c r="X18" s="572"/>
      <c r="Y18" s="575"/>
      <c r="Z18" s="575"/>
      <c r="AA18" s="579"/>
      <c r="AB18" s="580"/>
      <c r="AC18" s="581"/>
      <c r="AD18" s="582"/>
      <c r="BA18" s="583"/>
    </row>
    <row r="19" spans="1:53" ht="27.75" hidden="1" customHeight="1" x14ac:dyDescent="0.2">
      <c r="A19" s="342" t="s">
        <v>74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55"/>
      <c r="Z19" s="55"/>
    </row>
    <row r="20" spans="1:53" ht="16.5" hidden="1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66"/>
      <c r="Z20" s="66"/>
    </row>
    <row r="21" spans="1:53" ht="14.25" hidden="1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67"/>
      <c r="Z21" s="67"/>
    </row>
    <row r="22" spans="1:53" ht="27" hidden="1" customHeight="1" x14ac:dyDescent="0.25">
      <c r="A22" s="64" t="s">
        <v>76</v>
      </c>
      <c r="B22" s="64" t="s">
        <v>77</v>
      </c>
      <c r="C22" s="37">
        <v>4301031106</v>
      </c>
      <c r="D22" s="326">
        <v>4607091389258</v>
      </c>
      <c r="E22" s="32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17" t="s">
        <v>43</v>
      </c>
      <c r="O23" s="318"/>
      <c r="P23" s="318"/>
      <c r="Q23" s="318"/>
      <c r="R23" s="318"/>
      <c r="S23" s="318"/>
      <c r="T23" s="31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17" t="s">
        <v>43</v>
      </c>
      <c r="O24" s="318"/>
      <c r="P24" s="318"/>
      <c r="Q24" s="318"/>
      <c r="R24" s="318"/>
      <c r="S24" s="318"/>
      <c r="T24" s="31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31" t="s">
        <v>80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67"/>
      <c r="Z25" s="67"/>
    </row>
    <row r="26" spans="1:53" ht="27" hidden="1" customHeight="1" x14ac:dyDescent="0.25">
      <c r="A26" s="64" t="s">
        <v>81</v>
      </c>
      <c r="B26" s="64" t="s">
        <v>82</v>
      </c>
      <c r="C26" s="37">
        <v>4301051176</v>
      </c>
      <c r="D26" s="326">
        <v>4607091383881</v>
      </c>
      <c r="E26" s="32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83</v>
      </c>
      <c r="B27" s="64" t="s">
        <v>84</v>
      </c>
      <c r="C27" s="37">
        <v>4301051172</v>
      </c>
      <c r="D27" s="326">
        <v>4607091388237</v>
      </c>
      <c r="E27" s="32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85</v>
      </c>
      <c r="B28" s="64" t="s">
        <v>86</v>
      </c>
      <c r="C28" s="37">
        <v>4301051180</v>
      </c>
      <c r="D28" s="326">
        <v>4607091383935</v>
      </c>
      <c r="E28" s="32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87</v>
      </c>
      <c r="B29" s="64" t="s">
        <v>88</v>
      </c>
      <c r="C29" s="37">
        <v>4301051426</v>
      </c>
      <c r="D29" s="326">
        <v>4680115881853</v>
      </c>
      <c r="E29" s="32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89</v>
      </c>
      <c r="B30" s="64" t="s">
        <v>90</v>
      </c>
      <c r="C30" s="37">
        <v>4301051178</v>
      </c>
      <c r="D30" s="326">
        <v>4607091383911</v>
      </c>
      <c r="E30" s="32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91</v>
      </c>
      <c r="B31" s="64" t="s">
        <v>92</v>
      </c>
      <c r="C31" s="37">
        <v>4301051174</v>
      </c>
      <c r="D31" s="326">
        <v>4607091388244</v>
      </c>
      <c r="E31" s="32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56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17" t="s">
        <v>43</v>
      </c>
      <c r="O32" s="318"/>
      <c r="P32" s="318"/>
      <c r="Q32" s="318"/>
      <c r="R32" s="318"/>
      <c r="S32" s="318"/>
      <c r="T32" s="31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17" t="s">
        <v>43</v>
      </c>
      <c r="O33" s="318"/>
      <c r="P33" s="318"/>
      <c r="Q33" s="318"/>
      <c r="R33" s="318"/>
      <c r="S33" s="318"/>
      <c r="T33" s="31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31" t="s">
        <v>93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67"/>
      <c r="Z34" s="67"/>
    </row>
    <row r="35" spans="1:53" ht="27" hidden="1" customHeight="1" x14ac:dyDescent="0.25">
      <c r="A35" s="64" t="s">
        <v>94</v>
      </c>
      <c r="B35" s="64" t="s">
        <v>95</v>
      </c>
      <c r="C35" s="37">
        <v>4301032013</v>
      </c>
      <c r="D35" s="326">
        <v>4607091388503</v>
      </c>
      <c r="E35" s="32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hidden="1" x14ac:dyDescent="0.2">
      <c r="A36" s="320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17" t="s">
        <v>43</v>
      </c>
      <c r="O36" s="318"/>
      <c r="P36" s="318"/>
      <c r="Q36" s="318"/>
      <c r="R36" s="318"/>
      <c r="S36" s="318"/>
      <c r="T36" s="31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17" t="s">
        <v>43</v>
      </c>
      <c r="O37" s="318"/>
      <c r="P37" s="318"/>
      <c r="Q37" s="318"/>
      <c r="R37" s="318"/>
      <c r="S37" s="318"/>
      <c r="T37" s="31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31" t="s">
        <v>98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67"/>
      <c r="Z38" s="67"/>
    </row>
    <row r="39" spans="1:53" ht="80.25" hidden="1" customHeight="1" x14ac:dyDescent="0.25">
      <c r="A39" s="64" t="s">
        <v>99</v>
      </c>
      <c r="B39" s="64" t="s">
        <v>100</v>
      </c>
      <c r="C39" s="37">
        <v>4301160001</v>
      </c>
      <c r="D39" s="326">
        <v>4607091388282</v>
      </c>
      <c r="E39" s="32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hidden="1" x14ac:dyDescent="0.2">
      <c r="A40" s="320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17" t="s">
        <v>43</v>
      </c>
      <c r="O40" s="318"/>
      <c r="P40" s="318"/>
      <c r="Q40" s="318"/>
      <c r="R40" s="318"/>
      <c r="S40" s="318"/>
      <c r="T40" s="31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17" t="s">
        <v>43</v>
      </c>
      <c r="O41" s="318"/>
      <c r="P41" s="318"/>
      <c r="Q41" s="318"/>
      <c r="R41" s="318"/>
      <c r="S41" s="318"/>
      <c r="T41" s="31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31" t="s">
        <v>102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67"/>
      <c r="Z42" s="67"/>
    </row>
    <row r="43" spans="1:53" ht="27" hidden="1" customHeight="1" x14ac:dyDescent="0.25">
      <c r="A43" s="64" t="s">
        <v>103</v>
      </c>
      <c r="B43" s="64" t="s">
        <v>104</v>
      </c>
      <c r="C43" s="37">
        <v>4301170002</v>
      </c>
      <c r="D43" s="326">
        <v>4607091389111</v>
      </c>
      <c r="E43" s="32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5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hidden="1" x14ac:dyDescent="0.2">
      <c r="A44" s="320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17" t="s">
        <v>43</v>
      </c>
      <c r="O44" s="318"/>
      <c r="P44" s="318"/>
      <c r="Q44" s="318"/>
      <c r="R44" s="318"/>
      <c r="S44" s="318"/>
      <c r="T44" s="31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17" t="s">
        <v>43</v>
      </c>
      <c r="O45" s="318"/>
      <c r="P45" s="318"/>
      <c r="Q45" s="318"/>
      <c r="R45" s="318"/>
      <c r="S45" s="318"/>
      <c r="T45" s="31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42" t="s">
        <v>105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55"/>
      <c r="Z46" s="55"/>
    </row>
    <row r="47" spans="1:53" ht="16.5" hidden="1" customHeight="1" x14ac:dyDescent="0.25">
      <c r="A47" s="330" t="s">
        <v>106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66"/>
      <c r="Z47" s="66"/>
    </row>
    <row r="48" spans="1:53" ht="14.25" hidden="1" customHeight="1" x14ac:dyDescent="0.25">
      <c r="A48" s="331" t="s">
        <v>107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67"/>
      <c r="Z48" s="67"/>
    </row>
    <row r="49" spans="1:53" ht="27" hidden="1" customHeight="1" x14ac:dyDescent="0.25">
      <c r="A49" s="64" t="s">
        <v>108</v>
      </c>
      <c r="B49" s="64" t="s">
        <v>109</v>
      </c>
      <c r="C49" s="37">
        <v>4301020234</v>
      </c>
      <c r="D49" s="326">
        <v>4680115881440</v>
      </c>
      <c r="E49" s="32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idden="1" x14ac:dyDescent="0.2">
      <c r="A50" s="320"/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1"/>
      <c r="N50" s="317" t="s">
        <v>43</v>
      </c>
      <c r="O50" s="318"/>
      <c r="P50" s="318"/>
      <c r="Q50" s="318"/>
      <c r="R50" s="318"/>
      <c r="S50" s="318"/>
      <c r="T50" s="319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hidden="1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17" t="s">
        <v>43</v>
      </c>
      <c r="O51" s="318"/>
      <c r="P51" s="318"/>
      <c r="Q51" s="318"/>
      <c r="R51" s="318"/>
      <c r="S51" s="318"/>
      <c r="T51" s="319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hidden="1" customHeight="1" x14ac:dyDescent="0.25">
      <c r="A52" s="330" t="s">
        <v>112</v>
      </c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66"/>
      <c r="Z52" s="66"/>
    </row>
    <row r="53" spans="1:53" ht="14.25" hidden="1" customHeight="1" x14ac:dyDescent="0.25">
      <c r="A53" s="331" t="s">
        <v>113</v>
      </c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67"/>
      <c r="Z53" s="67"/>
    </row>
    <row r="54" spans="1:53" ht="27" hidden="1" customHeight="1" x14ac:dyDescent="0.25">
      <c r="A54" s="64" t="s">
        <v>114</v>
      </c>
      <c r="B54" s="64" t="s">
        <v>115</v>
      </c>
      <c r="C54" s="37">
        <v>4301011452</v>
      </c>
      <c r="D54" s="326">
        <v>4680115881426</v>
      </c>
      <c r="E54" s="326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111</v>
      </c>
      <c r="L54" s="39" t="s">
        <v>110</v>
      </c>
      <c r="M54" s="38">
        <v>50</v>
      </c>
      <c r="N54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8"/>
      <c r="P54" s="328"/>
      <c r="Q54" s="328"/>
      <c r="R54" s="329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hidden="1" customHeight="1" x14ac:dyDescent="0.25">
      <c r="A55" s="64" t="s">
        <v>114</v>
      </c>
      <c r="B55" s="64" t="s">
        <v>116</v>
      </c>
      <c r="C55" s="37">
        <v>4301011481</v>
      </c>
      <c r="D55" s="326">
        <v>4680115881426</v>
      </c>
      <c r="E55" s="326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111</v>
      </c>
      <c r="L55" s="39" t="s">
        <v>118</v>
      </c>
      <c r="M55" s="38">
        <v>55</v>
      </c>
      <c r="N55" s="558" t="s">
        <v>117</v>
      </c>
      <c r="O55" s="328"/>
      <c r="P55" s="328"/>
      <c r="Q55" s="328"/>
      <c r="R55" s="32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119</v>
      </c>
      <c r="B56" s="64" t="s">
        <v>120</v>
      </c>
      <c r="C56" s="37">
        <v>4301011437</v>
      </c>
      <c r="D56" s="326">
        <v>4680115881419</v>
      </c>
      <c r="E56" s="326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79</v>
      </c>
      <c r="L56" s="39" t="s">
        <v>110</v>
      </c>
      <c r="M56" s="38">
        <v>50</v>
      </c>
      <c r="N56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8"/>
      <c r="P56" s="328"/>
      <c r="Q56" s="328"/>
      <c r="R56" s="32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IFERROR(IF(W56=0,"",ROUNDUP(W56/H56,0)*0.00937),"")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121</v>
      </c>
      <c r="B57" s="64" t="s">
        <v>122</v>
      </c>
      <c r="C57" s="37">
        <v>4301011458</v>
      </c>
      <c r="D57" s="326">
        <v>4680115881525</v>
      </c>
      <c r="E57" s="326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79</v>
      </c>
      <c r="L57" s="39" t="s">
        <v>110</v>
      </c>
      <c r="M57" s="38">
        <v>50</v>
      </c>
      <c r="N57" s="560" t="s">
        <v>123</v>
      </c>
      <c r="O57" s="328"/>
      <c r="P57" s="328"/>
      <c r="Q57" s="328"/>
      <c r="R57" s="32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idden="1" x14ac:dyDescent="0.2">
      <c r="A58" s="320"/>
      <c r="B58" s="320"/>
      <c r="C58" s="320"/>
      <c r="D58" s="320"/>
      <c r="E58" s="320"/>
      <c r="F58" s="320"/>
      <c r="G58" s="320"/>
      <c r="H58" s="320"/>
      <c r="I58" s="320"/>
      <c r="J58" s="320"/>
      <c r="K58" s="320"/>
      <c r="L58" s="320"/>
      <c r="M58" s="321"/>
      <c r="N58" s="317" t="s">
        <v>43</v>
      </c>
      <c r="O58" s="318"/>
      <c r="P58" s="318"/>
      <c r="Q58" s="318"/>
      <c r="R58" s="318"/>
      <c r="S58" s="318"/>
      <c r="T58" s="319"/>
      <c r="U58" s="43" t="s">
        <v>42</v>
      </c>
      <c r="V58" s="44">
        <f>IFERROR(V54/H54,"0")+IFERROR(V55/H55,"0")+IFERROR(V56/H56,"0")+IFERROR(V57/H57,"0")</f>
        <v>0</v>
      </c>
      <c r="W58" s="44">
        <f>IFERROR(W54/H54,"0")+IFERROR(W55/H55,"0")+IFERROR(W56/H56,"0")+IFERROR(W57/H57,"0")</f>
        <v>0</v>
      </c>
      <c r="X58" s="44">
        <f>IFERROR(IF(X54="",0,X54),"0")+IFERROR(IF(X55="",0,X55),"0")+IFERROR(IF(X56="",0,X56),"0")+IFERROR(IF(X57="",0,X57),"0")</f>
        <v>0</v>
      </c>
      <c r="Y58" s="68"/>
      <c r="Z58" s="68"/>
    </row>
    <row r="59" spans="1:53" hidden="1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17" t="s">
        <v>43</v>
      </c>
      <c r="O59" s="318"/>
      <c r="P59" s="318"/>
      <c r="Q59" s="318"/>
      <c r="R59" s="318"/>
      <c r="S59" s="318"/>
      <c r="T59" s="319"/>
      <c r="U59" s="43" t="s">
        <v>0</v>
      </c>
      <c r="V59" s="44">
        <f>IFERROR(SUM(V54:V57),"0")</f>
        <v>0</v>
      </c>
      <c r="W59" s="44">
        <f>IFERROR(SUM(W54:W57),"0")</f>
        <v>0</v>
      </c>
      <c r="X59" s="43"/>
      <c r="Y59" s="68"/>
      <c r="Z59" s="68"/>
    </row>
    <row r="60" spans="1:53" ht="16.5" hidden="1" customHeight="1" x14ac:dyDescent="0.25">
      <c r="A60" s="330" t="s">
        <v>105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66"/>
      <c r="Z60" s="66"/>
    </row>
    <row r="61" spans="1:53" ht="14.25" hidden="1" customHeight="1" x14ac:dyDescent="0.25">
      <c r="A61" s="331" t="s">
        <v>113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67"/>
      <c r="Z61" s="67"/>
    </row>
    <row r="62" spans="1:53" ht="27" hidden="1" customHeight="1" x14ac:dyDescent="0.25">
      <c r="A62" s="64" t="s">
        <v>124</v>
      </c>
      <c r="B62" s="64" t="s">
        <v>125</v>
      </c>
      <c r="C62" s="37">
        <v>4301011623</v>
      </c>
      <c r="D62" s="326">
        <v>4607091382945</v>
      </c>
      <c r="E62" s="326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111</v>
      </c>
      <c r="L62" s="39" t="s">
        <v>110</v>
      </c>
      <c r="M62" s="38">
        <v>50</v>
      </c>
      <c r="N62" s="555" t="s">
        <v>126</v>
      </c>
      <c r="O62" s="328"/>
      <c r="P62" s="328"/>
      <c r="Q62" s="328"/>
      <c r="R62" s="329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hidden="1" customHeight="1" x14ac:dyDescent="0.25">
      <c r="A63" s="64" t="s">
        <v>127</v>
      </c>
      <c r="B63" s="64" t="s">
        <v>128</v>
      </c>
      <c r="C63" s="37">
        <v>4301011540</v>
      </c>
      <c r="D63" s="326">
        <v>4607091385670</v>
      </c>
      <c r="E63" s="32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130</v>
      </c>
      <c r="M63" s="38">
        <v>50</v>
      </c>
      <c r="N63" s="556" t="s">
        <v>129</v>
      </c>
      <c r="O63" s="328"/>
      <c r="P63" s="328"/>
      <c r="Q63" s="328"/>
      <c r="R63" s="32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si="2"/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131</v>
      </c>
      <c r="B64" s="64" t="s">
        <v>132</v>
      </c>
      <c r="C64" s="37">
        <v>4301011468</v>
      </c>
      <c r="D64" s="326">
        <v>4680115881327</v>
      </c>
      <c r="E64" s="32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111</v>
      </c>
      <c r="L64" s="39" t="s">
        <v>133</v>
      </c>
      <c r="M64" s="38">
        <v>50</v>
      </c>
      <c r="N64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8"/>
      <c r="P64" s="328"/>
      <c r="Q64" s="328"/>
      <c r="R64" s="32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hidden="1" customHeight="1" x14ac:dyDescent="0.25">
      <c r="A65" s="64" t="s">
        <v>134</v>
      </c>
      <c r="B65" s="64" t="s">
        <v>135</v>
      </c>
      <c r="C65" s="37">
        <v>4301011703</v>
      </c>
      <c r="D65" s="326">
        <v>4680115882133</v>
      </c>
      <c r="E65" s="32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111</v>
      </c>
      <c r="L65" s="39" t="s">
        <v>110</v>
      </c>
      <c r="M65" s="38">
        <v>50</v>
      </c>
      <c r="N65" s="551" t="s">
        <v>136</v>
      </c>
      <c r="O65" s="328"/>
      <c r="P65" s="328"/>
      <c r="Q65" s="328"/>
      <c r="R65" s="32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137</v>
      </c>
      <c r="B66" s="64" t="s">
        <v>138</v>
      </c>
      <c r="C66" s="37">
        <v>4301011192</v>
      </c>
      <c r="D66" s="326">
        <v>4607091382952</v>
      </c>
      <c r="E66" s="326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79</v>
      </c>
      <c r="L66" s="39" t="s">
        <v>110</v>
      </c>
      <c r="M66" s="38">
        <v>50</v>
      </c>
      <c r="N66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8"/>
      <c r="P66" s="328"/>
      <c r="Q66" s="328"/>
      <c r="R66" s="32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139</v>
      </c>
      <c r="B67" s="64" t="s">
        <v>140</v>
      </c>
      <c r="C67" s="37">
        <v>4301011382</v>
      </c>
      <c r="D67" s="326">
        <v>4607091385687</v>
      </c>
      <c r="E67" s="326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8" t="s">
        <v>79</v>
      </c>
      <c r="L67" s="39" t="s">
        <v>130</v>
      </c>
      <c r="M67" s="38">
        <v>50</v>
      </c>
      <c r="N67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8"/>
      <c r="P67" s="328"/>
      <c r="Q67" s="328"/>
      <c r="R67" s="32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ref="X67:X72" si="3">IFERROR(IF(W67=0,"",ROUNDUP(W67/H67,0)*0.00937),"")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141</v>
      </c>
      <c r="B68" s="64" t="s">
        <v>142</v>
      </c>
      <c r="C68" s="37">
        <v>4301011565</v>
      </c>
      <c r="D68" s="326">
        <v>4680115882539</v>
      </c>
      <c r="E68" s="326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79</v>
      </c>
      <c r="L68" s="39" t="s">
        <v>130</v>
      </c>
      <c r="M68" s="38">
        <v>50</v>
      </c>
      <c r="N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8"/>
      <c r="P68" s="328"/>
      <c r="Q68" s="328"/>
      <c r="R68" s="32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143</v>
      </c>
      <c r="B69" s="64" t="s">
        <v>144</v>
      </c>
      <c r="C69" s="37">
        <v>4301011344</v>
      </c>
      <c r="D69" s="326">
        <v>4607091384604</v>
      </c>
      <c r="E69" s="32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79</v>
      </c>
      <c r="L69" s="39" t="s">
        <v>110</v>
      </c>
      <c r="M69" s="38">
        <v>50</v>
      </c>
      <c r="N69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8"/>
      <c r="P69" s="328"/>
      <c r="Q69" s="328"/>
      <c r="R69" s="32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4301011386</v>
      </c>
      <c r="D70" s="326">
        <v>4680115880283</v>
      </c>
      <c r="E70" s="326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79</v>
      </c>
      <c r="L70" s="39" t="s">
        <v>110</v>
      </c>
      <c r="M70" s="38">
        <v>45</v>
      </c>
      <c r="N70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8"/>
      <c r="P70" s="328"/>
      <c r="Q70" s="328"/>
      <c r="R70" s="32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4301011443</v>
      </c>
      <c r="D71" s="326">
        <v>4680115881303</v>
      </c>
      <c r="E71" s="326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79</v>
      </c>
      <c r="L71" s="39" t="s">
        <v>133</v>
      </c>
      <c r="M71" s="38">
        <v>50</v>
      </c>
      <c r="N71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8"/>
      <c r="P71" s="328"/>
      <c r="Q71" s="328"/>
      <c r="R71" s="32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149</v>
      </c>
      <c r="B72" s="64" t="s">
        <v>150</v>
      </c>
      <c r="C72" s="37">
        <v>4301011432</v>
      </c>
      <c r="D72" s="326">
        <v>4680115882720</v>
      </c>
      <c r="E72" s="326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79</v>
      </c>
      <c r="L72" s="39" t="s">
        <v>110</v>
      </c>
      <c r="M72" s="38">
        <v>90</v>
      </c>
      <c r="N72" s="548" t="s">
        <v>151</v>
      </c>
      <c r="O72" s="328"/>
      <c r="P72" s="328"/>
      <c r="Q72" s="328"/>
      <c r="R72" s="32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152</v>
      </c>
      <c r="B73" s="64" t="s">
        <v>153</v>
      </c>
      <c r="C73" s="37">
        <v>4301011352</v>
      </c>
      <c r="D73" s="326">
        <v>4607091388466</v>
      </c>
      <c r="E73" s="326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79</v>
      </c>
      <c r="L73" s="39" t="s">
        <v>130</v>
      </c>
      <c r="M73" s="38">
        <v>45</v>
      </c>
      <c r="N73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8"/>
      <c r="P73" s="328"/>
      <c r="Q73" s="328"/>
      <c r="R73" s="32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154</v>
      </c>
      <c r="B74" s="64" t="s">
        <v>155</v>
      </c>
      <c r="C74" s="37">
        <v>4301011417</v>
      </c>
      <c r="D74" s="326">
        <v>4680115880269</v>
      </c>
      <c r="E74" s="326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79</v>
      </c>
      <c r="L74" s="39" t="s">
        <v>130</v>
      </c>
      <c r="M74" s="38">
        <v>50</v>
      </c>
      <c r="N74" s="5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8"/>
      <c r="P74" s="328"/>
      <c r="Q74" s="328"/>
      <c r="R74" s="32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hidden="1" customHeight="1" x14ac:dyDescent="0.25">
      <c r="A75" s="64" t="s">
        <v>156</v>
      </c>
      <c r="B75" s="64" t="s">
        <v>157</v>
      </c>
      <c r="C75" s="37">
        <v>4301011415</v>
      </c>
      <c r="D75" s="326">
        <v>4680115880429</v>
      </c>
      <c r="E75" s="326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79</v>
      </c>
      <c r="L75" s="39" t="s">
        <v>130</v>
      </c>
      <c r="M75" s="38">
        <v>50</v>
      </c>
      <c r="N75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8"/>
      <c r="P75" s="328"/>
      <c r="Q75" s="328"/>
      <c r="R75" s="32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hidden="1" customHeight="1" x14ac:dyDescent="0.25">
      <c r="A76" s="64" t="s">
        <v>158</v>
      </c>
      <c r="B76" s="64" t="s">
        <v>159</v>
      </c>
      <c r="C76" s="37">
        <v>4301011462</v>
      </c>
      <c r="D76" s="326">
        <v>4680115881457</v>
      </c>
      <c r="E76" s="326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130</v>
      </c>
      <c r="M76" s="38">
        <v>50</v>
      </c>
      <c r="N76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8"/>
      <c r="P76" s="328"/>
      <c r="Q76" s="328"/>
      <c r="R76" s="32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idden="1" x14ac:dyDescent="0.2">
      <c r="A77" s="320"/>
      <c r="B77" s="320"/>
      <c r="C77" s="320"/>
      <c r="D77" s="320"/>
      <c r="E77" s="320"/>
      <c r="F77" s="320"/>
      <c r="G77" s="320"/>
      <c r="H77" s="320"/>
      <c r="I77" s="320"/>
      <c r="J77" s="320"/>
      <c r="K77" s="320"/>
      <c r="L77" s="320"/>
      <c r="M77" s="321"/>
      <c r="N77" s="317" t="s">
        <v>43</v>
      </c>
      <c r="O77" s="318"/>
      <c r="P77" s="318"/>
      <c r="Q77" s="318"/>
      <c r="R77" s="318"/>
      <c r="S77" s="318"/>
      <c r="T77" s="319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68"/>
      <c r="Z77" s="68"/>
    </row>
    <row r="78" spans="1:53" hidden="1" x14ac:dyDescent="0.2">
      <c r="A78" s="320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20"/>
      <c r="M78" s="321"/>
      <c r="N78" s="317" t="s">
        <v>43</v>
      </c>
      <c r="O78" s="318"/>
      <c r="P78" s="318"/>
      <c r="Q78" s="318"/>
      <c r="R78" s="318"/>
      <c r="S78" s="318"/>
      <c r="T78" s="319"/>
      <c r="U78" s="43" t="s">
        <v>0</v>
      </c>
      <c r="V78" s="44">
        <f>IFERROR(SUM(V62:V76),"0")</f>
        <v>0</v>
      </c>
      <c r="W78" s="44">
        <f>IFERROR(SUM(W62:W76),"0")</f>
        <v>0</v>
      </c>
      <c r="X78" s="43"/>
      <c r="Y78" s="68"/>
      <c r="Z78" s="68"/>
    </row>
    <row r="79" spans="1:53" ht="14.25" hidden="1" customHeight="1" x14ac:dyDescent="0.25">
      <c r="A79" s="331" t="s">
        <v>107</v>
      </c>
      <c r="B79" s="331"/>
      <c r="C79" s="331"/>
      <c r="D79" s="331"/>
      <c r="E79" s="331"/>
      <c r="F79" s="331"/>
      <c r="G79" s="331"/>
      <c r="H79" s="331"/>
      <c r="I79" s="331"/>
      <c r="J79" s="331"/>
      <c r="K79" s="331"/>
      <c r="L79" s="331"/>
      <c r="M79" s="331"/>
      <c r="N79" s="331"/>
      <c r="O79" s="331"/>
      <c r="P79" s="331"/>
      <c r="Q79" s="331"/>
      <c r="R79" s="331"/>
      <c r="S79" s="331"/>
      <c r="T79" s="331"/>
      <c r="U79" s="331"/>
      <c r="V79" s="331"/>
      <c r="W79" s="331"/>
      <c r="X79" s="331"/>
      <c r="Y79" s="67"/>
      <c r="Z79" s="67"/>
    </row>
    <row r="80" spans="1:53" ht="27" hidden="1" customHeight="1" x14ac:dyDescent="0.25">
      <c r="A80" s="64" t="s">
        <v>160</v>
      </c>
      <c r="B80" s="64" t="s">
        <v>161</v>
      </c>
      <c r="C80" s="37">
        <v>4301020189</v>
      </c>
      <c r="D80" s="326">
        <v>4607091384789</v>
      </c>
      <c r="E80" s="326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111</v>
      </c>
      <c r="L80" s="39" t="s">
        <v>110</v>
      </c>
      <c r="M80" s="38">
        <v>45</v>
      </c>
      <c r="N80" s="538" t="s">
        <v>162</v>
      </c>
      <c r="O80" s="328"/>
      <c r="P80" s="328"/>
      <c r="Q80" s="328"/>
      <c r="R80" s="32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hidden="1" customHeight="1" x14ac:dyDescent="0.25">
      <c r="A81" s="64" t="s">
        <v>163</v>
      </c>
      <c r="B81" s="64" t="s">
        <v>164</v>
      </c>
      <c r="C81" s="37">
        <v>4301020235</v>
      </c>
      <c r="D81" s="326">
        <v>4680115881488</v>
      </c>
      <c r="E81" s="326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111</v>
      </c>
      <c r="L81" s="39" t="s">
        <v>110</v>
      </c>
      <c r="M81" s="38">
        <v>50</v>
      </c>
      <c r="N81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8"/>
      <c r="P81" s="328"/>
      <c r="Q81" s="328"/>
      <c r="R81" s="32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hidden="1" customHeight="1" x14ac:dyDescent="0.25">
      <c r="A82" s="64" t="s">
        <v>165</v>
      </c>
      <c r="B82" s="64" t="s">
        <v>166</v>
      </c>
      <c r="C82" s="37">
        <v>4301020183</v>
      </c>
      <c r="D82" s="326">
        <v>4607091384765</v>
      </c>
      <c r="E82" s="326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79</v>
      </c>
      <c r="L82" s="39" t="s">
        <v>110</v>
      </c>
      <c r="M82" s="38">
        <v>45</v>
      </c>
      <c r="N82" s="540" t="s">
        <v>167</v>
      </c>
      <c r="O82" s="328"/>
      <c r="P82" s="328"/>
      <c r="Q82" s="328"/>
      <c r="R82" s="32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4"/>
        <v>0</v>
      </c>
      <c r="X82" s="42" t="str">
        <f>IFERROR(IF(W82=0,"",ROUNDUP(W82/H82,0)*0.00753),"")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27" hidden="1" customHeight="1" x14ac:dyDescent="0.25">
      <c r="A83" s="64" t="s">
        <v>168</v>
      </c>
      <c r="B83" s="64" t="s">
        <v>169</v>
      </c>
      <c r="C83" s="37">
        <v>4301020228</v>
      </c>
      <c r="D83" s="326">
        <v>4680115882751</v>
      </c>
      <c r="E83" s="32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79</v>
      </c>
      <c r="L83" s="39" t="s">
        <v>110</v>
      </c>
      <c r="M83" s="38">
        <v>90</v>
      </c>
      <c r="N83" s="541" t="s">
        <v>170</v>
      </c>
      <c r="O83" s="328"/>
      <c r="P83" s="328"/>
      <c r="Q83" s="328"/>
      <c r="R83" s="32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hidden="1" customHeight="1" x14ac:dyDescent="0.25">
      <c r="A84" s="64" t="s">
        <v>171</v>
      </c>
      <c r="B84" s="64" t="s">
        <v>172</v>
      </c>
      <c r="C84" s="37">
        <v>4301020258</v>
      </c>
      <c r="D84" s="326">
        <v>4680115882775</v>
      </c>
      <c r="E84" s="326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174</v>
      </c>
      <c r="L84" s="39" t="s">
        <v>130</v>
      </c>
      <c r="M84" s="38">
        <v>50</v>
      </c>
      <c r="N84" s="535" t="s">
        <v>173</v>
      </c>
      <c r="O84" s="328"/>
      <c r="P84" s="328"/>
      <c r="Q84" s="328"/>
      <c r="R84" s="32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hidden="1" customHeight="1" x14ac:dyDescent="0.25">
      <c r="A85" s="64" t="s">
        <v>175</v>
      </c>
      <c r="B85" s="64" t="s">
        <v>176</v>
      </c>
      <c r="C85" s="37">
        <v>4301020217</v>
      </c>
      <c r="D85" s="326">
        <v>4680115880658</v>
      </c>
      <c r="E85" s="326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79</v>
      </c>
      <c r="L85" s="39" t="s">
        <v>110</v>
      </c>
      <c r="M85" s="38">
        <v>50</v>
      </c>
      <c r="N85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8"/>
      <c r="P85" s="328"/>
      <c r="Q85" s="328"/>
      <c r="R85" s="32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177</v>
      </c>
      <c r="B86" s="64" t="s">
        <v>178</v>
      </c>
      <c r="C86" s="37">
        <v>4301020223</v>
      </c>
      <c r="D86" s="326">
        <v>4607091381962</v>
      </c>
      <c r="E86" s="326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79</v>
      </c>
      <c r="L86" s="39" t="s">
        <v>110</v>
      </c>
      <c r="M86" s="38">
        <v>50</v>
      </c>
      <c r="N86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8"/>
      <c r="P86" s="328"/>
      <c r="Q86" s="328"/>
      <c r="R86" s="329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idden="1" x14ac:dyDescent="0.2">
      <c r="A87" s="320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1"/>
      <c r="N87" s="317" t="s">
        <v>43</v>
      </c>
      <c r="O87" s="318"/>
      <c r="P87" s="318"/>
      <c r="Q87" s="318"/>
      <c r="R87" s="318"/>
      <c r="S87" s="318"/>
      <c r="T87" s="319"/>
      <c r="U87" s="43" t="s">
        <v>42</v>
      </c>
      <c r="V87" s="44">
        <f>IFERROR(V80/H80,"0")+IFERROR(V81/H81,"0")+IFERROR(V82/H82,"0")+IFERROR(V83/H83,"0")+IFERROR(V84/H84,"0")+IFERROR(V85/H85,"0")+IFERROR(V86/H86,"0")</f>
        <v>0</v>
      </c>
      <c r="W87" s="44">
        <f>IFERROR(W80/H80,"0")+IFERROR(W81/H81,"0")+IFERROR(W82/H82,"0")+IFERROR(W83/H83,"0")+IFERROR(W84/H84,"0")+IFERROR(W85/H85,"0")+IFERROR(W86/H86,"0")</f>
        <v>0</v>
      </c>
      <c r="X87" s="44">
        <f>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hidden="1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17" t="s">
        <v>43</v>
      </c>
      <c r="O88" s="318"/>
      <c r="P88" s="318"/>
      <c r="Q88" s="318"/>
      <c r="R88" s="318"/>
      <c r="S88" s="318"/>
      <c r="T88" s="319"/>
      <c r="U88" s="43" t="s">
        <v>0</v>
      </c>
      <c r="V88" s="44">
        <f>IFERROR(SUM(V80:V86),"0")</f>
        <v>0</v>
      </c>
      <c r="W88" s="44">
        <f>IFERROR(SUM(W80:W86),"0")</f>
        <v>0</v>
      </c>
      <c r="X88" s="43"/>
      <c r="Y88" s="68"/>
      <c r="Z88" s="68"/>
    </row>
    <row r="89" spans="1:53" ht="14.25" hidden="1" customHeight="1" x14ac:dyDescent="0.25">
      <c r="A89" s="331" t="s">
        <v>75</v>
      </c>
      <c r="B89" s="331"/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67"/>
      <c r="Z89" s="67"/>
    </row>
    <row r="90" spans="1:53" ht="16.5" hidden="1" customHeight="1" x14ac:dyDescent="0.25">
      <c r="A90" s="64" t="s">
        <v>179</v>
      </c>
      <c r="B90" s="64" t="s">
        <v>180</v>
      </c>
      <c r="C90" s="37">
        <v>4301030895</v>
      </c>
      <c r="D90" s="326">
        <v>4607091387667</v>
      </c>
      <c r="E90" s="326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111</v>
      </c>
      <c r="L90" s="39" t="s">
        <v>110</v>
      </c>
      <c r="M90" s="38">
        <v>40</v>
      </c>
      <c r="N90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8"/>
      <c r="P90" s="328"/>
      <c r="Q90" s="328"/>
      <c r="R90" s="329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hidden="1" customHeight="1" x14ac:dyDescent="0.25">
      <c r="A91" s="64" t="s">
        <v>181</v>
      </c>
      <c r="B91" s="64" t="s">
        <v>182</v>
      </c>
      <c r="C91" s="37">
        <v>4301030961</v>
      </c>
      <c r="D91" s="326">
        <v>4607091387636</v>
      </c>
      <c r="E91" s="326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79</v>
      </c>
      <c r="L91" s="39" t="s">
        <v>78</v>
      </c>
      <c r="M91" s="38">
        <v>40</v>
      </c>
      <c r="N91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8"/>
      <c r="P91" s="328"/>
      <c r="Q91" s="328"/>
      <c r="R91" s="329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hidden="1" customHeight="1" x14ac:dyDescent="0.25">
      <c r="A92" s="64" t="s">
        <v>183</v>
      </c>
      <c r="B92" s="64" t="s">
        <v>184</v>
      </c>
      <c r="C92" s="37">
        <v>4301031078</v>
      </c>
      <c r="D92" s="326">
        <v>4607091384727</v>
      </c>
      <c r="E92" s="326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111</v>
      </c>
      <c r="L92" s="39" t="s">
        <v>78</v>
      </c>
      <c r="M92" s="38">
        <v>45</v>
      </c>
      <c r="N92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8"/>
      <c r="P92" s="328"/>
      <c r="Q92" s="328"/>
      <c r="R92" s="329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hidden="1" customHeight="1" x14ac:dyDescent="0.25">
      <c r="A93" s="64" t="s">
        <v>185</v>
      </c>
      <c r="B93" s="64" t="s">
        <v>186</v>
      </c>
      <c r="C93" s="37">
        <v>4301031080</v>
      </c>
      <c r="D93" s="326">
        <v>4607091386745</v>
      </c>
      <c r="E93" s="326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111</v>
      </c>
      <c r="L93" s="39" t="s">
        <v>78</v>
      </c>
      <c r="M93" s="38">
        <v>45</v>
      </c>
      <c r="N93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8"/>
      <c r="P93" s="328"/>
      <c r="Q93" s="328"/>
      <c r="R93" s="329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hidden="1" customHeight="1" x14ac:dyDescent="0.25">
      <c r="A94" s="64" t="s">
        <v>187</v>
      </c>
      <c r="B94" s="64" t="s">
        <v>188</v>
      </c>
      <c r="C94" s="37">
        <v>4301030963</v>
      </c>
      <c r="D94" s="326">
        <v>4607091382426</v>
      </c>
      <c r="E94" s="326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78</v>
      </c>
      <c r="M94" s="38">
        <v>40</v>
      </c>
      <c r="N94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8"/>
      <c r="P94" s="328"/>
      <c r="Q94" s="328"/>
      <c r="R94" s="329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189</v>
      </c>
      <c r="B95" s="64" t="s">
        <v>190</v>
      </c>
      <c r="C95" s="37">
        <v>4301030962</v>
      </c>
      <c r="D95" s="326">
        <v>4607091386547</v>
      </c>
      <c r="E95" s="326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174</v>
      </c>
      <c r="L95" s="39" t="s">
        <v>78</v>
      </c>
      <c r="M95" s="38">
        <v>40</v>
      </c>
      <c r="N95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8"/>
      <c r="P95" s="328"/>
      <c r="Q95" s="328"/>
      <c r="R95" s="32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191</v>
      </c>
      <c r="B96" s="64" t="s">
        <v>192</v>
      </c>
      <c r="C96" s="37">
        <v>4301031079</v>
      </c>
      <c r="D96" s="326">
        <v>4607091384734</v>
      </c>
      <c r="E96" s="326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174</v>
      </c>
      <c r="L96" s="39" t="s">
        <v>78</v>
      </c>
      <c r="M96" s="38">
        <v>45</v>
      </c>
      <c r="N96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8"/>
      <c r="P96" s="328"/>
      <c r="Q96" s="328"/>
      <c r="R96" s="32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193</v>
      </c>
      <c r="B97" s="64" t="s">
        <v>194</v>
      </c>
      <c r="C97" s="37">
        <v>4301030964</v>
      </c>
      <c r="D97" s="326">
        <v>4607091382464</v>
      </c>
      <c r="E97" s="326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174</v>
      </c>
      <c r="L97" s="39" t="s">
        <v>78</v>
      </c>
      <c r="M97" s="38">
        <v>40</v>
      </c>
      <c r="N97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8"/>
      <c r="P97" s="328"/>
      <c r="Q97" s="328"/>
      <c r="R97" s="32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idden="1" x14ac:dyDescent="0.2">
      <c r="A98" s="320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17" t="s">
        <v>43</v>
      </c>
      <c r="O98" s="318"/>
      <c r="P98" s="318"/>
      <c r="Q98" s="318"/>
      <c r="R98" s="318"/>
      <c r="S98" s="318"/>
      <c r="T98" s="319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0</v>
      </c>
      <c r="W98" s="44">
        <f>IFERROR(W90/H90,"0")+IFERROR(W91/H91,"0")+IFERROR(W92/H92,"0")+IFERROR(W93/H93,"0")+IFERROR(W94/H94,"0")+IFERROR(W95/H95,"0")+IFERROR(W96/H96,"0")+IFERROR(W97/H97,"0")</f>
        <v>0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17" t="s">
        <v>43</v>
      </c>
      <c r="O99" s="318"/>
      <c r="P99" s="318"/>
      <c r="Q99" s="318"/>
      <c r="R99" s="318"/>
      <c r="S99" s="318"/>
      <c r="T99" s="319"/>
      <c r="U99" s="43" t="s">
        <v>0</v>
      </c>
      <c r="V99" s="44">
        <f>IFERROR(SUM(V90:V97),"0")</f>
        <v>0</v>
      </c>
      <c r="W99" s="44">
        <f>IFERROR(SUM(W90:W97),"0")</f>
        <v>0</v>
      </c>
      <c r="X99" s="43"/>
      <c r="Y99" s="68"/>
      <c r="Z99" s="68"/>
    </row>
    <row r="100" spans="1:53" ht="14.25" hidden="1" customHeight="1" x14ac:dyDescent="0.25">
      <c r="A100" s="331" t="s">
        <v>80</v>
      </c>
      <c r="B100" s="331"/>
      <c r="C100" s="331"/>
      <c r="D100" s="331"/>
      <c r="E100" s="331"/>
      <c r="F100" s="331"/>
      <c r="G100" s="331"/>
      <c r="H100" s="331"/>
      <c r="I100" s="331"/>
      <c r="J100" s="331"/>
      <c r="K100" s="331"/>
      <c r="L100" s="331"/>
      <c r="M100" s="331"/>
      <c r="N100" s="331"/>
      <c r="O100" s="331"/>
      <c r="P100" s="331"/>
      <c r="Q100" s="331"/>
      <c r="R100" s="331"/>
      <c r="S100" s="331"/>
      <c r="T100" s="331"/>
      <c r="U100" s="331"/>
      <c r="V100" s="331"/>
      <c r="W100" s="331"/>
      <c r="X100" s="331"/>
      <c r="Y100" s="67"/>
      <c r="Z100" s="67"/>
    </row>
    <row r="101" spans="1:53" ht="27" hidden="1" customHeight="1" x14ac:dyDescent="0.25">
      <c r="A101" s="64" t="s">
        <v>195</v>
      </c>
      <c r="B101" s="64" t="s">
        <v>196</v>
      </c>
      <c r="C101" s="37">
        <v>4301051437</v>
      </c>
      <c r="D101" s="326">
        <v>4607091386967</v>
      </c>
      <c r="E101" s="326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111</v>
      </c>
      <c r="L101" s="39" t="s">
        <v>130</v>
      </c>
      <c r="M101" s="38">
        <v>45</v>
      </c>
      <c r="N101" s="523" t="s">
        <v>197</v>
      </c>
      <c r="O101" s="328"/>
      <c r="P101" s="328"/>
      <c r="Q101" s="328"/>
      <c r="R101" s="32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hidden="1" customHeight="1" x14ac:dyDescent="0.25">
      <c r="A102" s="64" t="s">
        <v>195</v>
      </c>
      <c r="B102" s="64" t="s">
        <v>198</v>
      </c>
      <c r="C102" s="37">
        <v>4301051543</v>
      </c>
      <c r="D102" s="326">
        <v>4607091386967</v>
      </c>
      <c r="E102" s="326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111</v>
      </c>
      <c r="L102" s="39" t="s">
        <v>78</v>
      </c>
      <c r="M102" s="38">
        <v>45</v>
      </c>
      <c r="N102" s="524" t="s">
        <v>199</v>
      </c>
      <c r="O102" s="328"/>
      <c r="P102" s="328"/>
      <c r="Q102" s="328"/>
      <c r="R102" s="32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hidden="1" customHeight="1" x14ac:dyDescent="0.25">
      <c r="A103" s="64" t="s">
        <v>200</v>
      </c>
      <c r="B103" s="64" t="s">
        <v>201</v>
      </c>
      <c r="C103" s="37">
        <v>4301051611</v>
      </c>
      <c r="D103" s="326">
        <v>4607091385304</v>
      </c>
      <c r="E103" s="326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111</v>
      </c>
      <c r="L103" s="39" t="s">
        <v>78</v>
      </c>
      <c r="M103" s="38">
        <v>40</v>
      </c>
      <c r="N103" s="525" t="s">
        <v>202</v>
      </c>
      <c r="O103" s="328"/>
      <c r="P103" s="328"/>
      <c r="Q103" s="328"/>
      <c r="R103" s="32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hidden="1" customHeight="1" x14ac:dyDescent="0.25">
      <c r="A104" s="64" t="s">
        <v>203</v>
      </c>
      <c r="B104" s="64" t="s">
        <v>204</v>
      </c>
      <c r="C104" s="37">
        <v>4301051306</v>
      </c>
      <c r="D104" s="326">
        <v>4607091386264</v>
      </c>
      <c r="E104" s="326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79</v>
      </c>
      <c r="L104" s="39" t="s">
        <v>78</v>
      </c>
      <c r="M104" s="38">
        <v>31</v>
      </c>
      <c r="N104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8"/>
      <c r="P104" s="328"/>
      <c r="Q104" s="328"/>
      <c r="R104" s="329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hidden="1" customHeight="1" x14ac:dyDescent="0.25">
      <c r="A105" s="64" t="s">
        <v>205</v>
      </c>
      <c r="B105" s="64" t="s">
        <v>206</v>
      </c>
      <c r="C105" s="37">
        <v>4301051436</v>
      </c>
      <c r="D105" s="326">
        <v>4607091385731</v>
      </c>
      <c r="E105" s="326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79</v>
      </c>
      <c r="L105" s="39" t="s">
        <v>130</v>
      </c>
      <c r="M105" s="38">
        <v>45</v>
      </c>
      <c r="N105" s="518" t="s">
        <v>207</v>
      </c>
      <c r="O105" s="328"/>
      <c r="P105" s="328"/>
      <c r="Q105" s="328"/>
      <c r="R105" s="329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hidden="1" customHeight="1" x14ac:dyDescent="0.25">
      <c r="A106" s="64" t="s">
        <v>208</v>
      </c>
      <c r="B106" s="64" t="s">
        <v>209</v>
      </c>
      <c r="C106" s="37">
        <v>4301051439</v>
      </c>
      <c r="D106" s="326">
        <v>4680115880214</v>
      </c>
      <c r="E106" s="326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79</v>
      </c>
      <c r="L106" s="39" t="s">
        <v>130</v>
      </c>
      <c r="M106" s="38">
        <v>45</v>
      </c>
      <c r="N106" s="519" t="s">
        <v>210</v>
      </c>
      <c r="O106" s="328"/>
      <c r="P106" s="328"/>
      <c r="Q106" s="328"/>
      <c r="R106" s="32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IFERROR(IF(W106=0,"",ROUNDUP(W106/H106,0)*0.00937),"")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211</v>
      </c>
      <c r="B107" s="64" t="s">
        <v>212</v>
      </c>
      <c r="C107" s="37">
        <v>4301051438</v>
      </c>
      <c r="D107" s="326">
        <v>4680115880894</v>
      </c>
      <c r="E107" s="326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79</v>
      </c>
      <c r="L107" s="39" t="s">
        <v>130</v>
      </c>
      <c r="M107" s="38">
        <v>45</v>
      </c>
      <c r="N107" s="520" t="s">
        <v>213</v>
      </c>
      <c r="O107" s="328"/>
      <c r="P107" s="328"/>
      <c r="Q107" s="328"/>
      <c r="R107" s="32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214</v>
      </c>
      <c r="B108" s="64" t="s">
        <v>215</v>
      </c>
      <c r="C108" s="37">
        <v>4301051313</v>
      </c>
      <c r="D108" s="326">
        <v>4607091385427</v>
      </c>
      <c r="E108" s="326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79</v>
      </c>
      <c r="L108" s="39" t="s">
        <v>78</v>
      </c>
      <c r="M108" s="38">
        <v>40</v>
      </c>
      <c r="N108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8"/>
      <c r="P108" s="328"/>
      <c r="Q108" s="328"/>
      <c r="R108" s="32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216</v>
      </c>
      <c r="B109" s="64" t="s">
        <v>217</v>
      </c>
      <c r="C109" s="37">
        <v>4301051480</v>
      </c>
      <c r="D109" s="326">
        <v>4680115882645</v>
      </c>
      <c r="E109" s="326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79</v>
      </c>
      <c r="L109" s="39" t="s">
        <v>78</v>
      </c>
      <c r="M109" s="38">
        <v>40</v>
      </c>
      <c r="N109" s="522" t="s">
        <v>218</v>
      </c>
      <c r="O109" s="328"/>
      <c r="P109" s="328"/>
      <c r="Q109" s="328"/>
      <c r="R109" s="32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idden="1" x14ac:dyDescent="0.2">
      <c r="A110" s="320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17" t="s">
        <v>43</v>
      </c>
      <c r="O110" s="318"/>
      <c r="P110" s="318"/>
      <c r="Q110" s="318"/>
      <c r="R110" s="318"/>
      <c r="S110" s="318"/>
      <c r="T110" s="319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0</v>
      </c>
      <c r="W110" s="44">
        <f>IFERROR(W101/H101,"0")+IFERROR(W102/H102,"0")+IFERROR(W103/H103,"0")+IFERROR(W104/H104,"0")+IFERROR(W105/H105,"0")+IFERROR(W106/H106,"0")+IFERROR(W107/H107,"0")+IFERROR(W108/H108,"0")+IFERROR(W109/H109,"0")</f>
        <v>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68"/>
      <c r="Z110" s="68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17" t="s">
        <v>43</v>
      </c>
      <c r="O111" s="318"/>
      <c r="P111" s="318"/>
      <c r="Q111" s="318"/>
      <c r="R111" s="318"/>
      <c r="S111" s="318"/>
      <c r="T111" s="319"/>
      <c r="U111" s="43" t="s">
        <v>0</v>
      </c>
      <c r="V111" s="44">
        <f>IFERROR(SUM(V101:V109),"0")</f>
        <v>0</v>
      </c>
      <c r="W111" s="44">
        <f>IFERROR(SUM(W101:W109),"0")</f>
        <v>0</v>
      </c>
      <c r="X111" s="43"/>
      <c r="Y111" s="68"/>
      <c r="Z111" s="68"/>
    </row>
    <row r="112" spans="1:53" ht="14.25" hidden="1" customHeight="1" x14ac:dyDescent="0.25">
      <c r="A112" s="331" t="s">
        <v>219</v>
      </c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  <c r="T112" s="331"/>
      <c r="U112" s="331"/>
      <c r="V112" s="331"/>
      <c r="W112" s="331"/>
      <c r="X112" s="331"/>
      <c r="Y112" s="67"/>
      <c r="Z112" s="67"/>
    </row>
    <row r="113" spans="1:53" ht="27" hidden="1" customHeight="1" x14ac:dyDescent="0.25">
      <c r="A113" s="64" t="s">
        <v>220</v>
      </c>
      <c r="B113" s="64" t="s">
        <v>221</v>
      </c>
      <c r="C113" s="37">
        <v>4301060296</v>
      </c>
      <c r="D113" s="326">
        <v>4607091383065</v>
      </c>
      <c r="E113" s="326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79</v>
      </c>
      <c r="L113" s="39" t="s">
        <v>78</v>
      </c>
      <c r="M113" s="38">
        <v>30</v>
      </c>
      <c r="N113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8"/>
      <c r="P113" s="328"/>
      <c r="Q113" s="328"/>
      <c r="R113" s="329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hidden="1" customHeight="1" x14ac:dyDescent="0.25">
      <c r="A114" s="64" t="s">
        <v>222</v>
      </c>
      <c r="B114" s="64" t="s">
        <v>223</v>
      </c>
      <c r="C114" s="37">
        <v>4301060350</v>
      </c>
      <c r="D114" s="326">
        <v>4680115881532</v>
      </c>
      <c r="E114" s="326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111</v>
      </c>
      <c r="L114" s="39" t="s">
        <v>130</v>
      </c>
      <c r="M114" s="38">
        <v>30</v>
      </c>
      <c r="N114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8"/>
      <c r="P114" s="328"/>
      <c r="Q114" s="328"/>
      <c r="R114" s="329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hidden="1" customHeight="1" x14ac:dyDescent="0.25">
      <c r="A115" s="64" t="s">
        <v>224</v>
      </c>
      <c r="B115" s="64" t="s">
        <v>225</v>
      </c>
      <c r="C115" s="37">
        <v>4301060356</v>
      </c>
      <c r="D115" s="326">
        <v>4680115882652</v>
      </c>
      <c r="E115" s="326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79</v>
      </c>
      <c r="L115" s="39" t="s">
        <v>78</v>
      </c>
      <c r="M115" s="38">
        <v>40</v>
      </c>
      <c r="N115" s="517" t="s">
        <v>226</v>
      </c>
      <c r="O115" s="328"/>
      <c r="P115" s="328"/>
      <c r="Q115" s="328"/>
      <c r="R115" s="329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hidden="1" customHeight="1" x14ac:dyDescent="0.25">
      <c r="A116" s="64" t="s">
        <v>227</v>
      </c>
      <c r="B116" s="64" t="s">
        <v>228</v>
      </c>
      <c r="C116" s="37">
        <v>4301060309</v>
      </c>
      <c r="D116" s="326">
        <v>4680115880238</v>
      </c>
      <c r="E116" s="32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79</v>
      </c>
      <c r="L116" s="39" t="s">
        <v>78</v>
      </c>
      <c r="M116" s="38">
        <v>40</v>
      </c>
      <c r="N116" s="51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8"/>
      <c r="P116" s="328"/>
      <c r="Q116" s="328"/>
      <c r="R116" s="329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hidden="1" customHeight="1" x14ac:dyDescent="0.25">
      <c r="A117" s="64" t="s">
        <v>229</v>
      </c>
      <c r="B117" s="64" t="s">
        <v>230</v>
      </c>
      <c r="C117" s="37">
        <v>4301060351</v>
      </c>
      <c r="D117" s="326">
        <v>4680115881464</v>
      </c>
      <c r="E117" s="326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79</v>
      </c>
      <c r="L117" s="39" t="s">
        <v>130</v>
      </c>
      <c r="M117" s="38">
        <v>30</v>
      </c>
      <c r="N117" s="514" t="s">
        <v>231</v>
      </c>
      <c r="O117" s="328"/>
      <c r="P117" s="328"/>
      <c r="Q117" s="328"/>
      <c r="R117" s="329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17" t="s">
        <v>43</v>
      </c>
      <c r="O118" s="318"/>
      <c r="P118" s="318"/>
      <c r="Q118" s="318"/>
      <c r="R118" s="318"/>
      <c r="S118" s="318"/>
      <c r="T118" s="319"/>
      <c r="U118" s="43" t="s">
        <v>42</v>
      </c>
      <c r="V118" s="44">
        <f>IFERROR(V113/H113,"0")+IFERROR(V114/H114,"0")+IFERROR(V115/H115,"0")+IFERROR(V116/H116,"0")+IFERROR(V117/H117,"0")</f>
        <v>0</v>
      </c>
      <c r="W118" s="44">
        <f>IFERROR(W113/H113,"0")+IFERROR(W114/H114,"0")+IFERROR(W115/H115,"0")+IFERROR(W116/H116,"0")+IFERROR(W117/H117,"0")</f>
        <v>0</v>
      </c>
      <c r="X118" s="44">
        <f>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1"/>
      <c r="N119" s="317" t="s">
        <v>43</v>
      </c>
      <c r="O119" s="318"/>
      <c r="P119" s="318"/>
      <c r="Q119" s="318"/>
      <c r="R119" s="318"/>
      <c r="S119" s="318"/>
      <c r="T119" s="319"/>
      <c r="U119" s="43" t="s">
        <v>0</v>
      </c>
      <c r="V119" s="44">
        <f>IFERROR(SUM(V113:V117),"0")</f>
        <v>0</v>
      </c>
      <c r="W119" s="44">
        <f>IFERROR(SUM(W113:W117),"0")</f>
        <v>0</v>
      </c>
      <c r="X119" s="43"/>
      <c r="Y119" s="68"/>
      <c r="Z119" s="68"/>
    </row>
    <row r="120" spans="1:53" ht="16.5" hidden="1" customHeight="1" x14ac:dyDescent="0.25">
      <c r="A120" s="330" t="s">
        <v>232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66"/>
      <c r="Z120" s="66"/>
    </row>
    <row r="121" spans="1:53" ht="14.25" hidden="1" customHeight="1" x14ac:dyDescent="0.25">
      <c r="A121" s="331" t="s">
        <v>80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331"/>
      <c r="Y121" s="67"/>
      <c r="Z121" s="67"/>
    </row>
    <row r="122" spans="1:53" ht="27" hidden="1" customHeight="1" x14ac:dyDescent="0.25">
      <c r="A122" s="64" t="s">
        <v>233</v>
      </c>
      <c r="B122" s="64" t="s">
        <v>234</v>
      </c>
      <c r="C122" s="37">
        <v>4301051612</v>
      </c>
      <c r="D122" s="326">
        <v>4607091385168</v>
      </c>
      <c r="E122" s="326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111</v>
      </c>
      <c r="L122" s="39" t="s">
        <v>78</v>
      </c>
      <c r="M122" s="38">
        <v>45</v>
      </c>
      <c r="N122" s="510" t="s">
        <v>235</v>
      </c>
      <c r="O122" s="328"/>
      <c r="P122" s="328"/>
      <c r="Q122" s="328"/>
      <c r="R122" s="329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hidden="1" customHeight="1" x14ac:dyDescent="0.25">
      <c r="A123" s="64" t="s">
        <v>236</v>
      </c>
      <c r="B123" s="64" t="s">
        <v>237</v>
      </c>
      <c r="C123" s="37">
        <v>4301051362</v>
      </c>
      <c r="D123" s="326">
        <v>4607091383256</v>
      </c>
      <c r="E123" s="326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79</v>
      </c>
      <c r="L123" s="39" t="s">
        <v>130</v>
      </c>
      <c r="M123" s="38">
        <v>45</v>
      </c>
      <c r="N123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8"/>
      <c r="P123" s="328"/>
      <c r="Q123" s="328"/>
      <c r="R123" s="329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hidden="1" customHeight="1" x14ac:dyDescent="0.25">
      <c r="A124" s="64" t="s">
        <v>238</v>
      </c>
      <c r="B124" s="64" t="s">
        <v>239</v>
      </c>
      <c r="C124" s="37">
        <v>4301051358</v>
      </c>
      <c r="D124" s="326">
        <v>4607091385748</v>
      </c>
      <c r="E124" s="326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79</v>
      </c>
      <c r="L124" s="39" t="s">
        <v>130</v>
      </c>
      <c r="M124" s="38">
        <v>45</v>
      </c>
      <c r="N124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8"/>
      <c r="P124" s="328"/>
      <c r="Q124" s="328"/>
      <c r="R124" s="329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17" t="s">
        <v>43</v>
      </c>
      <c r="O125" s="318"/>
      <c r="P125" s="318"/>
      <c r="Q125" s="318"/>
      <c r="R125" s="318"/>
      <c r="S125" s="318"/>
      <c r="T125" s="319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hidden="1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1"/>
      <c r="N126" s="317" t="s">
        <v>43</v>
      </c>
      <c r="O126" s="318"/>
      <c r="P126" s="318"/>
      <c r="Q126" s="318"/>
      <c r="R126" s="318"/>
      <c r="S126" s="318"/>
      <c r="T126" s="319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hidden="1" customHeight="1" x14ac:dyDescent="0.2">
      <c r="A127" s="342" t="s">
        <v>240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55"/>
      <c r="Z127" s="55"/>
    </row>
    <row r="128" spans="1:53" ht="16.5" hidden="1" customHeight="1" x14ac:dyDescent="0.25">
      <c r="A128" s="330" t="s">
        <v>241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66"/>
      <c r="Z128" s="66"/>
    </row>
    <row r="129" spans="1:53" ht="14.25" hidden="1" customHeight="1" x14ac:dyDescent="0.25">
      <c r="A129" s="331" t="s">
        <v>113</v>
      </c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  <c r="T129" s="331"/>
      <c r="U129" s="331"/>
      <c r="V129" s="331"/>
      <c r="W129" s="331"/>
      <c r="X129" s="331"/>
      <c r="Y129" s="67"/>
      <c r="Z129" s="67"/>
    </row>
    <row r="130" spans="1:53" ht="27" hidden="1" customHeight="1" x14ac:dyDescent="0.25">
      <c r="A130" s="64" t="s">
        <v>242</v>
      </c>
      <c r="B130" s="64" t="s">
        <v>243</v>
      </c>
      <c r="C130" s="37">
        <v>4301011223</v>
      </c>
      <c r="D130" s="326">
        <v>4607091383423</v>
      </c>
      <c r="E130" s="326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111</v>
      </c>
      <c r="L130" s="39" t="s">
        <v>130</v>
      </c>
      <c r="M130" s="38">
        <v>35</v>
      </c>
      <c r="N130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8"/>
      <c r="P130" s="328"/>
      <c r="Q130" s="328"/>
      <c r="R130" s="32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hidden="1" customHeight="1" x14ac:dyDescent="0.25">
      <c r="A131" s="64" t="s">
        <v>244</v>
      </c>
      <c r="B131" s="64" t="s">
        <v>245</v>
      </c>
      <c r="C131" s="37">
        <v>4301011338</v>
      </c>
      <c r="D131" s="326">
        <v>4607091381405</v>
      </c>
      <c r="E131" s="326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111</v>
      </c>
      <c r="L131" s="39" t="s">
        <v>78</v>
      </c>
      <c r="M131" s="38">
        <v>35</v>
      </c>
      <c r="N131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8"/>
      <c r="P131" s="328"/>
      <c r="Q131" s="328"/>
      <c r="R131" s="329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hidden="1" customHeight="1" x14ac:dyDescent="0.25">
      <c r="A132" s="64" t="s">
        <v>246</v>
      </c>
      <c r="B132" s="64" t="s">
        <v>247</v>
      </c>
      <c r="C132" s="37">
        <v>4301011333</v>
      </c>
      <c r="D132" s="326">
        <v>4607091386516</v>
      </c>
      <c r="E132" s="326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111</v>
      </c>
      <c r="L132" s="39" t="s">
        <v>78</v>
      </c>
      <c r="M132" s="38">
        <v>30</v>
      </c>
      <c r="N132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8"/>
      <c r="P132" s="328"/>
      <c r="Q132" s="328"/>
      <c r="R132" s="32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17" t="s">
        <v>43</v>
      </c>
      <c r="O133" s="318"/>
      <c r="P133" s="318"/>
      <c r="Q133" s="318"/>
      <c r="R133" s="318"/>
      <c r="S133" s="318"/>
      <c r="T133" s="31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hidden="1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1"/>
      <c r="N134" s="317" t="s">
        <v>43</v>
      </c>
      <c r="O134" s="318"/>
      <c r="P134" s="318"/>
      <c r="Q134" s="318"/>
      <c r="R134" s="318"/>
      <c r="S134" s="318"/>
      <c r="T134" s="31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hidden="1" customHeight="1" x14ac:dyDescent="0.25">
      <c r="A135" s="330" t="s">
        <v>248</v>
      </c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66"/>
      <c r="Z135" s="66"/>
    </row>
    <row r="136" spans="1:53" ht="14.25" hidden="1" customHeight="1" x14ac:dyDescent="0.25">
      <c r="A136" s="331" t="s">
        <v>75</v>
      </c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  <c r="Q136" s="331"/>
      <c r="R136" s="331"/>
      <c r="S136" s="331"/>
      <c r="T136" s="331"/>
      <c r="U136" s="331"/>
      <c r="V136" s="331"/>
      <c r="W136" s="331"/>
      <c r="X136" s="331"/>
      <c r="Y136" s="67"/>
      <c r="Z136" s="67"/>
    </row>
    <row r="137" spans="1:53" ht="16.5" hidden="1" customHeight="1" x14ac:dyDescent="0.25">
      <c r="A137" s="64" t="s">
        <v>249</v>
      </c>
      <c r="B137" s="64" t="s">
        <v>250</v>
      </c>
      <c r="C137" s="37">
        <v>4301031245</v>
      </c>
      <c r="D137" s="326">
        <v>4680115883963</v>
      </c>
      <c r="E137" s="326"/>
      <c r="F137" s="63">
        <v>0.28000000000000003</v>
      </c>
      <c r="G137" s="38">
        <v>6</v>
      </c>
      <c r="H137" s="63">
        <v>1.68</v>
      </c>
      <c r="I137" s="63">
        <v>1.78</v>
      </c>
      <c r="J137" s="38">
        <v>234</v>
      </c>
      <c r="K137" s="38" t="s">
        <v>174</v>
      </c>
      <c r="L137" s="39" t="s">
        <v>78</v>
      </c>
      <c r="M137" s="38">
        <v>40</v>
      </c>
      <c r="N137" s="505" t="s">
        <v>251</v>
      </c>
      <c r="O137" s="328"/>
      <c r="P137" s="328"/>
      <c r="Q137" s="328"/>
      <c r="R137" s="329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5" si="7">IFERROR(IF(V137="",0,CEILING((V137/$H137),1)*$H137),"")</f>
        <v>0</v>
      </c>
      <c r="X137" s="42" t="str">
        <f>IFERROR(IF(W137=0,"",ROUNDUP(W137/H137,0)*0.00502),"")</f>
        <v/>
      </c>
      <c r="Y137" s="69" t="s">
        <v>48</v>
      </c>
      <c r="Z137" s="70" t="s">
        <v>252</v>
      </c>
      <c r="AD137" s="71"/>
      <c r="BA137" s="138" t="s">
        <v>66</v>
      </c>
    </row>
    <row r="138" spans="1:53" ht="27" hidden="1" customHeight="1" x14ac:dyDescent="0.25">
      <c r="A138" s="64" t="s">
        <v>253</v>
      </c>
      <c r="B138" s="64" t="s">
        <v>254</v>
      </c>
      <c r="C138" s="37">
        <v>4301031191</v>
      </c>
      <c r="D138" s="326">
        <v>4680115880993</v>
      </c>
      <c r="E138" s="326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79</v>
      </c>
      <c r="L138" s="39" t="s">
        <v>78</v>
      </c>
      <c r="M138" s="38">
        <v>40</v>
      </c>
      <c r="N138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8"/>
      <c r="P138" s="328"/>
      <c r="Q138" s="328"/>
      <c r="R138" s="329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hidden="1" customHeight="1" x14ac:dyDescent="0.25">
      <c r="A139" s="64" t="s">
        <v>255</v>
      </c>
      <c r="B139" s="64" t="s">
        <v>256</v>
      </c>
      <c r="C139" s="37">
        <v>4301031204</v>
      </c>
      <c r="D139" s="326">
        <v>4680115881761</v>
      </c>
      <c r="E139" s="326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79</v>
      </c>
      <c r="L139" s="39" t="s">
        <v>78</v>
      </c>
      <c r="M139" s="38">
        <v>40</v>
      </c>
      <c r="N13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8"/>
      <c r="P139" s="328"/>
      <c r="Q139" s="328"/>
      <c r="R139" s="329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hidden="1" customHeight="1" x14ac:dyDescent="0.25">
      <c r="A140" s="64" t="s">
        <v>257</v>
      </c>
      <c r="B140" s="64" t="s">
        <v>258</v>
      </c>
      <c r="C140" s="37">
        <v>4301031201</v>
      </c>
      <c r="D140" s="326">
        <v>4680115881563</v>
      </c>
      <c r="E140" s="326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8" t="s">
        <v>79</v>
      </c>
      <c r="L140" s="39" t="s">
        <v>78</v>
      </c>
      <c r="M140" s="38">
        <v>40</v>
      </c>
      <c r="N140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8"/>
      <c r="P140" s="328"/>
      <c r="Q140" s="328"/>
      <c r="R140" s="329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hidden="1" customHeight="1" x14ac:dyDescent="0.25">
      <c r="A141" s="64" t="s">
        <v>259</v>
      </c>
      <c r="B141" s="64" t="s">
        <v>260</v>
      </c>
      <c r="C141" s="37">
        <v>4301031199</v>
      </c>
      <c r="D141" s="326">
        <v>4680115880986</v>
      </c>
      <c r="E141" s="326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174</v>
      </c>
      <c r="L141" s="39" t="s">
        <v>78</v>
      </c>
      <c r="M141" s="38">
        <v>40</v>
      </c>
      <c r="N141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8"/>
      <c r="P141" s="328"/>
      <c r="Q141" s="328"/>
      <c r="R141" s="329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hidden="1" customHeight="1" x14ac:dyDescent="0.25">
      <c r="A142" s="64" t="s">
        <v>261</v>
      </c>
      <c r="B142" s="64" t="s">
        <v>262</v>
      </c>
      <c r="C142" s="37">
        <v>4301031190</v>
      </c>
      <c r="D142" s="326">
        <v>4680115880207</v>
      </c>
      <c r="E142" s="326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8" t="s">
        <v>79</v>
      </c>
      <c r="L142" s="39" t="s">
        <v>78</v>
      </c>
      <c r="M142" s="38">
        <v>40</v>
      </c>
      <c r="N142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8"/>
      <c r="P142" s="328"/>
      <c r="Q142" s="328"/>
      <c r="R142" s="329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hidden="1" customHeight="1" x14ac:dyDescent="0.25">
      <c r="A143" s="64" t="s">
        <v>263</v>
      </c>
      <c r="B143" s="64" t="s">
        <v>264</v>
      </c>
      <c r="C143" s="37">
        <v>4301031205</v>
      </c>
      <c r="D143" s="326">
        <v>4680115881785</v>
      </c>
      <c r="E143" s="326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174</v>
      </c>
      <c r="L143" s="39" t="s">
        <v>78</v>
      </c>
      <c r="M143" s="38">
        <v>40</v>
      </c>
      <c r="N143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8"/>
      <c r="P143" s="328"/>
      <c r="Q143" s="328"/>
      <c r="R143" s="329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hidden="1" customHeight="1" x14ac:dyDescent="0.25">
      <c r="A144" s="64" t="s">
        <v>265</v>
      </c>
      <c r="B144" s="64" t="s">
        <v>266</v>
      </c>
      <c r="C144" s="37">
        <v>4301031202</v>
      </c>
      <c r="D144" s="326">
        <v>4680115881679</v>
      </c>
      <c r="E144" s="326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8" t="s">
        <v>174</v>
      </c>
      <c r="L144" s="39" t="s">
        <v>78</v>
      </c>
      <c r="M144" s="38">
        <v>40</v>
      </c>
      <c r="N144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8"/>
      <c r="P144" s="328"/>
      <c r="Q144" s="328"/>
      <c r="R144" s="329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hidden="1" customHeight="1" x14ac:dyDescent="0.25">
      <c r="A145" s="64" t="s">
        <v>267</v>
      </c>
      <c r="B145" s="64" t="s">
        <v>268</v>
      </c>
      <c r="C145" s="37">
        <v>4301031158</v>
      </c>
      <c r="D145" s="326">
        <v>4680115880191</v>
      </c>
      <c r="E145" s="326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8" t="s">
        <v>79</v>
      </c>
      <c r="L145" s="39" t="s">
        <v>78</v>
      </c>
      <c r="M145" s="38">
        <v>40</v>
      </c>
      <c r="N145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8"/>
      <c r="P145" s="328"/>
      <c r="Q145" s="328"/>
      <c r="R145" s="329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17" t="s">
        <v>43</v>
      </c>
      <c r="O146" s="318"/>
      <c r="P146" s="318"/>
      <c r="Q146" s="318"/>
      <c r="R146" s="318"/>
      <c r="S146" s="318"/>
      <c r="T146" s="319"/>
      <c r="U146" s="43" t="s">
        <v>42</v>
      </c>
      <c r="V146" s="44">
        <f>IFERROR(V137/H137,"0")+IFERROR(V138/H138,"0")+IFERROR(V139/H139,"0")+IFERROR(V140/H140,"0")+IFERROR(V141/H141,"0")+IFERROR(V142/H142,"0")+IFERROR(V143/H143,"0")+IFERROR(V144/H144,"0")+IFERROR(V145/H145,"0")</f>
        <v>0</v>
      </c>
      <c r="W146" s="44">
        <f>IFERROR(W137/H137,"0")+IFERROR(W138/H138,"0")+IFERROR(W139/H139,"0")+IFERROR(W140/H140,"0")+IFERROR(W141/H141,"0")+IFERROR(W142/H142,"0")+IFERROR(W143/H143,"0")+IFERROR(W144/H144,"0")+IFERROR(W145/H145,"0")</f>
        <v>0</v>
      </c>
      <c r="X146" s="44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68"/>
      <c r="Z146" s="68"/>
    </row>
    <row r="147" spans="1:53" hidden="1" x14ac:dyDescent="0.2">
      <c r="A147" s="320"/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1"/>
      <c r="N147" s="317" t="s">
        <v>43</v>
      </c>
      <c r="O147" s="318"/>
      <c r="P147" s="318"/>
      <c r="Q147" s="318"/>
      <c r="R147" s="318"/>
      <c r="S147" s="318"/>
      <c r="T147" s="319"/>
      <c r="U147" s="43" t="s">
        <v>0</v>
      </c>
      <c r="V147" s="44">
        <f>IFERROR(SUM(V137:V145),"0")</f>
        <v>0</v>
      </c>
      <c r="W147" s="44">
        <f>IFERROR(SUM(W137:W145),"0")</f>
        <v>0</v>
      </c>
      <c r="X147" s="43"/>
      <c r="Y147" s="68"/>
      <c r="Z147" s="68"/>
    </row>
    <row r="148" spans="1:53" ht="16.5" hidden="1" customHeight="1" x14ac:dyDescent="0.25">
      <c r="A148" s="330" t="s">
        <v>269</v>
      </c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0"/>
      <c r="P148" s="330"/>
      <c r="Q148" s="330"/>
      <c r="R148" s="330"/>
      <c r="S148" s="330"/>
      <c r="T148" s="330"/>
      <c r="U148" s="330"/>
      <c r="V148" s="330"/>
      <c r="W148" s="330"/>
      <c r="X148" s="330"/>
      <c r="Y148" s="66"/>
      <c r="Z148" s="66"/>
    </row>
    <row r="149" spans="1:53" ht="14.25" hidden="1" customHeight="1" x14ac:dyDescent="0.25">
      <c r="A149" s="331" t="s">
        <v>113</v>
      </c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31"/>
      <c r="P149" s="331"/>
      <c r="Q149" s="331"/>
      <c r="R149" s="331"/>
      <c r="S149" s="331"/>
      <c r="T149" s="331"/>
      <c r="U149" s="331"/>
      <c r="V149" s="331"/>
      <c r="W149" s="331"/>
      <c r="X149" s="331"/>
      <c r="Y149" s="67"/>
      <c r="Z149" s="67"/>
    </row>
    <row r="150" spans="1:53" ht="16.5" hidden="1" customHeight="1" x14ac:dyDescent="0.25">
      <c r="A150" s="64" t="s">
        <v>270</v>
      </c>
      <c r="B150" s="64" t="s">
        <v>271</v>
      </c>
      <c r="C150" s="37">
        <v>4301011450</v>
      </c>
      <c r="D150" s="326">
        <v>4680115881402</v>
      </c>
      <c r="E150" s="326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111</v>
      </c>
      <c r="L150" s="39" t="s">
        <v>110</v>
      </c>
      <c r="M150" s="38">
        <v>55</v>
      </c>
      <c r="N150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8"/>
      <c r="P150" s="328"/>
      <c r="Q150" s="328"/>
      <c r="R150" s="329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IFERROR(IF(W150=0,"",ROUNDUP(W150/H150,0)*0.02175),"")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27" hidden="1" customHeight="1" x14ac:dyDescent="0.25">
      <c r="A151" s="64" t="s">
        <v>272</v>
      </c>
      <c r="B151" s="64" t="s">
        <v>273</v>
      </c>
      <c r="C151" s="37">
        <v>4301011454</v>
      </c>
      <c r="D151" s="326">
        <v>4680115881396</v>
      </c>
      <c r="E151" s="326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8" t="s">
        <v>79</v>
      </c>
      <c r="L151" s="39" t="s">
        <v>78</v>
      </c>
      <c r="M151" s="38">
        <v>55</v>
      </c>
      <c r="N151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8"/>
      <c r="P151" s="328"/>
      <c r="Q151" s="328"/>
      <c r="R151" s="329"/>
      <c r="S151" s="40" t="s">
        <v>48</v>
      </c>
      <c r="T151" s="40" t="s">
        <v>48</v>
      </c>
      <c r="U151" s="41" t="s">
        <v>0</v>
      </c>
      <c r="V151" s="59">
        <v>0</v>
      </c>
      <c r="W151" s="56">
        <f>IFERROR(IF(V151="",0,CEILING((V151/$H151),1)*$H151),"")</f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48" t="s">
        <v>66</v>
      </c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17" t="s">
        <v>43</v>
      </c>
      <c r="O152" s="318"/>
      <c r="P152" s="318"/>
      <c r="Q152" s="318"/>
      <c r="R152" s="318"/>
      <c r="S152" s="318"/>
      <c r="T152" s="319"/>
      <c r="U152" s="43" t="s">
        <v>42</v>
      </c>
      <c r="V152" s="44">
        <f>IFERROR(V150/H150,"0")+IFERROR(V151/H151,"0")</f>
        <v>0</v>
      </c>
      <c r="W152" s="44">
        <f>IFERROR(W150/H150,"0")+IFERROR(W151/H151,"0")</f>
        <v>0</v>
      </c>
      <c r="X152" s="44">
        <f>IFERROR(IF(X150="",0,X150),"0")+IFERROR(IF(X151="",0,X151),"0")</f>
        <v>0</v>
      </c>
      <c r="Y152" s="68"/>
      <c r="Z152" s="68"/>
    </row>
    <row r="153" spans="1:53" hidden="1" x14ac:dyDescent="0.2">
      <c r="A153" s="320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1"/>
      <c r="N153" s="317" t="s">
        <v>43</v>
      </c>
      <c r="O153" s="318"/>
      <c r="P153" s="318"/>
      <c r="Q153" s="318"/>
      <c r="R153" s="318"/>
      <c r="S153" s="318"/>
      <c r="T153" s="319"/>
      <c r="U153" s="43" t="s">
        <v>0</v>
      </c>
      <c r="V153" s="44">
        <f>IFERROR(SUM(V150:V151),"0")</f>
        <v>0</v>
      </c>
      <c r="W153" s="44">
        <f>IFERROR(SUM(W150:W151),"0")</f>
        <v>0</v>
      </c>
      <c r="X153" s="43"/>
      <c r="Y153" s="68"/>
      <c r="Z153" s="68"/>
    </row>
    <row r="154" spans="1:53" ht="14.25" hidden="1" customHeight="1" x14ac:dyDescent="0.25">
      <c r="A154" s="331" t="s">
        <v>107</v>
      </c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  <c r="T154" s="331"/>
      <c r="U154" s="331"/>
      <c r="V154" s="331"/>
      <c r="W154" s="331"/>
      <c r="X154" s="331"/>
      <c r="Y154" s="67"/>
      <c r="Z154" s="67"/>
    </row>
    <row r="155" spans="1:53" ht="16.5" hidden="1" customHeight="1" x14ac:dyDescent="0.25">
      <c r="A155" s="64" t="s">
        <v>274</v>
      </c>
      <c r="B155" s="64" t="s">
        <v>275</v>
      </c>
      <c r="C155" s="37">
        <v>4301020262</v>
      </c>
      <c r="D155" s="326">
        <v>4680115882935</v>
      </c>
      <c r="E155" s="326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111</v>
      </c>
      <c r="L155" s="39" t="s">
        <v>130</v>
      </c>
      <c r="M155" s="38">
        <v>50</v>
      </c>
      <c r="N155" s="497" t="s">
        <v>276</v>
      </c>
      <c r="O155" s="328"/>
      <c r="P155" s="328"/>
      <c r="Q155" s="328"/>
      <c r="R155" s="329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6.5" hidden="1" customHeight="1" x14ac:dyDescent="0.25">
      <c r="A156" s="64" t="s">
        <v>277</v>
      </c>
      <c r="B156" s="64" t="s">
        <v>278</v>
      </c>
      <c r="C156" s="37">
        <v>4301020220</v>
      </c>
      <c r="D156" s="326">
        <v>4680115880764</v>
      </c>
      <c r="E156" s="326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8" t="s">
        <v>79</v>
      </c>
      <c r="L156" s="39" t="s">
        <v>110</v>
      </c>
      <c r="M156" s="38">
        <v>50</v>
      </c>
      <c r="N156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8"/>
      <c r="P156" s="328"/>
      <c r="Q156" s="328"/>
      <c r="R156" s="329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0" t="s">
        <v>66</v>
      </c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17" t="s">
        <v>43</v>
      </c>
      <c r="O157" s="318"/>
      <c r="P157" s="318"/>
      <c r="Q157" s="318"/>
      <c r="R157" s="318"/>
      <c r="S157" s="318"/>
      <c r="T157" s="319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hidden="1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1"/>
      <c r="N158" s="317" t="s">
        <v>43</v>
      </c>
      <c r="O158" s="318"/>
      <c r="P158" s="318"/>
      <c r="Q158" s="318"/>
      <c r="R158" s="318"/>
      <c r="S158" s="318"/>
      <c r="T158" s="319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hidden="1" customHeight="1" x14ac:dyDescent="0.25">
      <c r="A159" s="331" t="s">
        <v>75</v>
      </c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  <c r="T159" s="331"/>
      <c r="U159" s="331"/>
      <c r="V159" s="331"/>
      <c r="W159" s="331"/>
      <c r="X159" s="331"/>
      <c r="Y159" s="67"/>
      <c r="Z159" s="67"/>
    </row>
    <row r="160" spans="1:53" ht="27" hidden="1" customHeight="1" x14ac:dyDescent="0.25">
      <c r="A160" s="64" t="s">
        <v>279</v>
      </c>
      <c r="B160" s="64" t="s">
        <v>280</v>
      </c>
      <c r="C160" s="37">
        <v>4301031224</v>
      </c>
      <c r="D160" s="326">
        <v>4680115882683</v>
      </c>
      <c r="E160" s="326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79</v>
      </c>
      <c r="L160" s="39" t="s">
        <v>78</v>
      </c>
      <c r="M160" s="38">
        <v>40</v>
      </c>
      <c r="N160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8"/>
      <c r="P160" s="328"/>
      <c r="Q160" s="328"/>
      <c r="R160" s="32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hidden="1" customHeight="1" x14ac:dyDescent="0.25">
      <c r="A161" s="64" t="s">
        <v>281</v>
      </c>
      <c r="B161" s="64" t="s">
        <v>282</v>
      </c>
      <c r="C161" s="37">
        <v>4301031230</v>
      </c>
      <c r="D161" s="326">
        <v>4680115882690</v>
      </c>
      <c r="E161" s="326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79</v>
      </c>
      <c r="L161" s="39" t="s">
        <v>78</v>
      </c>
      <c r="M161" s="38">
        <v>40</v>
      </c>
      <c r="N161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8"/>
      <c r="P161" s="328"/>
      <c r="Q161" s="328"/>
      <c r="R161" s="32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hidden="1" customHeight="1" x14ac:dyDescent="0.25">
      <c r="A162" s="64" t="s">
        <v>283</v>
      </c>
      <c r="B162" s="64" t="s">
        <v>284</v>
      </c>
      <c r="C162" s="37">
        <v>4301031220</v>
      </c>
      <c r="D162" s="326">
        <v>4680115882669</v>
      </c>
      <c r="E162" s="326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79</v>
      </c>
      <c r="L162" s="39" t="s">
        <v>78</v>
      </c>
      <c r="M162" s="38">
        <v>40</v>
      </c>
      <c r="N162" s="4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8"/>
      <c r="P162" s="328"/>
      <c r="Q162" s="328"/>
      <c r="R162" s="32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hidden="1" customHeight="1" x14ac:dyDescent="0.25">
      <c r="A163" s="64" t="s">
        <v>285</v>
      </c>
      <c r="B163" s="64" t="s">
        <v>286</v>
      </c>
      <c r="C163" s="37">
        <v>4301031221</v>
      </c>
      <c r="D163" s="326">
        <v>4680115882676</v>
      </c>
      <c r="E163" s="326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79</v>
      </c>
      <c r="L163" s="39" t="s">
        <v>78</v>
      </c>
      <c r="M163" s="38">
        <v>40</v>
      </c>
      <c r="N163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8"/>
      <c r="P163" s="328"/>
      <c r="Q163" s="328"/>
      <c r="R163" s="32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17" t="s">
        <v>43</v>
      </c>
      <c r="O164" s="318"/>
      <c r="P164" s="318"/>
      <c r="Q164" s="318"/>
      <c r="R164" s="318"/>
      <c r="S164" s="318"/>
      <c r="T164" s="319"/>
      <c r="U164" s="43" t="s">
        <v>42</v>
      </c>
      <c r="V164" s="44">
        <f>IFERROR(V160/H160,"0")+IFERROR(V161/H161,"0")+IFERROR(V162/H162,"0")+IFERROR(V163/H163,"0")</f>
        <v>0</v>
      </c>
      <c r="W164" s="44">
        <f>IFERROR(W160/H160,"0")+IFERROR(W161/H161,"0")+IFERROR(W162/H162,"0")+IFERROR(W163/H163,"0")</f>
        <v>0</v>
      </c>
      <c r="X164" s="44">
        <f>IFERROR(IF(X160="",0,X160),"0")+IFERROR(IF(X161="",0,X161),"0")+IFERROR(IF(X162="",0,X162),"0")+IFERROR(IF(X163="",0,X163),"0")</f>
        <v>0</v>
      </c>
      <c r="Y164" s="68"/>
      <c r="Z164" s="68"/>
    </row>
    <row r="165" spans="1:53" hidden="1" x14ac:dyDescent="0.2">
      <c r="A165" s="320"/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1"/>
      <c r="N165" s="317" t="s">
        <v>43</v>
      </c>
      <c r="O165" s="318"/>
      <c r="P165" s="318"/>
      <c r="Q165" s="318"/>
      <c r="R165" s="318"/>
      <c r="S165" s="318"/>
      <c r="T165" s="319"/>
      <c r="U165" s="43" t="s">
        <v>0</v>
      </c>
      <c r="V165" s="44">
        <f>IFERROR(SUM(V160:V163),"0")</f>
        <v>0</v>
      </c>
      <c r="W165" s="44">
        <f>IFERROR(SUM(W160:W163),"0")</f>
        <v>0</v>
      </c>
      <c r="X165" s="43"/>
      <c r="Y165" s="68"/>
      <c r="Z165" s="68"/>
    </row>
    <row r="166" spans="1:53" ht="14.25" hidden="1" customHeight="1" x14ac:dyDescent="0.25">
      <c r="A166" s="331" t="s">
        <v>80</v>
      </c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1"/>
      <c r="N166" s="331"/>
      <c r="O166" s="331"/>
      <c r="P166" s="331"/>
      <c r="Q166" s="331"/>
      <c r="R166" s="331"/>
      <c r="S166" s="331"/>
      <c r="T166" s="331"/>
      <c r="U166" s="331"/>
      <c r="V166" s="331"/>
      <c r="W166" s="331"/>
      <c r="X166" s="331"/>
      <c r="Y166" s="67"/>
      <c r="Z166" s="67"/>
    </row>
    <row r="167" spans="1:53" ht="27" hidden="1" customHeight="1" x14ac:dyDescent="0.25">
      <c r="A167" s="64" t="s">
        <v>287</v>
      </c>
      <c r="B167" s="64" t="s">
        <v>288</v>
      </c>
      <c r="C167" s="37">
        <v>4301051409</v>
      </c>
      <c r="D167" s="326">
        <v>4680115881556</v>
      </c>
      <c r="E167" s="326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8" t="s">
        <v>111</v>
      </c>
      <c r="L167" s="39" t="s">
        <v>130</v>
      </c>
      <c r="M167" s="38">
        <v>45</v>
      </c>
      <c r="N167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8"/>
      <c r="P167" s="328"/>
      <c r="Q167" s="328"/>
      <c r="R167" s="329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ref="W167:W183" si="8">IFERROR(IF(V167="",0,CEILING((V167/$H167),1)*$H167),"")</f>
        <v>0</v>
      </c>
      <c r="X167" s="42" t="str">
        <f>IFERROR(IF(W167=0,"",ROUNDUP(W167/H167,0)*0.01196),"")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16.5" hidden="1" customHeight="1" x14ac:dyDescent="0.25">
      <c r="A168" s="64" t="s">
        <v>289</v>
      </c>
      <c r="B168" s="64" t="s">
        <v>290</v>
      </c>
      <c r="C168" s="37">
        <v>4301051538</v>
      </c>
      <c r="D168" s="326">
        <v>4680115880573</v>
      </c>
      <c r="E168" s="326"/>
      <c r="F168" s="63">
        <v>1.45</v>
      </c>
      <c r="G168" s="38">
        <v>6</v>
      </c>
      <c r="H168" s="63">
        <v>8.6999999999999993</v>
      </c>
      <c r="I168" s="63">
        <v>9.2639999999999993</v>
      </c>
      <c r="J168" s="38">
        <v>56</v>
      </c>
      <c r="K168" s="38" t="s">
        <v>111</v>
      </c>
      <c r="L168" s="39" t="s">
        <v>78</v>
      </c>
      <c r="M168" s="38">
        <v>45</v>
      </c>
      <c r="N168" s="484" t="s">
        <v>291</v>
      </c>
      <c r="O168" s="328"/>
      <c r="P168" s="328"/>
      <c r="Q168" s="328"/>
      <c r="R168" s="329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hidden="1" customHeight="1" x14ac:dyDescent="0.25">
      <c r="A169" s="64" t="s">
        <v>292</v>
      </c>
      <c r="B169" s="64" t="s">
        <v>293</v>
      </c>
      <c r="C169" s="37">
        <v>4301051408</v>
      </c>
      <c r="D169" s="326">
        <v>4680115881594</v>
      </c>
      <c r="E169" s="326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8" t="s">
        <v>111</v>
      </c>
      <c r="L169" s="39" t="s">
        <v>130</v>
      </c>
      <c r="M169" s="38">
        <v>40</v>
      </c>
      <c r="N169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8"/>
      <c r="P169" s="328"/>
      <c r="Q169" s="328"/>
      <c r="R169" s="329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IFERROR(IF(W169=0,"",ROUNDUP(W169/H169,0)*0.02175),"")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27" hidden="1" customHeight="1" x14ac:dyDescent="0.25">
      <c r="A170" s="64" t="s">
        <v>294</v>
      </c>
      <c r="B170" s="64" t="s">
        <v>295</v>
      </c>
      <c r="C170" s="37">
        <v>4301051505</v>
      </c>
      <c r="D170" s="326">
        <v>4680115881587</v>
      </c>
      <c r="E170" s="326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111</v>
      </c>
      <c r="L170" s="39" t="s">
        <v>78</v>
      </c>
      <c r="M170" s="38">
        <v>40</v>
      </c>
      <c r="N170" s="486" t="s">
        <v>296</v>
      </c>
      <c r="O170" s="328"/>
      <c r="P170" s="328"/>
      <c r="Q170" s="328"/>
      <c r="R170" s="329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hidden="1" customHeight="1" x14ac:dyDescent="0.25">
      <c r="A171" s="64" t="s">
        <v>297</v>
      </c>
      <c r="B171" s="64" t="s">
        <v>298</v>
      </c>
      <c r="C171" s="37">
        <v>4301051380</v>
      </c>
      <c r="D171" s="326">
        <v>4680115880962</v>
      </c>
      <c r="E171" s="326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8" t="s">
        <v>111</v>
      </c>
      <c r="L171" s="39" t="s">
        <v>78</v>
      </c>
      <c r="M171" s="38">
        <v>40</v>
      </c>
      <c r="N171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8"/>
      <c r="P171" s="328"/>
      <c r="Q171" s="328"/>
      <c r="R171" s="329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hidden="1" customHeight="1" x14ac:dyDescent="0.25">
      <c r="A172" s="64" t="s">
        <v>299</v>
      </c>
      <c r="B172" s="64" t="s">
        <v>300</v>
      </c>
      <c r="C172" s="37">
        <v>4301051411</v>
      </c>
      <c r="D172" s="326">
        <v>4680115881617</v>
      </c>
      <c r="E172" s="326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8" t="s">
        <v>111</v>
      </c>
      <c r="L172" s="39" t="s">
        <v>130</v>
      </c>
      <c r="M172" s="38">
        <v>40</v>
      </c>
      <c r="N172" s="4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8"/>
      <c r="P172" s="328"/>
      <c r="Q172" s="328"/>
      <c r="R172" s="329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hidden="1" customHeight="1" x14ac:dyDescent="0.25">
      <c r="A173" s="64" t="s">
        <v>301</v>
      </c>
      <c r="B173" s="64" t="s">
        <v>302</v>
      </c>
      <c r="C173" s="37">
        <v>4301051487</v>
      </c>
      <c r="D173" s="326">
        <v>4680115881228</v>
      </c>
      <c r="E173" s="326"/>
      <c r="F173" s="63">
        <v>0.4</v>
      </c>
      <c r="G173" s="38">
        <v>6</v>
      </c>
      <c r="H173" s="63">
        <v>2.4</v>
      </c>
      <c r="I173" s="63">
        <v>2.6720000000000002</v>
      </c>
      <c r="J173" s="38">
        <v>156</v>
      </c>
      <c r="K173" s="38" t="s">
        <v>79</v>
      </c>
      <c r="L173" s="39" t="s">
        <v>78</v>
      </c>
      <c r="M173" s="38">
        <v>40</v>
      </c>
      <c r="N173" s="479" t="s">
        <v>303</v>
      </c>
      <c r="O173" s="328"/>
      <c r="P173" s="328"/>
      <c r="Q173" s="328"/>
      <c r="R173" s="329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IFERROR(IF(W173=0,"",ROUNDUP(W173/H173,0)*0.00753),"")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hidden="1" customHeight="1" x14ac:dyDescent="0.25">
      <c r="A174" s="64" t="s">
        <v>304</v>
      </c>
      <c r="B174" s="64" t="s">
        <v>305</v>
      </c>
      <c r="C174" s="37">
        <v>4301051506</v>
      </c>
      <c r="D174" s="326">
        <v>4680115881037</v>
      </c>
      <c r="E174" s="326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8" t="s">
        <v>79</v>
      </c>
      <c r="L174" s="39" t="s">
        <v>78</v>
      </c>
      <c r="M174" s="38">
        <v>40</v>
      </c>
      <c r="N174" s="480" t="s">
        <v>306</v>
      </c>
      <c r="O174" s="328"/>
      <c r="P174" s="328"/>
      <c r="Q174" s="328"/>
      <c r="R174" s="329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hidden="1" customHeight="1" x14ac:dyDescent="0.25">
      <c r="A175" s="64" t="s">
        <v>307</v>
      </c>
      <c r="B175" s="64" t="s">
        <v>308</v>
      </c>
      <c r="C175" s="37">
        <v>4301051384</v>
      </c>
      <c r="D175" s="326">
        <v>4680115881211</v>
      </c>
      <c r="E175" s="326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8" t="s">
        <v>79</v>
      </c>
      <c r="L175" s="39" t="s">
        <v>78</v>
      </c>
      <c r="M175" s="38">
        <v>45</v>
      </c>
      <c r="N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8"/>
      <c r="P175" s="328"/>
      <c r="Q175" s="328"/>
      <c r="R175" s="329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IFERROR(IF(W175=0,"",ROUNDUP(W175/H175,0)*0.00753),"")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hidden="1" customHeight="1" x14ac:dyDescent="0.25">
      <c r="A176" s="64" t="s">
        <v>309</v>
      </c>
      <c r="B176" s="64" t="s">
        <v>310</v>
      </c>
      <c r="C176" s="37">
        <v>4301051378</v>
      </c>
      <c r="D176" s="326">
        <v>4680115881020</v>
      </c>
      <c r="E176" s="326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8" t="s">
        <v>79</v>
      </c>
      <c r="L176" s="39" t="s">
        <v>78</v>
      </c>
      <c r="M176" s="38">
        <v>45</v>
      </c>
      <c r="N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8"/>
      <c r="P176" s="328"/>
      <c r="Q176" s="328"/>
      <c r="R176" s="32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311</v>
      </c>
      <c r="B177" s="64" t="s">
        <v>312</v>
      </c>
      <c r="C177" s="37">
        <v>4301051407</v>
      </c>
      <c r="D177" s="326">
        <v>4680115882195</v>
      </c>
      <c r="E177" s="326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8" t="s">
        <v>79</v>
      </c>
      <c r="L177" s="39" t="s">
        <v>130</v>
      </c>
      <c r="M177" s="38">
        <v>40</v>
      </c>
      <c r="N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8"/>
      <c r="P177" s="328"/>
      <c r="Q177" s="328"/>
      <c r="R177" s="32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ref="X177:X183" si="9"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313</v>
      </c>
      <c r="B178" s="64" t="s">
        <v>314</v>
      </c>
      <c r="C178" s="37">
        <v>4301051479</v>
      </c>
      <c r="D178" s="326">
        <v>4680115882607</v>
      </c>
      <c r="E178" s="326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8" t="s">
        <v>79</v>
      </c>
      <c r="L178" s="39" t="s">
        <v>130</v>
      </c>
      <c r="M178" s="38">
        <v>45</v>
      </c>
      <c r="N178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8"/>
      <c r="P178" s="328"/>
      <c r="Q178" s="328"/>
      <c r="R178" s="32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si="9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315</v>
      </c>
      <c r="B179" s="64" t="s">
        <v>316</v>
      </c>
      <c r="C179" s="37">
        <v>4301051468</v>
      </c>
      <c r="D179" s="326">
        <v>4680115880092</v>
      </c>
      <c r="E179" s="326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79</v>
      </c>
      <c r="L179" s="39" t="s">
        <v>130</v>
      </c>
      <c r="M179" s="38">
        <v>45</v>
      </c>
      <c r="N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8"/>
      <c r="P179" s="328"/>
      <c r="Q179" s="328"/>
      <c r="R179" s="32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si="9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317</v>
      </c>
      <c r="B180" s="64" t="s">
        <v>318</v>
      </c>
      <c r="C180" s="37">
        <v>4301051469</v>
      </c>
      <c r="D180" s="326">
        <v>4680115880221</v>
      </c>
      <c r="E180" s="326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79</v>
      </c>
      <c r="L180" s="39" t="s">
        <v>130</v>
      </c>
      <c r="M180" s="38">
        <v>45</v>
      </c>
      <c r="N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8"/>
      <c r="P180" s="328"/>
      <c r="Q180" s="328"/>
      <c r="R180" s="32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hidden="1" customHeight="1" x14ac:dyDescent="0.25">
      <c r="A181" s="64" t="s">
        <v>319</v>
      </c>
      <c r="B181" s="64" t="s">
        <v>320</v>
      </c>
      <c r="C181" s="37">
        <v>4301051523</v>
      </c>
      <c r="D181" s="326">
        <v>4680115882942</v>
      </c>
      <c r="E181" s="326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79</v>
      </c>
      <c r="L181" s="39" t="s">
        <v>78</v>
      </c>
      <c r="M181" s="38">
        <v>40</v>
      </c>
      <c r="N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8"/>
      <c r="P181" s="328"/>
      <c r="Q181" s="328"/>
      <c r="R181" s="32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321</v>
      </c>
      <c r="B182" s="64" t="s">
        <v>322</v>
      </c>
      <c r="C182" s="37">
        <v>4301051326</v>
      </c>
      <c r="D182" s="326">
        <v>4680115880504</v>
      </c>
      <c r="E182" s="32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79</v>
      </c>
      <c r="L182" s="39" t="s">
        <v>78</v>
      </c>
      <c r="M182" s="38">
        <v>40</v>
      </c>
      <c r="N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8"/>
      <c r="P182" s="328"/>
      <c r="Q182" s="328"/>
      <c r="R182" s="32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323</v>
      </c>
      <c r="B183" s="64" t="s">
        <v>324</v>
      </c>
      <c r="C183" s="37">
        <v>4301051410</v>
      </c>
      <c r="D183" s="326">
        <v>4680115882164</v>
      </c>
      <c r="E183" s="326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8" t="s">
        <v>79</v>
      </c>
      <c r="L183" s="39" t="s">
        <v>130</v>
      </c>
      <c r="M183" s="38">
        <v>40</v>
      </c>
      <c r="N183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8"/>
      <c r="P183" s="328"/>
      <c r="Q183" s="328"/>
      <c r="R183" s="32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17" t="s">
        <v>43</v>
      </c>
      <c r="O184" s="318"/>
      <c r="P184" s="318"/>
      <c r="Q184" s="318"/>
      <c r="R184" s="318"/>
      <c r="S184" s="318"/>
      <c r="T184" s="319"/>
      <c r="U184" s="43" t="s">
        <v>42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44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68"/>
      <c r="Z184" s="68"/>
    </row>
    <row r="185" spans="1:53" hidden="1" x14ac:dyDescent="0.2">
      <c r="A185" s="320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1"/>
      <c r="N185" s="317" t="s">
        <v>43</v>
      </c>
      <c r="O185" s="318"/>
      <c r="P185" s="318"/>
      <c r="Q185" s="318"/>
      <c r="R185" s="318"/>
      <c r="S185" s="318"/>
      <c r="T185" s="319"/>
      <c r="U185" s="43" t="s">
        <v>0</v>
      </c>
      <c r="V185" s="44">
        <f>IFERROR(SUM(V167:V183),"0")</f>
        <v>0</v>
      </c>
      <c r="W185" s="44">
        <f>IFERROR(SUM(W167:W183),"0")</f>
        <v>0</v>
      </c>
      <c r="X185" s="43"/>
      <c r="Y185" s="68"/>
      <c r="Z185" s="68"/>
    </row>
    <row r="186" spans="1:53" ht="14.25" hidden="1" customHeight="1" x14ac:dyDescent="0.25">
      <c r="A186" s="331" t="s">
        <v>219</v>
      </c>
      <c r="B186" s="331"/>
      <c r="C186" s="331"/>
      <c r="D186" s="331"/>
      <c r="E186" s="331"/>
      <c r="F186" s="331"/>
      <c r="G186" s="331"/>
      <c r="H186" s="331"/>
      <c r="I186" s="331"/>
      <c r="J186" s="331"/>
      <c r="K186" s="331"/>
      <c r="L186" s="331"/>
      <c r="M186" s="331"/>
      <c r="N186" s="331"/>
      <c r="O186" s="331"/>
      <c r="P186" s="331"/>
      <c r="Q186" s="331"/>
      <c r="R186" s="331"/>
      <c r="S186" s="331"/>
      <c r="T186" s="331"/>
      <c r="U186" s="331"/>
      <c r="V186" s="331"/>
      <c r="W186" s="331"/>
      <c r="X186" s="331"/>
      <c r="Y186" s="67"/>
      <c r="Z186" s="67"/>
    </row>
    <row r="187" spans="1:53" ht="16.5" hidden="1" customHeight="1" x14ac:dyDescent="0.25">
      <c r="A187" s="64" t="s">
        <v>325</v>
      </c>
      <c r="B187" s="64" t="s">
        <v>326</v>
      </c>
      <c r="C187" s="37">
        <v>4301060360</v>
      </c>
      <c r="D187" s="326">
        <v>4680115882874</v>
      </c>
      <c r="E187" s="326"/>
      <c r="F187" s="63">
        <v>0.8</v>
      </c>
      <c r="G187" s="38">
        <v>4</v>
      </c>
      <c r="H187" s="63">
        <v>3.2</v>
      </c>
      <c r="I187" s="63">
        <v>3.4660000000000002</v>
      </c>
      <c r="J187" s="38">
        <v>120</v>
      </c>
      <c r="K187" s="38" t="s">
        <v>79</v>
      </c>
      <c r="L187" s="39" t="s">
        <v>78</v>
      </c>
      <c r="M187" s="38">
        <v>30</v>
      </c>
      <c r="N187" s="472" t="s">
        <v>327</v>
      </c>
      <c r="O187" s="328"/>
      <c r="P187" s="328"/>
      <c r="Q187" s="328"/>
      <c r="R187" s="329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IFERROR(IF(W187=0,"",ROUNDUP(W187/H187,0)*0.00937),"")</f>
        <v/>
      </c>
      <c r="Y187" s="69" t="s">
        <v>48</v>
      </c>
      <c r="Z187" s="70" t="s">
        <v>252</v>
      </c>
      <c r="AD187" s="71"/>
      <c r="BA187" s="172" t="s">
        <v>66</v>
      </c>
    </row>
    <row r="188" spans="1:53" ht="16.5" hidden="1" customHeight="1" x14ac:dyDescent="0.25">
      <c r="A188" s="64" t="s">
        <v>328</v>
      </c>
      <c r="B188" s="64" t="s">
        <v>329</v>
      </c>
      <c r="C188" s="37">
        <v>4301060359</v>
      </c>
      <c r="D188" s="326">
        <v>4680115884434</v>
      </c>
      <c r="E188" s="326"/>
      <c r="F188" s="63">
        <v>0.8</v>
      </c>
      <c r="G188" s="38">
        <v>4</v>
      </c>
      <c r="H188" s="63">
        <v>3.2</v>
      </c>
      <c r="I188" s="63">
        <v>3.4660000000000002</v>
      </c>
      <c r="J188" s="38">
        <v>120</v>
      </c>
      <c r="K188" s="38" t="s">
        <v>79</v>
      </c>
      <c r="L188" s="39" t="s">
        <v>78</v>
      </c>
      <c r="M188" s="38">
        <v>30</v>
      </c>
      <c r="N188" s="473" t="s">
        <v>330</v>
      </c>
      <c r="O188" s="328"/>
      <c r="P188" s="328"/>
      <c r="Q188" s="328"/>
      <c r="R188" s="329"/>
      <c r="S188" s="40" t="s">
        <v>48</v>
      </c>
      <c r="T188" s="40" t="s">
        <v>48</v>
      </c>
      <c r="U188" s="41" t="s">
        <v>0</v>
      </c>
      <c r="V188" s="59">
        <v>0</v>
      </c>
      <c r="W188" s="56">
        <f>IFERROR(IF(V188="",0,CEILING((V188/$H188),1)*$H188),"")</f>
        <v>0</v>
      </c>
      <c r="X188" s="42" t="str">
        <f>IFERROR(IF(W188=0,"",ROUNDUP(W188/H188,0)*0.00937),"")</f>
        <v/>
      </c>
      <c r="Y188" s="69" t="s">
        <v>48</v>
      </c>
      <c r="Z188" s="70" t="s">
        <v>252</v>
      </c>
      <c r="AD188" s="71"/>
      <c r="BA188" s="173" t="s">
        <v>66</v>
      </c>
    </row>
    <row r="189" spans="1:53" ht="16.5" hidden="1" customHeight="1" x14ac:dyDescent="0.25">
      <c r="A189" s="64" t="s">
        <v>331</v>
      </c>
      <c r="B189" s="64" t="s">
        <v>332</v>
      </c>
      <c r="C189" s="37">
        <v>4301060338</v>
      </c>
      <c r="D189" s="326">
        <v>4680115880801</v>
      </c>
      <c r="E189" s="32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79</v>
      </c>
      <c r="L189" s="39" t="s">
        <v>78</v>
      </c>
      <c r="M189" s="38">
        <v>40</v>
      </c>
      <c r="N189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8"/>
      <c r="P189" s="328"/>
      <c r="Q189" s="328"/>
      <c r="R189" s="329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t="27" hidden="1" customHeight="1" x14ac:dyDescent="0.25">
      <c r="A190" s="64" t="s">
        <v>333</v>
      </c>
      <c r="B190" s="64" t="s">
        <v>334</v>
      </c>
      <c r="C190" s="37">
        <v>4301060339</v>
      </c>
      <c r="D190" s="326">
        <v>4680115880818</v>
      </c>
      <c r="E190" s="32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8"/>
      <c r="P190" s="328"/>
      <c r="Q190" s="328"/>
      <c r="R190" s="329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17" t="s">
        <v>43</v>
      </c>
      <c r="O191" s="318"/>
      <c r="P191" s="318"/>
      <c r="Q191" s="318"/>
      <c r="R191" s="318"/>
      <c r="S191" s="318"/>
      <c r="T191" s="319"/>
      <c r="U191" s="43" t="s">
        <v>42</v>
      </c>
      <c r="V191" s="44">
        <f>IFERROR(V187/H187,"0")+IFERROR(V188/H188,"0")+IFERROR(V189/H189,"0")+IFERROR(V190/H190,"0")</f>
        <v>0</v>
      </c>
      <c r="W191" s="44">
        <f>IFERROR(W187/H187,"0")+IFERROR(W188/H188,"0")+IFERROR(W189/H189,"0")+IFERROR(W190/H190,"0")</f>
        <v>0</v>
      </c>
      <c r="X191" s="44">
        <f>IFERROR(IF(X187="",0,X187),"0")+IFERROR(IF(X188="",0,X188),"0")+IFERROR(IF(X189="",0,X189),"0")+IFERROR(IF(X190="",0,X190),"0")</f>
        <v>0</v>
      </c>
      <c r="Y191" s="68"/>
      <c r="Z191" s="68"/>
    </row>
    <row r="192" spans="1:53" hidden="1" x14ac:dyDescent="0.2">
      <c r="A192" s="320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1"/>
      <c r="N192" s="317" t="s">
        <v>43</v>
      </c>
      <c r="O192" s="318"/>
      <c r="P192" s="318"/>
      <c r="Q192" s="318"/>
      <c r="R192" s="318"/>
      <c r="S192" s="318"/>
      <c r="T192" s="319"/>
      <c r="U192" s="43" t="s">
        <v>0</v>
      </c>
      <c r="V192" s="44">
        <f>IFERROR(SUM(V187:V190),"0")</f>
        <v>0</v>
      </c>
      <c r="W192" s="44">
        <f>IFERROR(SUM(W187:W190),"0")</f>
        <v>0</v>
      </c>
      <c r="X192" s="43"/>
      <c r="Y192" s="68"/>
      <c r="Z192" s="68"/>
    </row>
    <row r="193" spans="1:53" ht="16.5" hidden="1" customHeight="1" x14ac:dyDescent="0.25">
      <c r="A193" s="330" t="s">
        <v>335</v>
      </c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30"/>
      <c r="P193" s="330"/>
      <c r="Q193" s="330"/>
      <c r="R193" s="330"/>
      <c r="S193" s="330"/>
      <c r="T193" s="330"/>
      <c r="U193" s="330"/>
      <c r="V193" s="330"/>
      <c r="W193" s="330"/>
      <c r="X193" s="330"/>
      <c r="Y193" s="66"/>
      <c r="Z193" s="66"/>
    </row>
    <row r="194" spans="1:53" ht="14.25" hidden="1" customHeight="1" x14ac:dyDescent="0.25">
      <c r="A194" s="331" t="s">
        <v>75</v>
      </c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1"/>
      <c r="N194" s="331"/>
      <c r="O194" s="331"/>
      <c r="P194" s="331"/>
      <c r="Q194" s="331"/>
      <c r="R194" s="331"/>
      <c r="S194" s="331"/>
      <c r="T194" s="331"/>
      <c r="U194" s="331"/>
      <c r="V194" s="331"/>
      <c r="W194" s="331"/>
      <c r="X194" s="331"/>
      <c r="Y194" s="67"/>
      <c r="Z194" s="67"/>
    </row>
    <row r="195" spans="1:53" ht="27" hidden="1" customHeight="1" x14ac:dyDescent="0.25">
      <c r="A195" s="64" t="s">
        <v>336</v>
      </c>
      <c r="B195" s="64" t="s">
        <v>337</v>
      </c>
      <c r="C195" s="37">
        <v>4301031151</v>
      </c>
      <c r="D195" s="326">
        <v>4607091389845</v>
      </c>
      <c r="E195" s="326"/>
      <c r="F195" s="63">
        <v>0.35</v>
      </c>
      <c r="G195" s="38">
        <v>6</v>
      </c>
      <c r="H195" s="63">
        <v>2.1</v>
      </c>
      <c r="I195" s="63">
        <v>2.2000000000000002</v>
      </c>
      <c r="J195" s="38">
        <v>234</v>
      </c>
      <c r="K195" s="38" t="s">
        <v>174</v>
      </c>
      <c r="L195" s="39" t="s">
        <v>78</v>
      </c>
      <c r="M195" s="38">
        <v>40</v>
      </c>
      <c r="N195" s="46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8"/>
      <c r="P195" s="328"/>
      <c r="Q195" s="328"/>
      <c r="R195" s="329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IFERROR(IF(W195=0,"",ROUNDUP(W195/H195,0)*0.00502),"")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17" t="s">
        <v>43</v>
      </c>
      <c r="O196" s="318"/>
      <c r="P196" s="318"/>
      <c r="Q196" s="318"/>
      <c r="R196" s="318"/>
      <c r="S196" s="318"/>
      <c r="T196" s="319"/>
      <c r="U196" s="43" t="s">
        <v>42</v>
      </c>
      <c r="V196" s="44">
        <f>IFERROR(V195/H195,"0")</f>
        <v>0</v>
      </c>
      <c r="W196" s="44">
        <f>IFERROR(W195/H195,"0")</f>
        <v>0</v>
      </c>
      <c r="X196" s="44">
        <f>IFERROR(IF(X195="",0,X195),"0")</f>
        <v>0</v>
      </c>
      <c r="Y196" s="68"/>
      <c r="Z196" s="68"/>
    </row>
    <row r="197" spans="1:53" hidden="1" x14ac:dyDescent="0.2">
      <c r="A197" s="320"/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1"/>
      <c r="N197" s="317" t="s">
        <v>43</v>
      </c>
      <c r="O197" s="318"/>
      <c r="P197" s="318"/>
      <c r="Q197" s="318"/>
      <c r="R197" s="318"/>
      <c r="S197" s="318"/>
      <c r="T197" s="319"/>
      <c r="U197" s="43" t="s">
        <v>0</v>
      </c>
      <c r="V197" s="44">
        <f>IFERROR(SUM(V195:V195),"0")</f>
        <v>0</v>
      </c>
      <c r="W197" s="44">
        <f>IFERROR(SUM(W195:W195),"0")</f>
        <v>0</v>
      </c>
      <c r="X197" s="43"/>
      <c r="Y197" s="68"/>
      <c r="Z197" s="68"/>
    </row>
    <row r="198" spans="1:53" ht="16.5" hidden="1" customHeight="1" x14ac:dyDescent="0.25">
      <c r="A198" s="330" t="s">
        <v>338</v>
      </c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0"/>
      <c r="P198" s="330"/>
      <c r="Q198" s="330"/>
      <c r="R198" s="330"/>
      <c r="S198" s="330"/>
      <c r="T198" s="330"/>
      <c r="U198" s="330"/>
      <c r="V198" s="330"/>
      <c r="W198" s="330"/>
      <c r="X198" s="330"/>
      <c r="Y198" s="66"/>
      <c r="Z198" s="66"/>
    </row>
    <row r="199" spans="1:53" ht="14.25" hidden="1" customHeight="1" x14ac:dyDescent="0.25">
      <c r="A199" s="331" t="s">
        <v>113</v>
      </c>
      <c r="B199" s="331"/>
      <c r="C199" s="331"/>
      <c r="D199" s="331"/>
      <c r="E199" s="331"/>
      <c r="F199" s="331"/>
      <c r="G199" s="331"/>
      <c r="H199" s="331"/>
      <c r="I199" s="331"/>
      <c r="J199" s="331"/>
      <c r="K199" s="331"/>
      <c r="L199" s="331"/>
      <c r="M199" s="331"/>
      <c r="N199" s="331"/>
      <c r="O199" s="331"/>
      <c r="P199" s="331"/>
      <c r="Q199" s="331"/>
      <c r="R199" s="331"/>
      <c r="S199" s="331"/>
      <c r="T199" s="331"/>
      <c r="U199" s="331"/>
      <c r="V199" s="331"/>
      <c r="W199" s="331"/>
      <c r="X199" s="331"/>
      <c r="Y199" s="67"/>
      <c r="Z199" s="67"/>
    </row>
    <row r="200" spans="1:53" ht="27" hidden="1" customHeight="1" x14ac:dyDescent="0.25">
      <c r="A200" s="64" t="s">
        <v>339</v>
      </c>
      <c r="B200" s="64" t="s">
        <v>340</v>
      </c>
      <c r="C200" s="37">
        <v>4301011346</v>
      </c>
      <c r="D200" s="326">
        <v>4607091387445</v>
      </c>
      <c r="E200" s="326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111</v>
      </c>
      <c r="L200" s="39" t="s">
        <v>110</v>
      </c>
      <c r="M200" s="38">
        <v>31</v>
      </c>
      <c r="N200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8"/>
      <c r="P200" s="328"/>
      <c r="Q200" s="328"/>
      <c r="R200" s="329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ref="W200:W213" si="10">IFERROR(IF(V200="",0,CEILING((V200/$H200),1)*$H200),"")</f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77" t="s">
        <v>66</v>
      </c>
    </row>
    <row r="201" spans="1:53" ht="27" hidden="1" customHeight="1" x14ac:dyDescent="0.25">
      <c r="A201" s="64" t="s">
        <v>341</v>
      </c>
      <c r="B201" s="64" t="s">
        <v>342</v>
      </c>
      <c r="C201" s="37">
        <v>4301011362</v>
      </c>
      <c r="D201" s="326">
        <v>4607091386004</v>
      </c>
      <c r="E201" s="326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111</v>
      </c>
      <c r="L201" s="39" t="s">
        <v>118</v>
      </c>
      <c r="M201" s="38">
        <v>55</v>
      </c>
      <c r="N201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8"/>
      <c r="P201" s="328"/>
      <c r="Q201" s="328"/>
      <c r="R201" s="329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78" t="s">
        <v>66</v>
      </c>
    </row>
    <row r="202" spans="1:53" ht="27" hidden="1" customHeight="1" x14ac:dyDescent="0.25">
      <c r="A202" s="64" t="s">
        <v>341</v>
      </c>
      <c r="B202" s="64" t="s">
        <v>343</v>
      </c>
      <c r="C202" s="37">
        <v>4301011308</v>
      </c>
      <c r="D202" s="326">
        <v>4607091386004</v>
      </c>
      <c r="E202" s="326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111</v>
      </c>
      <c r="L202" s="39" t="s">
        <v>110</v>
      </c>
      <c r="M202" s="38">
        <v>55</v>
      </c>
      <c r="N202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8"/>
      <c r="P202" s="328"/>
      <c r="Q202" s="328"/>
      <c r="R202" s="329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hidden="1" customHeight="1" x14ac:dyDescent="0.25">
      <c r="A203" s="64" t="s">
        <v>344</v>
      </c>
      <c r="B203" s="64" t="s">
        <v>345</v>
      </c>
      <c r="C203" s="37">
        <v>4301011347</v>
      </c>
      <c r="D203" s="326">
        <v>4607091386073</v>
      </c>
      <c r="E203" s="326"/>
      <c r="F203" s="63">
        <v>0.9</v>
      </c>
      <c r="G203" s="38">
        <v>10</v>
      </c>
      <c r="H203" s="63">
        <v>9</v>
      </c>
      <c r="I203" s="63">
        <v>9.6300000000000008</v>
      </c>
      <c r="J203" s="38">
        <v>56</v>
      </c>
      <c r="K203" s="38" t="s">
        <v>111</v>
      </c>
      <c r="L203" s="39" t="s">
        <v>110</v>
      </c>
      <c r="M203" s="38">
        <v>31</v>
      </c>
      <c r="N203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8"/>
      <c r="P203" s="328"/>
      <c r="Q203" s="328"/>
      <c r="R203" s="329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hidden="1" customHeight="1" x14ac:dyDescent="0.25">
      <c r="A204" s="64" t="s">
        <v>346</v>
      </c>
      <c r="B204" s="64" t="s">
        <v>347</v>
      </c>
      <c r="C204" s="37">
        <v>4301011395</v>
      </c>
      <c r="D204" s="326">
        <v>4607091387322</v>
      </c>
      <c r="E204" s="326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111</v>
      </c>
      <c r="L204" s="39" t="s">
        <v>118</v>
      </c>
      <c r="M204" s="38">
        <v>55</v>
      </c>
      <c r="N204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8"/>
      <c r="P204" s="328"/>
      <c r="Q204" s="328"/>
      <c r="R204" s="32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hidden="1" customHeight="1" x14ac:dyDescent="0.25">
      <c r="A205" s="64" t="s">
        <v>346</v>
      </c>
      <c r="B205" s="64" t="s">
        <v>348</v>
      </c>
      <c r="C205" s="37">
        <v>4301010928</v>
      </c>
      <c r="D205" s="326">
        <v>4607091387322</v>
      </c>
      <c r="E205" s="326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111</v>
      </c>
      <c r="L205" s="39" t="s">
        <v>110</v>
      </c>
      <c r="M205" s="38">
        <v>55</v>
      </c>
      <c r="N205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8"/>
      <c r="P205" s="328"/>
      <c r="Q205" s="328"/>
      <c r="R205" s="32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hidden="1" customHeight="1" x14ac:dyDescent="0.25">
      <c r="A206" s="64" t="s">
        <v>349</v>
      </c>
      <c r="B206" s="64" t="s">
        <v>350</v>
      </c>
      <c r="C206" s="37">
        <v>4301011311</v>
      </c>
      <c r="D206" s="326">
        <v>4607091387377</v>
      </c>
      <c r="E206" s="326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111</v>
      </c>
      <c r="L206" s="39" t="s">
        <v>110</v>
      </c>
      <c r="M206" s="38">
        <v>55</v>
      </c>
      <c r="N206" s="4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8"/>
      <c r="P206" s="328"/>
      <c r="Q206" s="328"/>
      <c r="R206" s="32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hidden="1" customHeight="1" x14ac:dyDescent="0.25">
      <c r="A207" s="64" t="s">
        <v>351</v>
      </c>
      <c r="B207" s="64" t="s">
        <v>352</v>
      </c>
      <c r="C207" s="37">
        <v>4301010945</v>
      </c>
      <c r="D207" s="326">
        <v>4607091387353</v>
      </c>
      <c r="E207" s="326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111</v>
      </c>
      <c r="L207" s="39" t="s">
        <v>110</v>
      </c>
      <c r="M207" s="38">
        <v>55</v>
      </c>
      <c r="N207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8"/>
      <c r="P207" s="328"/>
      <c r="Q207" s="328"/>
      <c r="R207" s="32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hidden="1" customHeight="1" x14ac:dyDescent="0.25">
      <c r="A208" s="64" t="s">
        <v>353</v>
      </c>
      <c r="B208" s="64" t="s">
        <v>354</v>
      </c>
      <c r="C208" s="37">
        <v>4301011328</v>
      </c>
      <c r="D208" s="326">
        <v>4607091386011</v>
      </c>
      <c r="E208" s="326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79</v>
      </c>
      <c r="L208" s="39" t="s">
        <v>78</v>
      </c>
      <c r="M208" s="38">
        <v>55</v>
      </c>
      <c r="N208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8"/>
      <c r="P208" s="328"/>
      <c r="Q208" s="328"/>
      <c r="R208" s="32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ref="X208:X213" si="11">IFERROR(IF(W208=0,"",ROUNDUP(W208/H208,0)*0.00937),"")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 x14ac:dyDescent="0.25">
      <c r="A209" s="64" t="s">
        <v>355</v>
      </c>
      <c r="B209" s="64" t="s">
        <v>356</v>
      </c>
      <c r="C209" s="37">
        <v>4301011329</v>
      </c>
      <c r="D209" s="326">
        <v>4607091387308</v>
      </c>
      <c r="E209" s="326"/>
      <c r="F209" s="63">
        <v>0.5</v>
      </c>
      <c r="G209" s="38">
        <v>10</v>
      </c>
      <c r="H209" s="63">
        <v>5</v>
      </c>
      <c r="I209" s="63">
        <v>5.21</v>
      </c>
      <c r="J209" s="38">
        <v>120</v>
      </c>
      <c r="K209" s="38" t="s">
        <v>79</v>
      </c>
      <c r="L209" s="39" t="s">
        <v>78</v>
      </c>
      <c r="M209" s="38">
        <v>55</v>
      </c>
      <c r="N209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8"/>
      <c r="P209" s="328"/>
      <c r="Q209" s="328"/>
      <c r="R209" s="32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 x14ac:dyDescent="0.25">
      <c r="A210" s="64" t="s">
        <v>357</v>
      </c>
      <c r="B210" s="64" t="s">
        <v>358</v>
      </c>
      <c r="C210" s="37">
        <v>4301011049</v>
      </c>
      <c r="D210" s="326">
        <v>4607091387339</v>
      </c>
      <c r="E210" s="326"/>
      <c r="F210" s="63">
        <v>0.5</v>
      </c>
      <c r="G210" s="38">
        <v>10</v>
      </c>
      <c r="H210" s="63">
        <v>5</v>
      </c>
      <c r="I210" s="63">
        <v>5.24</v>
      </c>
      <c r="J210" s="38">
        <v>120</v>
      </c>
      <c r="K210" s="38" t="s">
        <v>79</v>
      </c>
      <c r="L210" s="39" t="s">
        <v>110</v>
      </c>
      <c r="M210" s="38">
        <v>55</v>
      </c>
      <c r="N210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8"/>
      <c r="P210" s="328"/>
      <c r="Q210" s="328"/>
      <c r="R210" s="32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359</v>
      </c>
      <c r="B211" s="64" t="s">
        <v>360</v>
      </c>
      <c r="C211" s="37">
        <v>4301011433</v>
      </c>
      <c r="D211" s="326">
        <v>4680115882638</v>
      </c>
      <c r="E211" s="32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79</v>
      </c>
      <c r="L211" s="39" t="s">
        <v>110</v>
      </c>
      <c r="M211" s="38">
        <v>90</v>
      </c>
      <c r="N211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8"/>
      <c r="P211" s="328"/>
      <c r="Q211" s="328"/>
      <c r="R211" s="32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361</v>
      </c>
      <c r="B212" s="64" t="s">
        <v>362</v>
      </c>
      <c r="C212" s="37">
        <v>4301011573</v>
      </c>
      <c r="D212" s="326">
        <v>4680115881938</v>
      </c>
      <c r="E212" s="32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79</v>
      </c>
      <c r="L212" s="39" t="s">
        <v>110</v>
      </c>
      <c r="M212" s="38">
        <v>90</v>
      </c>
      <c r="N212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8"/>
      <c r="P212" s="328"/>
      <c r="Q212" s="328"/>
      <c r="R212" s="32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363</v>
      </c>
      <c r="B213" s="64" t="s">
        <v>364</v>
      </c>
      <c r="C213" s="37">
        <v>4301010944</v>
      </c>
      <c r="D213" s="326">
        <v>4607091387346</v>
      </c>
      <c r="E213" s="326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79</v>
      </c>
      <c r="L213" s="39" t="s">
        <v>110</v>
      </c>
      <c r="M213" s="38">
        <v>55</v>
      </c>
      <c r="N213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8"/>
      <c r="P213" s="328"/>
      <c r="Q213" s="328"/>
      <c r="R213" s="329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idden="1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17" t="s">
        <v>43</v>
      </c>
      <c r="O214" s="318"/>
      <c r="P214" s="318"/>
      <c r="Q214" s="318"/>
      <c r="R214" s="318"/>
      <c r="S214" s="318"/>
      <c r="T214" s="319"/>
      <c r="U214" s="43" t="s">
        <v>42</v>
      </c>
      <c r="V214" s="44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44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68"/>
      <c r="Z214" s="68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17" t="s">
        <v>43</v>
      </c>
      <c r="O215" s="318"/>
      <c r="P215" s="318"/>
      <c r="Q215" s="318"/>
      <c r="R215" s="318"/>
      <c r="S215" s="318"/>
      <c r="T215" s="319"/>
      <c r="U215" s="43" t="s">
        <v>0</v>
      </c>
      <c r="V215" s="44">
        <f>IFERROR(SUM(V200:V213),"0")</f>
        <v>0</v>
      </c>
      <c r="W215" s="44">
        <f>IFERROR(SUM(W200:W213),"0")</f>
        <v>0</v>
      </c>
      <c r="X215" s="43"/>
      <c r="Y215" s="68"/>
      <c r="Z215" s="68"/>
    </row>
    <row r="216" spans="1:53" ht="14.25" hidden="1" customHeight="1" x14ac:dyDescent="0.25">
      <c r="A216" s="331" t="s">
        <v>107</v>
      </c>
      <c r="B216" s="331"/>
      <c r="C216" s="331"/>
      <c r="D216" s="331"/>
      <c r="E216" s="331"/>
      <c r="F216" s="331"/>
      <c r="G216" s="331"/>
      <c r="H216" s="331"/>
      <c r="I216" s="331"/>
      <c r="J216" s="331"/>
      <c r="K216" s="331"/>
      <c r="L216" s="331"/>
      <c r="M216" s="331"/>
      <c r="N216" s="331"/>
      <c r="O216" s="331"/>
      <c r="P216" s="331"/>
      <c r="Q216" s="331"/>
      <c r="R216" s="331"/>
      <c r="S216" s="331"/>
      <c r="T216" s="331"/>
      <c r="U216" s="331"/>
      <c r="V216" s="331"/>
      <c r="W216" s="331"/>
      <c r="X216" s="331"/>
      <c r="Y216" s="67"/>
      <c r="Z216" s="67"/>
    </row>
    <row r="217" spans="1:53" ht="27" hidden="1" customHeight="1" x14ac:dyDescent="0.25">
      <c r="A217" s="64" t="s">
        <v>365</v>
      </c>
      <c r="B217" s="64" t="s">
        <v>366</v>
      </c>
      <c r="C217" s="37">
        <v>4301020254</v>
      </c>
      <c r="D217" s="326">
        <v>4680115881914</v>
      </c>
      <c r="E217" s="326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79</v>
      </c>
      <c r="L217" s="39" t="s">
        <v>110</v>
      </c>
      <c r="M217" s="38">
        <v>90</v>
      </c>
      <c r="N217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8"/>
      <c r="P217" s="328"/>
      <c r="Q217" s="328"/>
      <c r="R217" s="329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idden="1" x14ac:dyDescent="0.2">
      <c r="A218" s="320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17" t="s">
        <v>43</v>
      </c>
      <c r="O218" s="318"/>
      <c r="P218" s="318"/>
      <c r="Q218" s="318"/>
      <c r="R218" s="318"/>
      <c r="S218" s="318"/>
      <c r="T218" s="319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17" t="s">
        <v>43</v>
      </c>
      <c r="O219" s="318"/>
      <c r="P219" s="318"/>
      <c r="Q219" s="318"/>
      <c r="R219" s="318"/>
      <c r="S219" s="318"/>
      <c r="T219" s="319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hidden="1" customHeight="1" x14ac:dyDescent="0.25">
      <c r="A220" s="331" t="s">
        <v>75</v>
      </c>
      <c r="B220" s="331"/>
      <c r="C220" s="331"/>
      <c r="D220" s="331"/>
      <c r="E220" s="331"/>
      <c r="F220" s="331"/>
      <c r="G220" s="331"/>
      <c r="H220" s="331"/>
      <c r="I220" s="331"/>
      <c r="J220" s="331"/>
      <c r="K220" s="331"/>
      <c r="L220" s="331"/>
      <c r="M220" s="331"/>
      <c r="N220" s="331"/>
      <c r="O220" s="331"/>
      <c r="P220" s="331"/>
      <c r="Q220" s="331"/>
      <c r="R220" s="331"/>
      <c r="S220" s="331"/>
      <c r="T220" s="331"/>
      <c r="U220" s="331"/>
      <c r="V220" s="331"/>
      <c r="W220" s="331"/>
      <c r="X220" s="331"/>
      <c r="Y220" s="67"/>
      <c r="Z220" s="67"/>
    </row>
    <row r="221" spans="1:53" ht="27" hidden="1" customHeight="1" x14ac:dyDescent="0.25">
      <c r="A221" s="64" t="s">
        <v>367</v>
      </c>
      <c r="B221" s="64" t="s">
        <v>368</v>
      </c>
      <c r="C221" s="37">
        <v>4301030878</v>
      </c>
      <c r="D221" s="326">
        <v>4607091387193</v>
      </c>
      <c r="E221" s="326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79</v>
      </c>
      <c r="L221" s="39" t="s">
        <v>78</v>
      </c>
      <c r="M221" s="38">
        <v>35</v>
      </c>
      <c r="N221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8"/>
      <c r="P221" s="328"/>
      <c r="Q221" s="328"/>
      <c r="R221" s="329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2" t="s">
        <v>66</v>
      </c>
    </row>
    <row r="222" spans="1:53" ht="27" hidden="1" customHeight="1" x14ac:dyDescent="0.25">
      <c r="A222" s="64" t="s">
        <v>369</v>
      </c>
      <c r="B222" s="64" t="s">
        <v>370</v>
      </c>
      <c r="C222" s="37">
        <v>4301031153</v>
      </c>
      <c r="D222" s="326">
        <v>4607091387230</v>
      </c>
      <c r="E222" s="326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79</v>
      </c>
      <c r="L222" s="39" t="s">
        <v>78</v>
      </c>
      <c r="M222" s="38">
        <v>40</v>
      </c>
      <c r="N222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8"/>
      <c r="P222" s="328"/>
      <c r="Q222" s="328"/>
      <c r="R222" s="329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3" t="s">
        <v>66</v>
      </c>
    </row>
    <row r="223" spans="1:53" ht="27" hidden="1" customHeight="1" x14ac:dyDescent="0.25">
      <c r="A223" s="64" t="s">
        <v>371</v>
      </c>
      <c r="B223" s="64" t="s">
        <v>372</v>
      </c>
      <c r="C223" s="37">
        <v>4301031152</v>
      </c>
      <c r="D223" s="326">
        <v>4607091387285</v>
      </c>
      <c r="E223" s="326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174</v>
      </c>
      <c r="L223" s="39" t="s">
        <v>78</v>
      </c>
      <c r="M223" s="38">
        <v>40</v>
      </c>
      <c r="N223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8"/>
      <c r="P223" s="328"/>
      <c r="Q223" s="328"/>
      <c r="R223" s="329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4" t="s">
        <v>66</v>
      </c>
    </row>
    <row r="224" spans="1:53" hidden="1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17" t="s">
        <v>43</v>
      </c>
      <c r="O224" s="318"/>
      <c r="P224" s="318"/>
      <c r="Q224" s="318"/>
      <c r="R224" s="318"/>
      <c r="S224" s="318"/>
      <c r="T224" s="319"/>
      <c r="U224" s="43" t="s">
        <v>42</v>
      </c>
      <c r="V224" s="44">
        <f>IFERROR(V221/H221,"0")+IFERROR(V222/H222,"0")+IFERROR(V223/H223,"0")</f>
        <v>0</v>
      </c>
      <c r="W224" s="44">
        <f>IFERROR(W221/H221,"0")+IFERROR(W222/H222,"0")+IFERROR(W223/H223,"0")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17" t="s">
        <v>43</v>
      </c>
      <c r="O225" s="318"/>
      <c r="P225" s="318"/>
      <c r="Q225" s="318"/>
      <c r="R225" s="318"/>
      <c r="S225" s="318"/>
      <c r="T225" s="319"/>
      <c r="U225" s="43" t="s">
        <v>0</v>
      </c>
      <c r="V225" s="44">
        <f>IFERROR(SUM(V221:V223),"0")</f>
        <v>0</v>
      </c>
      <c r="W225" s="44">
        <f>IFERROR(SUM(W221:W223),"0")</f>
        <v>0</v>
      </c>
      <c r="X225" s="43"/>
      <c r="Y225" s="68"/>
      <c r="Z225" s="68"/>
    </row>
    <row r="226" spans="1:53" ht="14.25" hidden="1" customHeight="1" x14ac:dyDescent="0.25">
      <c r="A226" s="331" t="s">
        <v>80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331"/>
      <c r="Y226" s="67"/>
      <c r="Z226" s="67"/>
    </row>
    <row r="227" spans="1:53" ht="16.5" hidden="1" customHeight="1" x14ac:dyDescent="0.25">
      <c r="A227" s="64" t="s">
        <v>373</v>
      </c>
      <c r="B227" s="64" t="s">
        <v>374</v>
      </c>
      <c r="C227" s="37">
        <v>4301051100</v>
      </c>
      <c r="D227" s="326">
        <v>4607091387766</v>
      </c>
      <c r="E227" s="326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111</v>
      </c>
      <c r="L227" s="39" t="s">
        <v>130</v>
      </c>
      <c r="M227" s="38">
        <v>40</v>
      </c>
      <c r="N227" s="4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5" t="s">
        <v>66</v>
      </c>
    </row>
    <row r="228" spans="1:53" ht="27" hidden="1" customHeight="1" x14ac:dyDescent="0.25">
      <c r="A228" s="64" t="s">
        <v>375</v>
      </c>
      <c r="B228" s="64" t="s">
        <v>376</v>
      </c>
      <c r="C228" s="37">
        <v>4301051116</v>
      </c>
      <c r="D228" s="326">
        <v>4607091387957</v>
      </c>
      <c r="E228" s="326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111</v>
      </c>
      <c r="L228" s="39" t="s">
        <v>78</v>
      </c>
      <c r="M228" s="38">
        <v>40</v>
      </c>
      <c r="N228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6" t="s">
        <v>66</v>
      </c>
    </row>
    <row r="229" spans="1:53" ht="27" hidden="1" customHeight="1" x14ac:dyDescent="0.25">
      <c r="A229" s="64" t="s">
        <v>377</v>
      </c>
      <c r="B229" s="64" t="s">
        <v>378</v>
      </c>
      <c r="C229" s="37">
        <v>4301051115</v>
      </c>
      <c r="D229" s="326">
        <v>4607091387964</v>
      </c>
      <c r="E229" s="326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111</v>
      </c>
      <c r="L229" s="39" t="s">
        <v>78</v>
      </c>
      <c r="M229" s="38">
        <v>40</v>
      </c>
      <c r="N229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7" t="s">
        <v>66</v>
      </c>
    </row>
    <row r="230" spans="1:53" ht="27" hidden="1" customHeight="1" x14ac:dyDescent="0.25">
      <c r="A230" s="64" t="s">
        <v>379</v>
      </c>
      <c r="B230" s="64" t="s">
        <v>380</v>
      </c>
      <c r="C230" s="37">
        <v>4301051461</v>
      </c>
      <c r="D230" s="326">
        <v>4680115883604</v>
      </c>
      <c r="E230" s="326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79</v>
      </c>
      <c r="L230" s="39" t="s">
        <v>130</v>
      </c>
      <c r="M230" s="38">
        <v>45</v>
      </c>
      <c r="N230" s="446" t="s">
        <v>381</v>
      </c>
      <c r="O230" s="328"/>
      <c r="P230" s="328"/>
      <c r="Q230" s="328"/>
      <c r="R230" s="32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198" t="s">
        <v>66</v>
      </c>
    </row>
    <row r="231" spans="1:53" ht="27" hidden="1" customHeight="1" x14ac:dyDescent="0.25">
      <c r="A231" s="64" t="s">
        <v>382</v>
      </c>
      <c r="B231" s="64" t="s">
        <v>383</v>
      </c>
      <c r="C231" s="37">
        <v>4301051485</v>
      </c>
      <c r="D231" s="326">
        <v>4680115883567</v>
      </c>
      <c r="E231" s="326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79</v>
      </c>
      <c r="L231" s="39" t="s">
        <v>78</v>
      </c>
      <c r="M231" s="38">
        <v>40</v>
      </c>
      <c r="N231" s="447" t="s">
        <v>384</v>
      </c>
      <c r="O231" s="328"/>
      <c r="P231" s="328"/>
      <c r="Q231" s="328"/>
      <c r="R231" s="32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16.5" hidden="1" customHeight="1" x14ac:dyDescent="0.25">
      <c r="A232" s="64" t="s">
        <v>385</v>
      </c>
      <c r="B232" s="64" t="s">
        <v>386</v>
      </c>
      <c r="C232" s="37">
        <v>4301051134</v>
      </c>
      <c r="D232" s="326">
        <v>4607091381672</v>
      </c>
      <c r="E232" s="326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79</v>
      </c>
      <c r="L232" s="39" t="s">
        <v>78</v>
      </c>
      <c r="M232" s="38">
        <v>40</v>
      </c>
      <c r="N23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8"/>
      <c r="P232" s="328"/>
      <c r="Q232" s="328"/>
      <c r="R232" s="32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hidden="1" customHeight="1" x14ac:dyDescent="0.25">
      <c r="A233" s="64" t="s">
        <v>387</v>
      </c>
      <c r="B233" s="64" t="s">
        <v>388</v>
      </c>
      <c r="C233" s="37">
        <v>4301051130</v>
      </c>
      <c r="D233" s="326">
        <v>4607091387537</v>
      </c>
      <c r="E233" s="326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79</v>
      </c>
      <c r="L233" s="39" t="s">
        <v>78</v>
      </c>
      <c r="M233" s="38">
        <v>40</v>
      </c>
      <c r="N233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8"/>
      <c r="P233" s="328"/>
      <c r="Q233" s="328"/>
      <c r="R233" s="32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hidden="1" customHeight="1" x14ac:dyDescent="0.25">
      <c r="A234" s="64" t="s">
        <v>389</v>
      </c>
      <c r="B234" s="64" t="s">
        <v>390</v>
      </c>
      <c r="C234" s="37">
        <v>4301051132</v>
      </c>
      <c r="D234" s="326">
        <v>4607091387513</v>
      </c>
      <c r="E234" s="326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79</v>
      </c>
      <c r="L234" s="39" t="s">
        <v>78</v>
      </c>
      <c r="M234" s="38">
        <v>40</v>
      </c>
      <c r="N234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8"/>
      <c r="P234" s="328"/>
      <c r="Q234" s="328"/>
      <c r="R234" s="32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hidden="1" customHeight="1" x14ac:dyDescent="0.25">
      <c r="A235" s="64" t="s">
        <v>391</v>
      </c>
      <c r="B235" s="64" t="s">
        <v>392</v>
      </c>
      <c r="C235" s="37">
        <v>4301051277</v>
      </c>
      <c r="D235" s="326">
        <v>4680115880511</v>
      </c>
      <c r="E235" s="326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79</v>
      </c>
      <c r="L235" s="39" t="s">
        <v>130</v>
      </c>
      <c r="M235" s="38">
        <v>40</v>
      </c>
      <c r="N235" s="4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8"/>
      <c r="P235" s="328"/>
      <c r="Q235" s="328"/>
      <c r="R235" s="32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idden="1" x14ac:dyDescent="0.2">
      <c r="A236" s="320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17" t="s">
        <v>43</v>
      </c>
      <c r="O236" s="318"/>
      <c r="P236" s="318"/>
      <c r="Q236" s="318"/>
      <c r="R236" s="318"/>
      <c r="S236" s="318"/>
      <c r="T236" s="319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17" t="s">
        <v>43</v>
      </c>
      <c r="O237" s="318"/>
      <c r="P237" s="318"/>
      <c r="Q237" s="318"/>
      <c r="R237" s="318"/>
      <c r="S237" s="318"/>
      <c r="T237" s="319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hidden="1" customHeight="1" x14ac:dyDescent="0.25">
      <c r="A238" s="331" t="s">
        <v>219</v>
      </c>
      <c r="B238" s="331"/>
      <c r="C238" s="331"/>
      <c r="D238" s="331"/>
      <c r="E238" s="331"/>
      <c r="F238" s="331"/>
      <c r="G238" s="331"/>
      <c r="H238" s="331"/>
      <c r="I238" s="331"/>
      <c r="J238" s="331"/>
      <c r="K238" s="331"/>
      <c r="L238" s="331"/>
      <c r="M238" s="331"/>
      <c r="N238" s="331"/>
      <c r="O238" s="331"/>
      <c r="P238" s="331"/>
      <c r="Q238" s="331"/>
      <c r="R238" s="331"/>
      <c r="S238" s="331"/>
      <c r="T238" s="331"/>
      <c r="U238" s="331"/>
      <c r="V238" s="331"/>
      <c r="W238" s="331"/>
      <c r="X238" s="331"/>
      <c r="Y238" s="67"/>
      <c r="Z238" s="67"/>
    </row>
    <row r="239" spans="1:53" ht="16.5" hidden="1" customHeight="1" x14ac:dyDescent="0.25">
      <c r="A239" s="64" t="s">
        <v>393</v>
      </c>
      <c r="B239" s="64" t="s">
        <v>394</v>
      </c>
      <c r="C239" s="37">
        <v>4301060326</v>
      </c>
      <c r="D239" s="326">
        <v>4607091380880</v>
      </c>
      <c r="E239" s="326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111</v>
      </c>
      <c r="L239" s="39" t="s">
        <v>78</v>
      </c>
      <c r="M239" s="38">
        <v>30</v>
      </c>
      <c r="N239" s="4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8"/>
      <c r="P239" s="328"/>
      <c r="Q239" s="328"/>
      <c r="R239" s="329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4" t="s">
        <v>66</v>
      </c>
    </row>
    <row r="240" spans="1:53" ht="27" hidden="1" customHeight="1" x14ac:dyDescent="0.25">
      <c r="A240" s="64" t="s">
        <v>395</v>
      </c>
      <c r="B240" s="64" t="s">
        <v>396</v>
      </c>
      <c r="C240" s="37">
        <v>4301060308</v>
      </c>
      <c r="D240" s="326">
        <v>4607091384482</v>
      </c>
      <c r="E240" s="326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111</v>
      </c>
      <c r="L240" s="39" t="s">
        <v>78</v>
      </c>
      <c r="M240" s="38">
        <v>30</v>
      </c>
      <c r="N240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8"/>
      <c r="P240" s="328"/>
      <c r="Q240" s="328"/>
      <c r="R240" s="329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5" t="s">
        <v>66</v>
      </c>
    </row>
    <row r="241" spans="1:53" ht="16.5" hidden="1" customHeight="1" x14ac:dyDescent="0.25">
      <c r="A241" s="64" t="s">
        <v>397</v>
      </c>
      <c r="B241" s="64" t="s">
        <v>398</v>
      </c>
      <c r="C241" s="37">
        <v>4301060325</v>
      </c>
      <c r="D241" s="326">
        <v>4607091380897</v>
      </c>
      <c r="E241" s="326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111</v>
      </c>
      <c r="L241" s="39" t="s">
        <v>78</v>
      </c>
      <c r="M241" s="38">
        <v>30</v>
      </c>
      <c r="N241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8"/>
      <c r="P241" s="328"/>
      <c r="Q241" s="328"/>
      <c r="R241" s="32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6" t="s">
        <v>66</v>
      </c>
    </row>
    <row r="242" spans="1:53" hidden="1" x14ac:dyDescent="0.2">
      <c r="A242" s="320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17" t="s">
        <v>43</v>
      </c>
      <c r="O242" s="318"/>
      <c r="P242" s="318"/>
      <c r="Q242" s="318"/>
      <c r="R242" s="318"/>
      <c r="S242" s="318"/>
      <c r="T242" s="319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17" t="s">
        <v>43</v>
      </c>
      <c r="O243" s="318"/>
      <c r="P243" s="318"/>
      <c r="Q243" s="318"/>
      <c r="R243" s="318"/>
      <c r="S243" s="318"/>
      <c r="T243" s="319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hidden="1" customHeight="1" x14ac:dyDescent="0.25">
      <c r="A244" s="331" t="s">
        <v>93</v>
      </c>
      <c r="B244" s="331"/>
      <c r="C244" s="331"/>
      <c r="D244" s="331"/>
      <c r="E244" s="331"/>
      <c r="F244" s="331"/>
      <c r="G244" s="331"/>
      <c r="H244" s="331"/>
      <c r="I244" s="331"/>
      <c r="J244" s="331"/>
      <c r="K244" s="331"/>
      <c r="L244" s="331"/>
      <c r="M244" s="331"/>
      <c r="N244" s="331"/>
      <c r="O244" s="331"/>
      <c r="P244" s="331"/>
      <c r="Q244" s="331"/>
      <c r="R244" s="331"/>
      <c r="S244" s="331"/>
      <c r="T244" s="331"/>
      <c r="U244" s="331"/>
      <c r="V244" s="331"/>
      <c r="W244" s="331"/>
      <c r="X244" s="331"/>
      <c r="Y244" s="67"/>
      <c r="Z244" s="67"/>
    </row>
    <row r="245" spans="1:53" ht="16.5" hidden="1" customHeight="1" x14ac:dyDescent="0.25">
      <c r="A245" s="64" t="s">
        <v>399</v>
      </c>
      <c r="B245" s="64" t="s">
        <v>400</v>
      </c>
      <c r="C245" s="37">
        <v>4301030232</v>
      </c>
      <c r="D245" s="326">
        <v>4607091388374</v>
      </c>
      <c r="E245" s="326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79</v>
      </c>
      <c r="L245" s="39" t="s">
        <v>97</v>
      </c>
      <c r="M245" s="38">
        <v>180</v>
      </c>
      <c r="N245" s="435" t="s">
        <v>401</v>
      </c>
      <c r="O245" s="328"/>
      <c r="P245" s="328"/>
      <c r="Q245" s="328"/>
      <c r="R245" s="329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07" t="s">
        <v>66</v>
      </c>
    </row>
    <row r="246" spans="1:53" ht="27" hidden="1" customHeight="1" x14ac:dyDescent="0.25">
      <c r="A246" s="64" t="s">
        <v>402</v>
      </c>
      <c r="B246" s="64" t="s">
        <v>403</v>
      </c>
      <c r="C246" s="37">
        <v>4301030235</v>
      </c>
      <c r="D246" s="326">
        <v>4607091388381</v>
      </c>
      <c r="E246" s="326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79</v>
      </c>
      <c r="L246" s="39" t="s">
        <v>97</v>
      </c>
      <c r="M246" s="38">
        <v>180</v>
      </c>
      <c r="N246" s="436" t="s">
        <v>404</v>
      </c>
      <c r="O246" s="328"/>
      <c r="P246" s="328"/>
      <c r="Q246" s="328"/>
      <c r="R246" s="329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08" t="s">
        <v>66</v>
      </c>
    </row>
    <row r="247" spans="1:53" ht="27" hidden="1" customHeight="1" x14ac:dyDescent="0.25">
      <c r="A247" s="64" t="s">
        <v>405</v>
      </c>
      <c r="B247" s="64" t="s">
        <v>406</v>
      </c>
      <c r="C247" s="37">
        <v>4301030233</v>
      </c>
      <c r="D247" s="326">
        <v>4607091388404</v>
      </c>
      <c r="E247" s="326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79</v>
      </c>
      <c r="L247" s="39" t="s">
        <v>97</v>
      </c>
      <c r="M247" s="38">
        <v>180</v>
      </c>
      <c r="N247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8"/>
      <c r="P247" s="328"/>
      <c r="Q247" s="328"/>
      <c r="R247" s="329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09" t="s">
        <v>66</v>
      </c>
    </row>
    <row r="248" spans="1:53" hidden="1" x14ac:dyDescent="0.2">
      <c r="A248" s="320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17" t="s">
        <v>43</v>
      </c>
      <c r="O248" s="318"/>
      <c r="P248" s="318"/>
      <c r="Q248" s="318"/>
      <c r="R248" s="318"/>
      <c r="S248" s="318"/>
      <c r="T248" s="319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17" t="s">
        <v>43</v>
      </c>
      <c r="O249" s="318"/>
      <c r="P249" s="318"/>
      <c r="Q249" s="318"/>
      <c r="R249" s="318"/>
      <c r="S249" s="318"/>
      <c r="T249" s="319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hidden="1" customHeight="1" x14ac:dyDescent="0.25">
      <c r="A250" s="331" t="s">
        <v>407</v>
      </c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331"/>
      <c r="Y250" s="67"/>
      <c r="Z250" s="67"/>
    </row>
    <row r="251" spans="1:53" ht="16.5" hidden="1" customHeight="1" x14ac:dyDescent="0.25">
      <c r="A251" s="64" t="s">
        <v>408</v>
      </c>
      <c r="B251" s="64" t="s">
        <v>409</v>
      </c>
      <c r="C251" s="37">
        <v>4301180007</v>
      </c>
      <c r="D251" s="326">
        <v>4680115881808</v>
      </c>
      <c r="E251" s="326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411</v>
      </c>
      <c r="L251" s="39" t="s">
        <v>410</v>
      </c>
      <c r="M251" s="38">
        <v>730</v>
      </c>
      <c r="N251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8"/>
      <c r="P251" s="328"/>
      <c r="Q251" s="328"/>
      <c r="R251" s="329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hidden="1" customHeight="1" x14ac:dyDescent="0.25">
      <c r="A252" s="64" t="s">
        <v>412</v>
      </c>
      <c r="B252" s="64" t="s">
        <v>413</v>
      </c>
      <c r="C252" s="37">
        <v>4301180006</v>
      </c>
      <c r="D252" s="326">
        <v>4680115881822</v>
      </c>
      <c r="E252" s="326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411</v>
      </c>
      <c r="L252" s="39" t="s">
        <v>410</v>
      </c>
      <c r="M252" s="38">
        <v>730</v>
      </c>
      <c r="N252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8"/>
      <c r="P252" s="328"/>
      <c r="Q252" s="328"/>
      <c r="R252" s="32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hidden="1" customHeight="1" x14ac:dyDescent="0.25">
      <c r="A253" s="64" t="s">
        <v>414</v>
      </c>
      <c r="B253" s="64" t="s">
        <v>415</v>
      </c>
      <c r="C253" s="37">
        <v>4301180001</v>
      </c>
      <c r="D253" s="326">
        <v>4680115880016</v>
      </c>
      <c r="E253" s="326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411</v>
      </c>
      <c r="L253" s="39" t="s">
        <v>410</v>
      </c>
      <c r="M253" s="38">
        <v>730</v>
      </c>
      <c r="N253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8"/>
      <c r="P253" s="328"/>
      <c r="Q253" s="328"/>
      <c r="R253" s="32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idden="1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17" t="s">
        <v>43</v>
      </c>
      <c r="O254" s="318"/>
      <c r="P254" s="318"/>
      <c r="Q254" s="318"/>
      <c r="R254" s="318"/>
      <c r="S254" s="318"/>
      <c r="T254" s="319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17" t="s">
        <v>43</v>
      </c>
      <c r="O255" s="318"/>
      <c r="P255" s="318"/>
      <c r="Q255" s="318"/>
      <c r="R255" s="318"/>
      <c r="S255" s="318"/>
      <c r="T255" s="319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hidden="1" customHeight="1" x14ac:dyDescent="0.25">
      <c r="A256" s="330" t="s">
        <v>416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66"/>
      <c r="Z256" s="66"/>
    </row>
    <row r="257" spans="1:53" ht="14.25" hidden="1" customHeight="1" x14ac:dyDescent="0.25">
      <c r="A257" s="331" t="s">
        <v>113</v>
      </c>
      <c r="B257" s="331"/>
      <c r="C257" s="331"/>
      <c r="D257" s="331"/>
      <c r="E257" s="331"/>
      <c r="F257" s="331"/>
      <c r="G257" s="331"/>
      <c r="H257" s="331"/>
      <c r="I257" s="331"/>
      <c r="J257" s="331"/>
      <c r="K257" s="331"/>
      <c r="L257" s="331"/>
      <c r="M257" s="331"/>
      <c r="N257" s="331"/>
      <c r="O257" s="331"/>
      <c r="P257" s="331"/>
      <c r="Q257" s="331"/>
      <c r="R257" s="331"/>
      <c r="S257" s="331"/>
      <c r="T257" s="331"/>
      <c r="U257" s="331"/>
      <c r="V257" s="331"/>
      <c r="W257" s="331"/>
      <c r="X257" s="331"/>
      <c r="Y257" s="67"/>
      <c r="Z257" s="67"/>
    </row>
    <row r="258" spans="1:53" ht="27" hidden="1" customHeight="1" x14ac:dyDescent="0.25">
      <c r="A258" s="64" t="s">
        <v>417</v>
      </c>
      <c r="B258" s="64" t="s">
        <v>418</v>
      </c>
      <c r="C258" s="37">
        <v>4301011315</v>
      </c>
      <c r="D258" s="326">
        <v>4607091387421</v>
      </c>
      <c r="E258" s="326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111</v>
      </c>
      <c r="L258" s="39" t="s">
        <v>110</v>
      </c>
      <c r="M258" s="38">
        <v>55</v>
      </c>
      <c r="N258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3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3" t="s">
        <v>66</v>
      </c>
    </row>
    <row r="259" spans="1:53" ht="27" hidden="1" customHeight="1" x14ac:dyDescent="0.25">
      <c r="A259" s="64" t="s">
        <v>417</v>
      </c>
      <c r="B259" s="64" t="s">
        <v>419</v>
      </c>
      <c r="C259" s="37">
        <v>4301011121</v>
      </c>
      <c r="D259" s="326">
        <v>4607091387421</v>
      </c>
      <c r="E259" s="326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111</v>
      </c>
      <c r="L259" s="39" t="s">
        <v>118</v>
      </c>
      <c r="M259" s="38">
        <v>55</v>
      </c>
      <c r="N259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8"/>
      <c r="P259" s="328"/>
      <c r="Q259" s="328"/>
      <c r="R259" s="32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4" t="s">
        <v>66</v>
      </c>
    </row>
    <row r="260" spans="1:53" ht="27" hidden="1" customHeight="1" x14ac:dyDescent="0.25">
      <c r="A260" s="64" t="s">
        <v>420</v>
      </c>
      <c r="B260" s="64" t="s">
        <v>421</v>
      </c>
      <c r="C260" s="37">
        <v>4301011396</v>
      </c>
      <c r="D260" s="326">
        <v>4607091387452</v>
      </c>
      <c r="E260" s="326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111</v>
      </c>
      <c r="L260" s="39" t="s">
        <v>118</v>
      </c>
      <c r="M260" s="38">
        <v>55</v>
      </c>
      <c r="N260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8"/>
      <c r="P260" s="328"/>
      <c r="Q260" s="328"/>
      <c r="R260" s="32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5" t="s">
        <v>66</v>
      </c>
    </row>
    <row r="261" spans="1:53" ht="27" hidden="1" customHeight="1" x14ac:dyDescent="0.25">
      <c r="A261" s="64" t="s">
        <v>420</v>
      </c>
      <c r="B261" s="64" t="s">
        <v>422</v>
      </c>
      <c r="C261" s="37">
        <v>4301011619</v>
      </c>
      <c r="D261" s="326">
        <v>4607091387452</v>
      </c>
      <c r="E261" s="326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111</v>
      </c>
      <c r="L261" s="39" t="s">
        <v>110</v>
      </c>
      <c r="M261" s="38">
        <v>55</v>
      </c>
      <c r="N261" s="431" t="s">
        <v>423</v>
      </c>
      <c r="O261" s="328"/>
      <c r="P261" s="328"/>
      <c r="Q261" s="328"/>
      <c r="R261" s="32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hidden="1" customHeight="1" x14ac:dyDescent="0.25">
      <c r="A262" s="64" t="s">
        <v>424</v>
      </c>
      <c r="B262" s="64" t="s">
        <v>425</v>
      </c>
      <c r="C262" s="37">
        <v>4301011313</v>
      </c>
      <c r="D262" s="326">
        <v>4607091385984</v>
      </c>
      <c r="E262" s="326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111</v>
      </c>
      <c r="L262" s="39" t="s">
        <v>110</v>
      </c>
      <c r="M262" s="38">
        <v>55</v>
      </c>
      <c r="N262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8"/>
      <c r="P262" s="328"/>
      <c r="Q262" s="328"/>
      <c r="R262" s="32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hidden="1" customHeight="1" x14ac:dyDescent="0.25">
      <c r="A263" s="64" t="s">
        <v>426</v>
      </c>
      <c r="B263" s="64" t="s">
        <v>427</v>
      </c>
      <c r="C263" s="37">
        <v>4301011316</v>
      </c>
      <c r="D263" s="326">
        <v>4607091387438</v>
      </c>
      <c r="E263" s="326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79</v>
      </c>
      <c r="L263" s="39" t="s">
        <v>110</v>
      </c>
      <c r="M263" s="38">
        <v>55</v>
      </c>
      <c r="N263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8"/>
      <c r="P263" s="328"/>
      <c r="Q263" s="328"/>
      <c r="R263" s="32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hidden="1" customHeight="1" x14ac:dyDescent="0.25">
      <c r="A264" s="64" t="s">
        <v>428</v>
      </c>
      <c r="B264" s="64" t="s">
        <v>429</v>
      </c>
      <c r="C264" s="37">
        <v>4301011318</v>
      </c>
      <c r="D264" s="326">
        <v>4607091387469</v>
      </c>
      <c r="E264" s="326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79</v>
      </c>
      <c r="L264" s="39" t="s">
        <v>78</v>
      </c>
      <c r="M264" s="38">
        <v>55</v>
      </c>
      <c r="N264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8"/>
      <c r="P264" s="328"/>
      <c r="Q264" s="328"/>
      <c r="R264" s="32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idden="1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17" t="s">
        <v>43</v>
      </c>
      <c r="O265" s="318"/>
      <c r="P265" s="318"/>
      <c r="Q265" s="318"/>
      <c r="R265" s="318"/>
      <c r="S265" s="318"/>
      <c r="T265" s="319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17" t="s">
        <v>43</v>
      </c>
      <c r="O266" s="318"/>
      <c r="P266" s="318"/>
      <c r="Q266" s="318"/>
      <c r="R266" s="318"/>
      <c r="S266" s="318"/>
      <c r="T266" s="319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hidden="1" customHeight="1" x14ac:dyDescent="0.25">
      <c r="A267" s="331" t="s">
        <v>75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331"/>
      <c r="Y267" s="67"/>
      <c r="Z267" s="67"/>
    </row>
    <row r="268" spans="1:53" ht="27" hidden="1" customHeight="1" x14ac:dyDescent="0.25">
      <c r="A268" s="64" t="s">
        <v>430</v>
      </c>
      <c r="B268" s="64" t="s">
        <v>431</v>
      </c>
      <c r="C268" s="37">
        <v>4301031154</v>
      </c>
      <c r="D268" s="326">
        <v>4607091387292</v>
      </c>
      <c r="E268" s="326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79</v>
      </c>
      <c r="L268" s="39" t="s">
        <v>78</v>
      </c>
      <c r="M268" s="38">
        <v>45</v>
      </c>
      <c r="N268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8"/>
      <c r="P268" s="328"/>
      <c r="Q268" s="328"/>
      <c r="R268" s="32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ht="27" hidden="1" customHeight="1" x14ac:dyDescent="0.25">
      <c r="A269" s="64" t="s">
        <v>432</v>
      </c>
      <c r="B269" s="64" t="s">
        <v>433</v>
      </c>
      <c r="C269" s="37">
        <v>4301031155</v>
      </c>
      <c r="D269" s="326">
        <v>4607091387315</v>
      </c>
      <c r="E269" s="326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79</v>
      </c>
      <c r="L269" s="39" t="s">
        <v>78</v>
      </c>
      <c r="M269" s="38">
        <v>45</v>
      </c>
      <c r="N269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8"/>
      <c r="P269" s="328"/>
      <c r="Q269" s="328"/>
      <c r="R269" s="32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hidden="1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17" t="s">
        <v>43</v>
      </c>
      <c r="O270" s="318"/>
      <c r="P270" s="318"/>
      <c r="Q270" s="318"/>
      <c r="R270" s="318"/>
      <c r="S270" s="318"/>
      <c r="T270" s="319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17" t="s">
        <v>43</v>
      </c>
      <c r="O271" s="318"/>
      <c r="P271" s="318"/>
      <c r="Q271" s="318"/>
      <c r="R271" s="318"/>
      <c r="S271" s="318"/>
      <c r="T271" s="319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hidden="1" customHeight="1" x14ac:dyDescent="0.25">
      <c r="A272" s="330" t="s">
        <v>434</v>
      </c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30"/>
      <c r="P272" s="330"/>
      <c r="Q272" s="330"/>
      <c r="R272" s="330"/>
      <c r="S272" s="330"/>
      <c r="T272" s="330"/>
      <c r="U272" s="330"/>
      <c r="V272" s="330"/>
      <c r="W272" s="330"/>
      <c r="X272" s="330"/>
      <c r="Y272" s="66"/>
      <c r="Z272" s="66"/>
    </row>
    <row r="273" spans="1:53" ht="14.25" hidden="1" customHeight="1" x14ac:dyDescent="0.25">
      <c r="A273" s="331" t="s">
        <v>75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331"/>
      <c r="Y273" s="67"/>
      <c r="Z273" s="67"/>
    </row>
    <row r="274" spans="1:53" ht="27" hidden="1" customHeight="1" x14ac:dyDescent="0.25">
      <c r="A274" s="64" t="s">
        <v>435</v>
      </c>
      <c r="B274" s="64" t="s">
        <v>436</v>
      </c>
      <c r="C274" s="37">
        <v>4301031066</v>
      </c>
      <c r="D274" s="326">
        <v>4607091383836</v>
      </c>
      <c r="E274" s="326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79</v>
      </c>
      <c r="L274" s="39" t="s">
        <v>78</v>
      </c>
      <c r="M274" s="38">
        <v>40</v>
      </c>
      <c r="N274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8"/>
      <c r="P274" s="328"/>
      <c r="Q274" s="328"/>
      <c r="R274" s="32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2" t="s">
        <v>66</v>
      </c>
    </row>
    <row r="275" spans="1:53" hidden="1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17" t="s">
        <v>43</v>
      </c>
      <c r="O275" s="318"/>
      <c r="P275" s="318"/>
      <c r="Q275" s="318"/>
      <c r="R275" s="318"/>
      <c r="S275" s="318"/>
      <c r="T275" s="319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17" t="s">
        <v>43</v>
      </c>
      <c r="O276" s="318"/>
      <c r="P276" s="318"/>
      <c r="Q276" s="318"/>
      <c r="R276" s="318"/>
      <c r="S276" s="318"/>
      <c r="T276" s="319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hidden="1" customHeight="1" x14ac:dyDescent="0.25">
      <c r="A277" s="331" t="s">
        <v>80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331"/>
      <c r="Y277" s="67"/>
      <c r="Z277" s="67"/>
    </row>
    <row r="278" spans="1:53" ht="27" hidden="1" customHeight="1" x14ac:dyDescent="0.25">
      <c r="A278" s="64" t="s">
        <v>437</v>
      </c>
      <c r="B278" s="64" t="s">
        <v>438</v>
      </c>
      <c r="C278" s="37">
        <v>4301051142</v>
      </c>
      <c r="D278" s="326">
        <v>4607091387919</v>
      </c>
      <c r="E278" s="326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111</v>
      </c>
      <c r="L278" s="39" t="s">
        <v>78</v>
      </c>
      <c r="M278" s="38">
        <v>45</v>
      </c>
      <c r="N27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8"/>
      <c r="P278" s="328"/>
      <c r="Q278" s="328"/>
      <c r="R278" s="32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3" t="s">
        <v>66</v>
      </c>
    </row>
    <row r="279" spans="1:53" hidden="1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17" t="s">
        <v>43</v>
      </c>
      <c r="O279" s="318"/>
      <c r="P279" s="318"/>
      <c r="Q279" s="318"/>
      <c r="R279" s="318"/>
      <c r="S279" s="318"/>
      <c r="T279" s="319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17" t="s">
        <v>43</v>
      </c>
      <c r="O280" s="318"/>
      <c r="P280" s="318"/>
      <c r="Q280" s="318"/>
      <c r="R280" s="318"/>
      <c r="S280" s="318"/>
      <c r="T280" s="319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hidden="1" customHeight="1" x14ac:dyDescent="0.25">
      <c r="A281" s="331" t="s">
        <v>219</v>
      </c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1"/>
      <c r="N281" s="331"/>
      <c r="O281" s="331"/>
      <c r="P281" s="331"/>
      <c r="Q281" s="331"/>
      <c r="R281" s="331"/>
      <c r="S281" s="331"/>
      <c r="T281" s="331"/>
      <c r="U281" s="331"/>
      <c r="V281" s="331"/>
      <c r="W281" s="331"/>
      <c r="X281" s="331"/>
      <c r="Y281" s="67"/>
      <c r="Z281" s="67"/>
    </row>
    <row r="282" spans="1:53" ht="27" hidden="1" customHeight="1" x14ac:dyDescent="0.25">
      <c r="A282" s="64" t="s">
        <v>439</v>
      </c>
      <c r="B282" s="64" t="s">
        <v>440</v>
      </c>
      <c r="C282" s="37">
        <v>4301060324</v>
      </c>
      <c r="D282" s="326">
        <v>4607091388831</v>
      </c>
      <c r="E282" s="326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79</v>
      </c>
      <c r="L282" s="39" t="s">
        <v>78</v>
      </c>
      <c r="M282" s="38">
        <v>40</v>
      </c>
      <c r="N282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8"/>
      <c r="P282" s="328"/>
      <c r="Q282" s="328"/>
      <c r="R282" s="329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4" t="s">
        <v>66</v>
      </c>
    </row>
    <row r="283" spans="1:53" hidden="1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17" t="s">
        <v>43</v>
      </c>
      <c r="O283" s="318"/>
      <c r="P283" s="318"/>
      <c r="Q283" s="318"/>
      <c r="R283" s="318"/>
      <c r="S283" s="318"/>
      <c r="T283" s="319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17" t="s">
        <v>43</v>
      </c>
      <c r="O284" s="318"/>
      <c r="P284" s="318"/>
      <c r="Q284" s="318"/>
      <c r="R284" s="318"/>
      <c r="S284" s="318"/>
      <c r="T284" s="319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hidden="1" customHeight="1" x14ac:dyDescent="0.25">
      <c r="A285" s="331" t="s">
        <v>93</v>
      </c>
      <c r="B285" s="331"/>
      <c r="C285" s="331"/>
      <c r="D285" s="331"/>
      <c r="E285" s="331"/>
      <c r="F285" s="331"/>
      <c r="G285" s="331"/>
      <c r="H285" s="331"/>
      <c r="I285" s="331"/>
      <c r="J285" s="331"/>
      <c r="K285" s="331"/>
      <c r="L285" s="331"/>
      <c r="M285" s="331"/>
      <c r="N285" s="331"/>
      <c r="O285" s="331"/>
      <c r="P285" s="331"/>
      <c r="Q285" s="331"/>
      <c r="R285" s="331"/>
      <c r="S285" s="331"/>
      <c r="T285" s="331"/>
      <c r="U285" s="331"/>
      <c r="V285" s="331"/>
      <c r="W285" s="331"/>
      <c r="X285" s="331"/>
      <c r="Y285" s="67"/>
      <c r="Z285" s="67"/>
    </row>
    <row r="286" spans="1:53" ht="27" hidden="1" customHeight="1" x14ac:dyDescent="0.25">
      <c r="A286" s="64" t="s">
        <v>441</v>
      </c>
      <c r="B286" s="64" t="s">
        <v>442</v>
      </c>
      <c r="C286" s="37">
        <v>4301032015</v>
      </c>
      <c r="D286" s="326">
        <v>4607091383102</v>
      </c>
      <c r="E286" s="326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79</v>
      </c>
      <c r="L286" s="39" t="s">
        <v>97</v>
      </c>
      <c r="M286" s="38">
        <v>180</v>
      </c>
      <c r="N28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8"/>
      <c r="P286" s="328"/>
      <c r="Q286" s="328"/>
      <c r="R286" s="32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5" t="s">
        <v>66</v>
      </c>
    </row>
    <row r="287" spans="1:53" hidden="1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17" t="s">
        <v>43</v>
      </c>
      <c r="O287" s="318"/>
      <c r="P287" s="318"/>
      <c r="Q287" s="318"/>
      <c r="R287" s="318"/>
      <c r="S287" s="318"/>
      <c r="T287" s="319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17" t="s">
        <v>43</v>
      </c>
      <c r="O288" s="318"/>
      <c r="P288" s="318"/>
      <c r="Q288" s="318"/>
      <c r="R288" s="318"/>
      <c r="S288" s="318"/>
      <c r="T288" s="319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hidden="1" customHeight="1" x14ac:dyDescent="0.2">
      <c r="A289" s="342" t="s">
        <v>443</v>
      </c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2"/>
      <c r="P289" s="342"/>
      <c r="Q289" s="342"/>
      <c r="R289" s="342"/>
      <c r="S289" s="342"/>
      <c r="T289" s="342"/>
      <c r="U289" s="342"/>
      <c r="V289" s="342"/>
      <c r="W289" s="342"/>
      <c r="X289" s="342"/>
      <c r="Y289" s="55"/>
      <c r="Z289" s="55"/>
    </row>
    <row r="290" spans="1:53" ht="16.5" hidden="1" customHeight="1" x14ac:dyDescent="0.25">
      <c r="A290" s="330" t="s">
        <v>444</v>
      </c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0"/>
      <c r="N290" s="330"/>
      <c r="O290" s="330"/>
      <c r="P290" s="330"/>
      <c r="Q290" s="330"/>
      <c r="R290" s="330"/>
      <c r="S290" s="330"/>
      <c r="T290" s="330"/>
      <c r="U290" s="330"/>
      <c r="V290" s="330"/>
      <c r="W290" s="330"/>
      <c r="X290" s="330"/>
      <c r="Y290" s="66"/>
      <c r="Z290" s="66"/>
    </row>
    <row r="291" spans="1:53" ht="14.25" hidden="1" customHeight="1" x14ac:dyDescent="0.25">
      <c r="A291" s="331" t="s">
        <v>113</v>
      </c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1"/>
      <c r="N291" s="331"/>
      <c r="O291" s="331"/>
      <c r="P291" s="331"/>
      <c r="Q291" s="331"/>
      <c r="R291" s="331"/>
      <c r="S291" s="331"/>
      <c r="T291" s="331"/>
      <c r="U291" s="331"/>
      <c r="V291" s="331"/>
      <c r="W291" s="331"/>
      <c r="X291" s="331"/>
      <c r="Y291" s="67"/>
      <c r="Z291" s="67"/>
    </row>
    <row r="292" spans="1:53" ht="27" customHeight="1" x14ac:dyDescent="0.25">
      <c r="A292" s="64" t="s">
        <v>445</v>
      </c>
      <c r="B292" s="64" t="s">
        <v>446</v>
      </c>
      <c r="C292" s="37">
        <v>4301011339</v>
      </c>
      <c r="D292" s="326">
        <v>4607091383997</v>
      </c>
      <c r="E292" s="326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111</v>
      </c>
      <c r="L292" s="39" t="s">
        <v>78</v>
      </c>
      <c r="M292" s="38">
        <v>60</v>
      </c>
      <c r="N292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8"/>
      <c r="P292" s="328"/>
      <c r="Q292" s="328"/>
      <c r="R292" s="329"/>
      <c r="S292" s="40" t="s">
        <v>48</v>
      </c>
      <c r="T292" s="40" t="s">
        <v>48</v>
      </c>
      <c r="U292" s="41" t="s">
        <v>0</v>
      </c>
      <c r="V292" s="59">
        <v>300</v>
      </c>
      <c r="W292" s="56">
        <f t="shared" ref="W292:W299" si="14">IFERROR(IF(V292="",0,CEILING((V292/$H292),1)*$H292),"")</f>
        <v>300</v>
      </c>
      <c r="X292" s="42">
        <f>IFERROR(IF(W292=0,"",ROUNDUP(W292/H292,0)*0.02175),"")</f>
        <v>0.43499999999999994</v>
      </c>
      <c r="Y292" s="69" t="s">
        <v>48</v>
      </c>
      <c r="Z292" s="70" t="s">
        <v>48</v>
      </c>
      <c r="AD292" s="71"/>
      <c r="BA292" s="226" t="s">
        <v>66</v>
      </c>
    </row>
    <row r="293" spans="1:53" ht="27" hidden="1" customHeight="1" x14ac:dyDescent="0.25">
      <c r="A293" s="64" t="s">
        <v>445</v>
      </c>
      <c r="B293" s="64" t="s">
        <v>447</v>
      </c>
      <c r="C293" s="37">
        <v>4301011239</v>
      </c>
      <c r="D293" s="326">
        <v>4607091383997</v>
      </c>
      <c r="E293" s="326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111</v>
      </c>
      <c r="L293" s="39" t="s">
        <v>118</v>
      </c>
      <c r="M293" s="38">
        <v>60</v>
      </c>
      <c r="N293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27" t="s">
        <v>66</v>
      </c>
    </row>
    <row r="294" spans="1:53" ht="27" customHeight="1" x14ac:dyDescent="0.25">
      <c r="A294" s="64" t="s">
        <v>448</v>
      </c>
      <c r="B294" s="64" t="s">
        <v>449</v>
      </c>
      <c r="C294" s="37">
        <v>4301011326</v>
      </c>
      <c r="D294" s="326">
        <v>4607091384130</v>
      </c>
      <c r="E294" s="326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111</v>
      </c>
      <c r="L294" s="39" t="s">
        <v>78</v>
      </c>
      <c r="M294" s="38">
        <v>60</v>
      </c>
      <c r="N294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8"/>
      <c r="P294" s="328"/>
      <c r="Q294" s="328"/>
      <c r="R294" s="329"/>
      <c r="S294" s="40" t="s">
        <v>48</v>
      </c>
      <c r="T294" s="40" t="s">
        <v>48</v>
      </c>
      <c r="U294" s="41" t="s">
        <v>0</v>
      </c>
      <c r="V294" s="59">
        <v>1200</v>
      </c>
      <c r="W294" s="56">
        <f t="shared" si="14"/>
        <v>1200</v>
      </c>
      <c r="X294" s="42">
        <f>IFERROR(IF(W294=0,"",ROUNDUP(W294/H294,0)*0.02175),"")</f>
        <v>1.7399999999999998</v>
      </c>
      <c r="Y294" s="69" t="s">
        <v>48</v>
      </c>
      <c r="Z294" s="70" t="s">
        <v>48</v>
      </c>
      <c r="AD294" s="71"/>
      <c r="BA294" s="228" t="s">
        <v>66</v>
      </c>
    </row>
    <row r="295" spans="1:53" ht="27" hidden="1" customHeight="1" x14ac:dyDescent="0.25">
      <c r="A295" s="64" t="s">
        <v>448</v>
      </c>
      <c r="B295" s="64" t="s">
        <v>450</v>
      </c>
      <c r="C295" s="37">
        <v>4301011240</v>
      </c>
      <c r="D295" s="326">
        <v>4607091384130</v>
      </c>
      <c r="E295" s="326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111</v>
      </c>
      <c r="L295" s="39" t="s">
        <v>118</v>
      </c>
      <c r="M295" s="38">
        <v>60</v>
      </c>
      <c r="N295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16.5" hidden="1" customHeight="1" x14ac:dyDescent="0.25">
      <c r="A296" s="64" t="s">
        <v>451</v>
      </c>
      <c r="B296" s="64" t="s">
        <v>452</v>
      </c>
      <c r="C296" s="37">
        <v>4301011330</v>
      </c>
      <c r="D296" s="326">
        <v>4607091384147</v>
      </c>
      <c r="E296" s="326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111</v>
      </c>
      <c r="L296" s="39" t="s">
        <v>78</v>
      </c>
      <c r="M296" s="38">
        <v>60</v>
      </c>
      <c r="N296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8"/>
      <c r="P296" s="328"/>
      <c r="Q296" s="328"/>
      <c r="R296" s="32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16.5" hidden="1" customHeight="1" x14ac:dyDescent="0.25">
      <c r="A297" s="64" t="s">
        <v>451</v>
      </c>
      <c r="B297" s="64" t="s">
        <v>453</v>
      </c>
      <c r="C297" s="37">
        <v>4301011238</v>
      </c>
      <c r="D297" s="326">
        <v>4607091384147</v>
      </c>
      <c r="E297" s="326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111</v>
      </c>
      <c r="L297" s="39" t="s">
        <v>118</v>
      </c>
      <c r="M297" s="38">
        <v>60</v>
      </c>
      <c r="N297" s="411" t="s">
        <v>454</v>
      </c>
      <c r="O297" s="328"/>
      <c r="P297" s="328"/>
      <c r="Q297" s="328"/>
      <c r="R297" s="32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hidden="1" customHeight="1" x14ac:dyDescent="0.25">
      <c r="A298" s="64" t="s">
        <v>455</v>
      </c>
      <c r="B298" s="64" t="s">
        <v>456</v>
      </c>
      <c r="C298" s="37">
        <v>4301011327</v>
      </c>
      <c r="D298" s="326">
        <v>4607091384154</v>
      </c>
      <c r="E298" s="32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79</v>
      </c>
      <c r="L298" s="39" t="s">
        <v>78</v>
      </c>
      <c r="M298" s="38">
        <v>60</v>
      </c>
      <c r="N298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8"/>
      <c r="P298" s="328"/>
      <c r="Q298" s="328"/>
      <c r="R298" s="32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hidden="1" customHeight="1" x14ac:dyDescent="0.25">
      <c r="A299" s="64" t="s">
        <v>457</v>
      </c>
      <c r="B299" s="64" t="s">
        <v>458</v>
      </c>
      <c r="C299" s="37">
        <v>4301011332</v>
      </c>
      <c r="D299" s="326">
        <v>4607091384161</v>
      </c>
      <c r="E299" s="326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79</v>
      </c>
      <c r="L299" s="39" t="s">
        <v>78</v>
      </c>
      <c r="M299" s="38">
        <v>60</v>
      </c>
      <c r="N299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8"/>
      <c r="P299" s="328"/>
      <c r="Q299" s="328"/>
      <c r="R299" s="329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17" t="s">
        <v>43</v>
      </c>
      <c r="O300" s="318"/>
      <c r="P300" s="318"/>
      <c r="Q300" s="318"/>
      <c r="R300" s="318"/>
      <c r="S300" s="318"/>
      <c r="T300" s="319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100</v>
      </c>
      <c r="W300" s="44">
        <f>IFERROR(W292/H292,"0")+IFERROR(W293/H293,"0")+IFERROR(W294/H294,"0")+IFERROR(W295/H295,"0")+IFERROR(W296/H296,"0")+IFERROR(W297/H297,"0")+IFERROR(W298/H298,"0")+IFERROR(W299/H299,"0")</f>
        <v>100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2.1749999999999998</v>
      </c>
      <c r="Y300" s="68"/>
      <c r="Z300" s="68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17" t="s">
        <v>43</v>
      </c>
      <c r="O301" s="318"/>
      <c r="P301" s="318"/>
      <c r="Q301" s="318"/>
      <c r="R301" s="318"/>
      <c r="S301" s="318"/>
      <c r="T301" s="319"/>
      <c r="U301" s="43" t="s">
        <v>0</v>
      </c>
      <c r="V301" s="44">
        <f>IFERROR(SUM(V292:V299),"0")</f>
        <v>1500</v>
      </c>
      <c r="W301" s="44">
        <f>IFERROR(SUM(W292:W299),"0")</f>
        <v>1500</v>
      </c>
      <c r="X301" s="43"/>
      <c r="Y301" s="68"/>
      <c r="Z301" s="68"/>
    </row>
    <row r="302" spans="1:53" ht="14.25" hidden="1" customHeight="1" x14ac:dyDescent="0.25">
      <c r="A302" s="331" t="s">
        <v>107</v>
      </c>
      <c r="B302" s="331"/>
      <c r="C302" s="331"/>
      <c r="D302" s="331"/>
      <c r="E302" s="331"/>
      <c r="F302" s="331"/>
      <c r="G302" s="331"/>
      <c r="H302" s="331"/>
      <c r="I302" s="331"/>
      <c r="J302" s="331"/>
      <c r="K302" s="331"/>
      <c r="L302" s="331"/>
      <c r="M302" s="331"/>
      <c r="N302" s="331"/>
      <c r="O302" s="331"/>
      <c r="P302" s="331"/>
      <c r="Q302" s="331"/>
      <c r="R302" s="331"/>
      <c r="S302" s="331"/>
      <c r="T302" s="331"/>
      <c r="U302" s="331"/>
      <c r="V302" s="331"/>
      <c r="W302" s="331"/>
      <c r="X302" s="331"/>
      <c r="Y302" s="67"/>
      <c r="Z302" s="67"/>
    </row>
    <row r="303" spans="1:53" ht="27" hidden="1" customHeight="1" x14ac:dyDescent="0.25">
      <c r="A303" s="64" t="s">
        <v>459</v>
      </c>
      <c r="B303" s="64" t="s">
        <v>460</v>
      </c>
      <c r="C303" s="37">
        <v>4301020178</v>
      </c>
      <c r="D303" s="326">
        <v>4607091383980</v>
      </c>
      <c r="E303" s="326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110</v>
      </c>
      <c r="M303" s="38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8"/>
      <c r="P303" s="328"/>
      <c r="Q303" s="328"/>
      <c r="R303" s="32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4" t="s">
        <v>66</v>
      </c>
    </row>
    <row r="304" spans="1:53" ht="16.5" hidden="1" customHeight="1" x14ac:dyDescent="0.25">
      <c r="A304" s="64" t="s">
        <v>461</v>
      </c>
      <c r="B304" s="64" t="s">
        <v>462</v>
      </c>
      <c r="C304" s="37">
        <v>4301020270</v>
      </c>
      <c r="D304" s="326">
        <v>4680115883314</v>
      </c>
      <c r="E304" s="326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111</v>
      </c>
      <c r="L304" s="39" t="s">
        <v>130</v>
      </c>
      <c r="M304" s="38">
        <v>50</v>
      </c>
      <c r="N304" s="409" t="s">
        <v>463</v>
      </c>
      <c r="O304" s="328"/>
      <c r="P304" s="328"/>
      <c r="Q304" s="328"/>
      <c r="R304" s="329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5" t="s">
        <v>66</v>
      </c>
    </row>
    <row r="305" spans="1:53" ht="27" hidden="1" customHeight="1" x14ac:dyDescent="0.25">
      <c r="A305" s="64" t="s">
        <v>464</v>
      </c>
      <c r="B305" s="64" t="s">
        <v>465</v>
      </c>
      <c r="C305" s="37">
        <v>4301020179</v>
      </c>
      <c r="D305" s="326">
        <v>4607091384178</v>
      </c>
      <c r="E305" s="326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79</v>
      </c>
      <c r="L305" s="39" t="s">
        <v>110</v>
      </c>
      <c r="M305" s="38">
        <v>50</v>
      </c>
      <c r="N305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6" t="s">
        <v>66</v>
      </c>
    </row>
    <row r="306" spans="1:53" hidden="1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17" t="s">
        <v>43</v>
      </c>
      <c r="O306" s="318"/>
      <c r="P306" s="318"/>
      <c r="Q306" s="318"/>
      <c r="R306" s="318"/>
      <c r="S306" s="318"/>
      <c r="T306" s="319"/>
      <c r="U306" s="43" t="s">
        <v>42</v>
      </c>
      <c r="V306" s="44">
        <f>IFERROR(V303/H303,"0")+IFERROR(V304/H304,"0")+IFERROR(V305/H305,"0")</f>
        <v>0</v>
      </c>
      <c r="W306" s="44">
        <f>IFERROR(W303/H303,"0")+IFERROR(W304/H304,"0")+IFERROR(W305/H305,"0")</f>
        <v>0</v>
      </c>
      <c r="X306" s="44">
        <f>IFERROR(IF(X303="",0,X303),"0")+IFERROR(IF(X304="",0,X304),"0")+IFERROR(IF(X305="",0,X305),"0")</f>
        <v>0</v>
      </c>
      <c r="Y306" s="68"/>
      <c r="Z306" s="68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17" t="s">
        <v>43</v>
      </c>
      <c r="O307" s="318"/>
      <c r="P307" s="318"/>
      <c r="Q307" s="318"/>
      <c r="R307" s="318"/>
      <c r="S307" s="318"/>
      <c r="T307" s="319"/>
      <c r="U307" s="43" t="s">
        <v>0</v>
      </c>
      <c r="V307" s="44">
        <f>IFERROR(SUM(V303:V305),"0")</f>
        <v>0</v>
      </c>
      <c r="W307" s="44">
        <f>IFERROR(SUM(W303:W305),"0")</f>
        <v>0</v>
      </c>
      <c r="X307" s="43"/>
      <c r="Y307" s="68"/>
      <c r="Z307" s="68"/>
    </row>
    <row r="308" spans="1:53" ht="14.25" hidden="1" customHeight="1" x14ac:dyDescent="0.25">
      <c r="A308" s="331" t="s">
        <v>80</v>
      </c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1"/>
      <c r="N308" s="331"/>
      <c r="O308" s="331"/>
      <c r="P308" s="331"/>
      <c r="Q308" s="331"/>
      <c r="R308" s="331"/>
      <c r="S308" s="331"/>
      <c r="T308" s="331"/>
      <c r="U308" s="331"/>
      <c r="V308" s="331"/>
      <c r="W308" s="331"/>
      <c r="X308" s="331"/>
      <c r="Y308" s="67"/>
      <c r="Z308" s="67"/>
    </row>
    <row r="309" spans="1:53" ht="27" hidden="1" customHeight="1" x14ac:dyDescent="0.25">
      <c r="A309" s="64" t="s">
        <v>466</v>
      </c>
      <c r="B309" s="64" t="s">
        <v>467</v>
      </c>
      <c r="C309" s="37">
        <v>4301051298</v>
      </c>
      <c r="D309" s="326">
        <v>4607091384260</v>
      </c>
      <c r="E309" s="326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111</v>
      </c>
      <c r="L309" s="39" t="s">
        <v>78</v>
      </c>
      <c r="M309" s="38">
        <v>35</v>
      </c>
      <c r="N309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8"/>
      <c r="P309" s="328"/>
      <c r="Q309" s="328"/>
      <c r="R309" s="32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7" t="s">
        <v>66</v>
      </c>
    </row>
    <row r="310" spans="1:53" hidden="1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17" t="s">
        <v>43</v>
      </c>
      <c r="O310" s="318"/>
      <c r="P310" s="318"/>
      <c r="Q310" s="318"/>
      <c r="R310" s="318"/>
      <c r="S310" s="318"/>
      <c r="T310" s="319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idden="1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17" t="s">
        <v>43</v>
      </c>
      <c r="O311" s="318"/>
      <c r="P311" s="318"/>
      <c r="Q311" s="318"/>
      <c r="R311" s="318"/>
      <c r="S311" s="318"/>
      <c r="T311" s="319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hidden="1" customHeight="1" x14ac:dyDescent="0.25">
      <c r="A312" s="331" t="s">
        <v>219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331"/>
      <c r="Y312" s="67"/>
      <c r="Z312" s="67"/>
    </row>
    <row r="313" spans="1:53" ht="16.5" hidden="1" customHeight="1" x14ac:dyDescent="0.25">
      <c r="A313" s="64" t="s">
        <v>468</v>
      </c>
      <c r="B313" s="64" t="s">
        <v>469</v>
      </c>
      <c r="C313" s="37">
        <v>4301060314</v>
      </c>
      <c r="D313" s="326">
        <v>4607091384673</v>
      </c>
      <c r="E313" s="326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111</v>
      </c>
      <c r="L313" s="39" t="s">
        <v>78</v>
      </c>
      <c r="M313" s="38">
        <v>30</v>
      </c>
      <c r="N313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8"/>
      <c r="P313" s="328"/>
      <c r="Q313" s="328"/>
      <c r="R313" s="32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hidden="1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1"/>
      <c r="N314" s="317" t="s">
        <v>43</v>
      </c>
      <c r="O314" s="318"/>
      <c r="P314" s="318"/>
      <c r="Q314" s="318"/>
      <c r="R314" s="318"/>
      <c r="S314" s="318"/>
      <c r="T314" s="319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hidden="1" x14ac:dyDescent="0.2">
      <c r="A315" s="320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17" t="s">
        <v>43</v>
      </c>
      <c r="O315" s="318"/>
      <c r="P315" s="318"/>
      <c r="Q315" s="318"/>
      <c r="R315" s="318"/>
      <c r="S315" s="318"/>
      <c r="T315" s="319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6.5" hidden="1" customHeight="1" x14ac:dyDescent="0.25">
      <c r="A316" s="330" t="s">
        <v>470</v>
      </c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30"/>
      <c r="P316" s="330"/>
      <c r="Q316" s="330"/>
      <c r="R316" s="330"/>
      <c r="S316" s="330"/>
      <c r="T316" s="330"/>
      <c r="U316" s="330"/>
      <c r="V316" s="330"/>
      <c r="W316" s="330"/>
      <c r="X316" s="330"/>
      <c r="Y316" s="66"/>
      <c r="Z316" s="66"/>
    </row>
    <row r="317" spans="1:53" ht="14.25" hidden="1" customHeight="1" x14ac:dyDescent="0.25">
      <c r="A317" s="331" t="s">
        <v>113</v>
      </c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  <c r="T317" s="331"/>
      <c r="U317" s="331"/>
      <c r="V317" s="331"/>
      <c r="W317" s="331"/>
      <c r="X317" s="331"/>
      <c r="Y317" s="67"/>
      <c r="Z317" s="67"/>
    </row>
    <row r="318" spans="1:53" ht="27" hidden="1" customHeight="1" x14ac:dyDescent="0.25">
      <c r="A318" s="64" t="s">
        <v>471</v>
      </c>
      <c r="B318" s="64" t="s">
        <v>472</v>
      </c>
      <c r="C318" s="37">
        <v>4301011324</v>
      </c>
      <c r="D318" s="326">
        <v>4607091384185</v>
      </c>
      <c r="E318" s="326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111</v>
      </c>
      <c r="L318" s="39" t="s">
        <v>78</v>
      </c>
      <c r="M318" s="38">
        <v>60</v>
      </c>
      <c r="N318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8"/>
      <c r="P318" s="328"/>
      <c r="Q318" s="328"/>
      <c r="R318" s="329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39" t="s">
        <v>66</v>
      </c>
    </row>
    <row r="319" spans="1:53" ht="27" hidden="1" customHeight="1" x14ac:dyDescent="0.25">
      <c r="A319" s="64" t="s">
        <v>473</v>
      </c>
      <c r="B319" s="64" t="s">
        <v>474</v>
      </c>
      <c r="C319" s="37">
        <v>4301011312</v>
      </c>
      <c r="D319" s="326">
        <v>4607091384192</v>
      </c>
      <c r="E319" s="326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111</v>
      </c>
      <c r="L319" s="39" t="s">
        <v>110</v>
      </c>
      <c r="M319" s="38">
        <v>60</v>
      </c>
      <c r="N319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8"/>
      <c r="P319" s="328"/>
      <c r="Q319" s="328"/>
      <c r="R319" s="329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0" t="s">
        <v>66</v>
      </c>
    </row>
    <row r="320" spans="1:53" ht="27" hidden="1" customHeight="1" x14ac:dyDescent="0.25">
      <c r="A320" s="64" t="s">
        <v>475</v>
      </c>
      <c r="B320" s="64" t="s">
        <v>476</v>
      </c>
      <c r="C320" s="37">
        <v>4301011483</v>
      </c>
      <c r="D320" s="326">
        <v>4680115881907</v>
      </c>
      <c r="E320" s="326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111</v>
      </c>
      <c r="L320" s="39" t="s">
        <v>78</v>
      </c>
      <c r="M320" s="38">
        <v>60</v>
      </c>
      <c r="N320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8"/>
      <c r="P320" s="328"/>
      <c r="Q320" s="328"/>
      <c r="R320" s="32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1" t="s">
        <v>66</v>
      </c>
    </row>
    <row r="321" spans="1:53" ht="27" hidden="1" customHeight="1" x14ac:dyDescent="0.25">
      <c r="A321" s="64" t="s">
        <v>477</v>
      </c>
      <c r="B321" s="64" t="s">
        <v>478</v>
      </c>
      <c r="C321" s="37">
        <v>4301011303</v>
      </c>
      <c r="D321" s="326">
        <v>4607091384680</v>
      </c>
      <c r="E321" s="326"/>
      <c r="F321" s="63">
        <v>0.4</v>
      </c>
      <c r="G321" s="38">
        <v>10</v>
      </c>
      <c r="H321" s="63">
        <v>4</v>
      </c>
      <c r="I321" s="63">
        <v>4.21</v>
      </c>
      <c r="J321" s="38">
        <v>120</v>
      </c>
      <c r="K321" s="38" t="s">
        <v>79</v>
      </c>
      <c r="L321" s="39" t="s">
        <v>78</v>
      </c>
      <c r="M321" s="38">
        <v>60</v>
      </c>
      <c r="N321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8"/>
      <c r="P321" s="328"/>
      <c r="Q321" s="328"/>
      <c r="R321" s="32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hidden="1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1"/>
      <c r="N322" s="317" t="s">
        <v>43</v>
      </c>
      <c r="O322" s="318"/>
      <c r="P322" s="318"/>
      <c r="Q322" s="318"/>
      <c r="R322" s="318"/>
      <c r="S322" s="318"/>
      <c r="T322" s="319"/>
      <c r="U322" s="43" t="s">
        <v>42</v>
      </c>
      <c r="V322" s="44">
        <f>IFERROR(V318/H318,"0")+IFERROR(V319/H319,"0")+IFERROR(V320/H320,"0")+IFERROR(V321/H321,"0")</f>
        <v>0</v>
      </c>
      <c r="W322" s="44">
        <f>IFERROR(W318/H318,"0")+IFERROR(W319/H319,"0")+IFERROR(W320/H320,"0")+IFERROR(W321/H321,"0")</f>
        <v>0</v>
      </c>
      <c r="X322" s="44">
        <f>IFERROR(IF(X318="",0,X318),"0")+IFERROR(IF(X319="",0,X319),"0")+IFERROR(IF(X320="",0,X320),"0")+IFERROR(IF(X321="",0,X321),"0")</f>
        <v>0</v>
      </c>
      <c r="Y322" s="68"/>
      <c r="Z322" s="68"/>
    </row>
    <row r="323" spans="1:53" hidden="1" x14ac:dyDescent="0.2">
      <c r="A323" s="320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17" t="s">
        <v>43</v>
      </c>
      <c r="O323" s="318"/>
      <c r="P323" s="318"/>
      <c r="Q323" s="318"/>
      <c r="R323" s="318"/>
      <c r="S323" s="318"/>
      <c r="T323" s="319"/>
      <c r="U323" s="43" t="s">
        <v>0</v>
      </c>
      <c r="V323" s="44">
        <f>IFERROR(SUM(V318:V321),"0")</f>
        <v>0</v>
      </c>
      <c r="W323" s="44">
        <f>IFERROR(SUM(W318:W321),"0")</f>
        <v>0</v>
      </c>
      <c r="X323" s="43"/>
      <c r="Y323" s="68"/>
      <c r="Z323" s="68"/>
    </row>
    <row r="324" spans="1:53" ht="14.25" hidden="1" customHeight="1" x14ac:dyDescent="0.25">
      <c r="A324" s="331" t="s">
        <v>75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331"/>
      <c r="Y324" s="67"/>
      <c r="Z324" s="67"/>
    </row>
    <row r="325" spans="1:53" ht="27" hidden="1" customHeight="1" x14ac:dyDescent="0.25">
      <c r="A325" s="64" t="s">
        <v>479</v>
      </c>
      <c r="B325" s="64" t="s">
        <v>480</v>
      </c>
      <c r="C325" s="37">
        <v>4301031139</v>
      </c>
      <c r="D325" s="326">
        <v>4607091384802</v>
      </c>
      <c r="E325" s="326"/>
      <c r="F325" s="63">
        <v>0.73</v>
      </c>
      <c r="G325" s="38">
        <v>6</v>
      </c>
      <c r="H325" s="63">
        <v>4.38</v>
      </c>
      <c r="I325" s="63">
        <v>4.58</v>
      </c>
      <c r="J325" s="38">
        <v>156</v>
      </c>
      <c r="K325" s="38" t="s">
        <v>79</v>
      </c>
      <c r="L325" s="39" t="s">
        <v>78</v>
      </c>
      <c r="M325" s="38">
        <v>35</v>
      </c>
      <c r="N325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8"/>
      <c r="P325" s="328"/>
      <c r="Q325" s="328"/>
      <c r="R325" s="329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43" t="s">
        <v>66</v>
      </c>
    </row>
    <row r="326" spans="1:53" ht="27" hidden="1" customHeight="1" x14ac:dyDescent="0.25">
      <c r="A326" s="64" t="s">
        <v>481</v>
      </c>
      <c r="B326" s="64" t="s">
        <v>482</v>
      </c>
      <c r="C326" s="37">
        <v>4301031140</v>
      </c>
      <c r="D326" s="326">
        <v>4607091384826</v>
      </c>
      <c r="E326" s="326"/>
      <c r="F326" s="63">
        <v>0.35</v>
      </c>
      <c r="G326" s="38">
        <v>8</v>
      </c>
      <c r="H326" s="63">
        <v>2.8</v>
      </c>
      <c r="I326" s="63">
        <v>2.9</v>
      </c>
      <c r="J326" s="38">
        <v>234</v>
      </c>
      <c r="K326" s="38" t="s">
        <v>174</v>
      </c>
      <c r="L326" s="39" t="s">
        <v>78</v>
      </c>
      <c r="M326" s="38">
        <v>35</v>
      </c>
      <c r="N326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8"/>
      <c r="P326" s="328"/>
      <c r="Q326" s="328"/>
      <c r="R326" s="32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IFERROR(IF(W326=0,"",ROUNDUP(W326/H326,0)*0.00502),"")</f>
        <v/>
      </c>
      <c r="Y326" s="69" t="s">
        <v>48</v>
      </c>
      <c r="Z326" s="70" t="s">
        <v>48</v>
      </c>
      <c r="AD326" s="71"/>
      <c r="BA326" s="244" t="s">
        <v>66</v>
      </c>
    </row>
    <row r="327" spans="1:53" hidden="1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1"/>
      <c r="N327" s="317" t="s">
        <v>43</v>
      </c>
      <c r="O327" s="318"/>
      <c r="P327" s="318"/>
      <c r="Q327" s="318"/>
      <c r="R327" s="318"/>
      <c r="S327" s="318"/>
      <c r="T327" s="319"/>
      <c r="U327" s="43" t="s">
        <v>42</v>
      </c>
      <c r="V327" s="44">
        <f>IFERROR(V325/H325,"0")+IFERROR(V326/H326,"0")</f>
        <v>0</v>
      </c>
      <c r="W327" s="44">
        <f>IFERROR(W325/H325,"0")+IFERROR(W326/H326,"0")</f>
        <v>0</v>
      </c>
      <c r="X327" s="44">
        <f>IFERROR(IF(X325="",0,X325),"0")+IFERROR(IF(X326="",0,X326),"0")</f>
        <v>0</v>
      </c>
      <c r="Y327" s="68"/>
      <c r="Z327" s="68"/>
    </row>
    <row r="328" spans="1:53" hidden="1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1"/>
      <c r="N328" s="317" t="s">
        <v>43</v>
      </c>
      <c r="O328" s="318"/>
      <c r="P328" s="318"/>
      <c r="Q328" s="318"/>
      <c r="R328" s="318"/>
      <c r="S328" s="318"/>
      <c r="T328" s="319"/>
      <c r="U328" s="43" t="s">
        <v>0</v>
      </c>
      <c r="V328" s="44">
        <f>IFERROR(SUM(V325:V326),"0")</f>
        <v>0</v>
      </c>
      <c r="W328" s="44">
        <f>IFERROR(SUM(W325:W326),"0")</f>
        <v>0</v>
      </c>
      <c r="X328" s="43"/>
      <c r="Y328" s="68"/>
      <c r="Z328" s="68"/>
    </row>
    <row r="329" spans="1:53" ht="14.25" hidden="1" customHeight="1" x14ac:dyDescent="0.25">
      <c r="A329" s="331" t="s">
        <v>80</v>
      </c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1"/>
      <c r="N329" s="331"/>
      <c r="O329" s="331"/>
      <c r="P329" s="331"/>
      <c r="Q329" s="331"/>
      <c r="R329" s="331"/>
      <c r="S329" s="331"/>
      <c r="T329" s="331"/>
      <c r="U329" s="331"/>
      <c r="V329" s="331"/>
      <c r="W329" s="331"/>
      <c r="X329" s="331"/>
      <c r="Y329" s="67"/>
      <c r="Z329" s="67"/>
    </row>
    <row r="330" spans="1:53" ht="27" hidden="1" customHeight="1" x14ac:dyDescent="0.25">
      <c r="A330" s="64" t="s">
        <v>483</v>
      </c>
      <c r="B330" s="64" t="s">
        <v>484</v>
      </c>
      <c r="C330" s="37">
        <v>4301051303</v>
      </c>
      <c r="D330" s="326">
        <v>4607091384246</v>
      </c>
      <c r="E330" s="326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111</v>
      </c>
      <c r="L330" s="39" t="s">
        <v>78</v>
      </c>
      <c r="M330" s="38">
        <v>40</v>
      </c>
      <c r="N330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8"/>
      <c r="P330" s="328"/>
      <c r="Q330" s="328"/>
      <c r="R330" s="329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5" t="s">
        <v>66</v>
      </c>
    </row>
    <row r="331" spans="1:53" ht="27" hidden="1" customHeight="1" x14ac:dyDescent="0.25">
      <c r="A331" s="64" t="s">
        <v>485</v>
      </c>
      <c r="B331" s="64" t="s">
        <v>486</v>
      </c>
      <c r="C331" s="37">
        <v>4301051445</v>
      </c>
      <c r="D331" s="326">
        <v>4680115881976</v>
      </c>
      <c r="E331" s="326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111</v>
      </c>
      <c r="L331" s="39" t="s">
        <v>78</v>
      </c>
      <c r="M331" s="38">
        <v>40</v>
      </c>
      <c r="N331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8"/>
      <c r="P331" s="328"/>
      <c r="Q331" s="328"/>
      <c r="R331" s="329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6" t="s">
        <v>66</v>
      </c>
    </row>
    <row r="332" spans="1:53" ht="27" hidden="1" customHeight="1" x14ac:dyDescent="0.25">
      <c r="A332" s="64" t="s">
        <v>487</v>
      </c>
      <c r="B332" s="64" t="s">
        <v>488</v>
      </c>
      <c r="C332" s="37">
        <v>4301051297</v>
      </c>
      <c r="D332" s="326">
        <v>4607091384253</v>
      </c>
      <c r="E332" s="326"/>
      <c r="F332" s="63">
        <v>0.4</v>
      </c>
      <c r="G332" s="38">
        <v>6</v>
      </c>
      <c r="H332" s="63">
        <v>2.4</v>
      </c>
      <c r="I332" s="63">
        <v>2.6840000000000002</v>
      </c>
      <c r="J332" s="38">
        <v>156</v>
      </c>
      <c r="K332" s="38" t="s">
        <v>79</v>
      </c>
      <c r="L332" s="39" t="s">
        <v>78</v>
      </c>
      <c r="M332" s="38">
        <v>40</v>
      </c>
      <c r="N332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8"/>
      <c r="P332" s="328"/>
      <c r="Q332" s="328"/>
      <c r="R332" s="329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47" t="s">
        <v>66</v>
      </c>
    </row>
    <row r="333" spans="1:53" ht="27" hidden="1" customHeight="1" x14ac:dyDescent="0.25">
      <c r="A333" s="64" t="s">
        <v>489</v>
      </c>
      <c r="B333" s="64" t="s">
        <v>490</v>
      </c>
      <c r="C333" s="37">
        <v>4301051444</v>
      </c>
      <c r="D333" s="326">
        <v>4680115881969</v>
      </c>
      <c r="E333" s="326"/>
      <c r="F333" s="63">
        <v>0.4</v>
      </c>
      <c r="G333" s="38">
        <v>6</v>
      </c>
      <c r="H333" s="63">
        <v>2.4</v>
      </c>
      <c r="I333" s="63">
        <v>2.6</v>
      </c>
      <c r="J333" s="38">
        <v>156</v>
      </c>
      <c r="K333" s="38" t="s">
        <v>79</v>
      </c>
      <c r="L333" s="39" t="s">
        <v>78</v>
      </c>
      <c r="M333" s="38">
        <v>40</v>
      </c>
      <c r="N333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8"/>
      <c r="P333" s="328"/>
      <c r="Q333" s="328"/>
      <c r="R333" s="32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hidden="1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1"/>
      <c r="N334" s="317" t="s">
        <v>43</v>
      </c>
      <c r="O334" s="318"/>
      <c r="P334" s="318"/>
      <c r="Q334" s="318"/>
      <c r="R334" s="318"/>
      <c r="S334" s="318"/>
      <c r="T334" s="319"/>
      <c r="U334" s="43" t="s">
        <v>42</v>
      </c>
      <c r="V334" s="44">
        <f>IFERROR(V330/H330,"0")+IFERROR(V331/H331,"0")+IFERROR(V332/H332,"0")+IFERROR(V333/H333,"0")</f>
        <v>0</v>
      </c>
      <c r="W334" s="44">
        <f>IFERROR(W330/H330,"0")+IFERROR(W331/H331,"0")+IFERROR(W332/H332,"0")+IFERROR(W333/H333,"0")</f>
        <v>0</v>
      </c>
      <c r="X334" s="44">
        <f>IFERROR(IF(X330="",0,X330),"0")+IFERROR(IF(X331="",0,X331),"0")+IFERROR(IF(X332="",0,X332),"0")+IFERROR(IF(X333="",0,X333),"0")</f>
        <v>0</v>
      </c>
      <c r="Y334" s="68"/>
      <c r="Z334" s="68"/>
    </row>
    <row r="335" spans="1:53" hidden="1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1"/>
      <c r="N335" s="317" t="s">
        <v>43</v>
      </c>
      <c r="O335" s="318"/>
      <c r="P335" s="318"/>
      <c r="Q335" s="318"/>
      <c r="R335" s="318"/>
      <c r="S335" s="318"/>
      <c r="T335" s="319"/>
      <c r="U335" s="43" t="s">
        <v>0</v>
      </c>
      <c r="V335" s="44">
        <f>IFERROR(SUM(V330:V333),"0")</f>
        <v>0</v>
      </c>
      <c r="W335" s="44">
        <f>IFERROR(SUM(W330:W333),"0")</f>
        <v>0</v>
      </c>
      <c r="X335" s="43"/>
      <c r="Y335" s="68"/>
      <c r="Z335" s="68"/>
    </row>
    <row r="336" spans="1:53" ht="14.25" hidden="1" customHeight="1" x14ac:dyDescent="0.25">
      <c r="A336" s="331" t="s">
        <v>219</v>
      </c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  <c r="T336" s="331"/>
      <c r="U336" s="331"/>
      <c r="V336" s="331"/>
      <c r="W336" s="331"/>
      <c r="X336" s="331"/>
      <c r="Y336" s="67"/>
      <c r="Z336" s="67"/>
    </row>
    <row r="337" spans="1:53" ht="27" hidden="1" customHeight="1" x14ac:dyDescent="0.25">
      <c r="A337" s="64" t="s">
        <v>491</v>
      </c>
      <c r="B337" s="64" t="s">
        <v>492</v>
      </c>
      <c r="C337" s="37">
        <v>4301060322</v>
      </c>
      <c r="D337" s="326">
        <v>4607091389357</v>
      </c>
      <c r="E337" s="326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111</v>
      </c>
      <c r="L337" s="39" t="s">
        <v>78</v>
      </c>
      <c r="M337" s="38">
        <v>40</v>
      </c>
      <c r="N337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8"/>
      <c r="P337" s="328"/>
      <c r="Q337" s="328"/>
      <c r="R337" s="329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49" t="s">
        <v>66</v>
      </c>
    </row>
    <row r="338" spans="1:53" hidden="1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1"/>
      <c r="N338" s="317" t="s">
        <v>43</v>
      </c>
      <c r="O338" s="318"/>
      <c r="P338" s="318"/>
      <c r="Q338" s="318"/>
      <c r="R338" s="318"/>
      <c r="S338" s="318"/>
      <c r="T338" s="319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hidden="1" x14ac:dyDescent="0.2">
      <c r="A339" s="320"/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1"/>
      <c r="N339" s="317" t="s">
        <v>43</v>
      </c>
      <c r="O339" s="318"/>
      <c r="P339" s="318"/>
      <c r="Q339" s="318"/>
      <c r="R339" s="318"/>
      <c r="S339" s="318"/>
      <c r="T339" s="319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27.75" hidden="1" customHeight="1" x14ac:dyDescent="0.2">
      <c r="A340" s="342" t="s">
        <v>493</v>
      </c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55"/>
      <c r="Z340" s="55"/>
    </row>
    <row r="341" spans="1:53" ht="16.5" hidden="1" customHeight="1" x14ac:dyDescent="0.25">
      <c r="A341" s="330" t="s">
        <v>494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6"/>
      <c r="Z341" s="66"/>
    </row>
    <row r="342" spans="1:53" ht="14.25" hidden="1" customHeight="1" x14ac:dyDescent="0.25">
      <c r="A342" s="331" t="s">
        <v>113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331"/>
      <c r="Y342" s="67"/>
      <c r="Z342" s="67"/>
    </row>
    <row r="343" spans="1:53" ht="27" hidden="1" customHeight="1" x14ac:dyDescent="0.25">
      <c r="A343" s="64" t="s">
        <v>495</v>
      </c>
      <c r="B343" s="64" t="s">
        <v>496</v>
      </c>
      <c r="C343" s="37">
        <v>4301011428</v>
      </c>
      <c r="D343" s="326">
        <v>4607091389708</v>
      </c>
      <c r="E343" s="326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79</v>
      </c>
      <c r="L343" s="39" t="s">
        <v>110</v>
      </c>
      <c r="M343" s="38">
        <v>50</v>
      </c>
      <c r="N343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8"/>
      <c r="P343" s="328"/>
      <c r="Q343" s="328"/>
      <c r="R343" s="32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0" t="s">
        <v>66</v>
      </c>
    </row>
    <row r="344" spans="1:53" ht="27" hidden="1" customHeight="1" x14ac:dyDescent="0.25">
      <c r="A344" s="64" t="s">
        <v>497</v>
      </c>
      <c r="B344" s="64" t="s">
        <v>498</v>
      </c>
      <c r="C344" s="37">
        <v>4301011427</v>
      </c>
      <c r="D344" s="326">
        <v>4607091389692</v>
      </c>
      <c r="E344" s="326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79</v>
      </c>
      <c r="L344" s="39" t="s">
        <v>110</v>
      </c>
      <c r="M344" s="38">
        <v>50</v>
      </c>
      <c r="N344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8"/>
      <c r="P344" s="328"/>
      <c r="Q344" s="328"/>
      <c r="R344" s="32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1" t="s">
        <v>66</v>
      </c>
    </row>
    <row r="345" spans="1:53" hidden="1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1"/>
      <c r="N345" s="317" t="s">
        <v>43</v>
      </c>
      <c r="O345" s="318"/>
      <c r="P345" s="318"/>
      <c r="Q345" s="318"/>
      <c r="R345" s="318"/>
      <c r="S345" s="318"/>
      <c r="T345" s="319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hidden="1" x14ac:dyDescent="0.2">
      <c r="A346" s="320"/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1"/>
      <c r="N346" s="317" t="s">
        <v>43</v>
      </c>
      <c r="O346" s="318"/>
      <c r="P346" s="318"/>
      <c r="Q346" s="318"/>
      <c r="R346" s="318"/>
      <c r="S346" s="318"/>
      <c r="T346" s="319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hidden="1" customHeight="1" x14ac:dyDescent="0.25">
      <c r="A347" s="331" t="s">
        <v>75</v>
      </c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1"/>
      <c r="N347" s="331"/>
      <c r="O347" s="331"/>
      <c r="P347" s="331"/>
      <c r="Q347" s="331"/>
      <c r="R347" s="331"/>
      <c r="S347" s="331"/>
      <c r="T347" s="331"/>
      <c r="U347" s="331"/>
      <c r="V347" s="331"/>
      <c r="W347" s="331"/>
      <c r="X347" s="331"/>
      <c r="Y347" s="67"/>
      <c r="Z347" s="67"/>
    </row>
    <row r="348" spans="1:53" ht="27" hidden="1" customHeight="1" x14ac:dyDescent="0.25">
      <c r="A348" s="64" t="s">
        <v>499</v>
      </c>
      <c r="B348" s="64" t="s">
        <v>500</v>
      </c>
      <c r="C348" s="37">
        <v>4301031177</v>
      </c>
      <c r="D348" s="326">
        <v>4607091389753</v>
      </c>
      <c r="E348" s="326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79</v>
      </c>
      <c r="L348" s="39" t="s">
        <v>78</v>
      </c>
      <c r="M348" s="38">
        <v>45</v>
      </c>
      <c r="N348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8"/>
      <c r="P348" s="328"/>
      <c r="Q348" s="328"/>
      <c r="R348" s="329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ref="W348:W360" si="15"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2" t="s">
        <v>66</v>
      </c>
    </row>
    <row r="349" spans="1:53" ht="27" hidden="1" customHeight="1" x14ac:dyDescent="0.25">
      <c r="A349" s="64" t="s">
        <v>501</v>
      </c>
      <c r="B349" s="64" t="s">
        <v>502</v>
      </c>
      <c r="C349" s="37">
        <v>4301031174</v>
      </c>
      <c r="D349" s="326">
        <v>4607091389760</v>
      </c>
      <c r="E349" s="326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79</v>
      </c>
      <c r="L349" s="39" t="s">
        <v>78</v>
      </c>
      <c r="M349" s="38">
        <v>45</v>
      </c>
      <c r="N349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8"/>
      <c r="P349" s="328"/>
      <c r="Q349" s="328"/>
      <c r="R349" s="329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3" t="s">
        <v>66</v>
      </c>
    </row>
    <row r="350" spans="1:53" ht="27" hidden="1" customHeight="1" x14ac:dyDescent="0.25">
      <c r="A350" s="64" t="s">
        <v>503</v>
      </c>
      <c r="B350" s="64" t="s">
        <v>504</v>
      </c>
      <c r="C350" s="37">
        <v>4301031175</v>
      </c>
      <c r="D350" s="326">
        <v>4607091389746</v>
      </c>
      <c r="E350" s="326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79</v>
      </c>
      <c r="L350" s="39" t="s">
        <v>78</v>
      </c>
      <c r="M350" s="38">
        <v>45</v>
      </c>
      <c r="N350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8"/>
      <c r="P350" s="328"/>
      <c r="Q350" s="328"/>
      <c r="R350" s="329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4" t="s">
        <v>66</v>
      </c>
    </row>
    <row r="351" spans="1:53" ht="37.5" hidden="1" customHeight="1" x14ac:dyDescent="0.25">
      <c r="A351" s="64" t="s">
        <v>505</v>
      </c>
      <c r="B351" s="64" t="s">
        <v>506</v>
      </c>
      <c r="C351" s="37">
        <v>4301031236</v>
      </c>
      <c r="D351" s="326">
        <v>4680115882928</v>
      </c>
      <c r="E351" s="326"/>
      <c r="F351" s="63">
        <v>0.28000000000000003</v>
      </c>
      <c r="G351" s="38">
        <v>6</v>
      </c>
      <c r="H351" s="63">
        <v>1.68</v>
      </c>
      <c r="I351" s="63">
        <v>2.6</v>
      </c>
      <c r="J351" s="38">
        <v>156</v>
      </c>
      <c r="K351" s="38" t="s">
        <v>79</v>
      </c>
      <c r="L351" s="39" t="s">
        <v>78</v>
      </c>
      <c r="M351" s="38">
        <v>35</v>
      </c>
      <c r="N351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8"/>
      <c r="P351" s="328"/>
      <c r="Q351" s="328"/>
      <c r="R351" s="329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hidden="1" customHeight="1" x14ac:dyDescent="0.25">
      <c r="A352" s="64" t="s">
        <v>507</v>
      </c>
      <c r="B352" s="64" t="s">
        <v>508</v>
      </c>
      <c r="C352" s="37">
        <v>4301031257</v>
      </c>
      <c r="D352" s="326">
        <v>4680115883147</v>
      </c>
      <c r="E352" s="32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174</v>
      </c>
      <c r="L352" s="39" t="s">
        <v>78</v>
      </c>
      <c r="M352" s="38">
        <v>45</v>
      </c>
      <c r="N352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8"/>
      <c r="P352" s="328"/>
      <c r="Q352" s="328"/>
      <c r="R352" s="329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ref="X352:X360" si="16">IFERROR(IF(W352=0,"",ROUNDUP(W352/H352,0)*0.00502),"")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27" hidden="1" customHeight="1" x14ac:dyDescent="0.25">
      <c r="A353" s="64" t="s">
        <v>509</v>
      </c>
      <c r="B353" s="64" t="s">
        <v>510</v>
      </c>
      <c r="C353" s="37">
        <v>4301031178</v>
      </c>
      <c r="D353" s="326">
        <v>4607091384338</v>
      </c>
      <c r="E353" s="326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174</v>
      </c>
      <c r="L353" s="39" t="s">
        <v>78</v>
      </c>
      <c r="M353" s="38">
        <v>45</v>
      </c>
      <c r="N353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8"/>
      <c r="P353" s="328"/>
      <c r="Q353" s="328"/>
      <c r="R353" s="329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37.5" hidden="1" customHeight="1" x14ac:dyDescent="0.25">
      <c r="A354" s="64" t="s">
        <v>511</v>
      </c>
      <c r="B354" s="64" t="s">
        <v>512</v>
      </c>
      <c r="C354" s="37">
        <v>4301031254</v>
      </c>
      <c r="D354" s="326">
        <v>4680115883154</v>
      </c>
      <c r="E354" s="326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174</v>
      </c>
      <c r="L354" s="39" t="s">
        <v>78</v>
      </c>
      <c r="M354" s="38">
        <v>45</v>
      </c>
      <c r="N354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8"/>
      <c r="P354" s="328"/>
      <c r="Q354" s="328"/>
      <c r="R354" s="329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37.5" hidden="1" customHeight="1" x14ac:dyDescent="0.25">
      <c r="A355" s="64" t="s">
        <v>513</v>
      </c>
      <c r="B355" s="64" t="s">
        <v>514</v>
      </c>
      <c r="C355" s="37">
        <v>4301031171</v>
      </c>
      <c r="D355" s="326">
        <v>4607091389524</v>
      </c>
      <c r="E355" s="326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174</v>
      </c>
      <c r="L355" s="39" t="s">
        <v>78</v>
      </c>
      <c r="M355" s="38">
        <v>45</v>
      </c>
      <c r="N355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8"/>
      <c r="P355" s="328"/>
      <c r="Q355" s="328"/>
      <c r="R355" s="329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27" hidden="1" customHeight="1" x14ac:dyDescent="0.25">
      <c r="A356" s="64" t="s">
        <v>515</v>
      </c>
      <c r="B356" s="64" t="s">
        <v>516</v>
      </c>
      <c r="C356" s="37">
        <v>4301031258</v>
      </c>
      <c r="D356" s="326">
        <v>4680115883161</v>
      </c>
      <c r="E356" s="326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174</v>
      </c>
      <c r="L356" s="39" t="s">
        <v>78</v>
      </c>
      <c r="M356" s="38">
        <v>45</v>
      </c>
      <c r="N356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8"/>
      <c r="P356" s="328"/>
      <c r="Q356" s="328"/>
      <c r="R356" s="329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27" hidden="1" customHeight="1" x14ac:dyDescent="0.25">
      <c r="A357" s="64" t="s">
        <v>517</v>
      </c>
      <c r="B357" s="64" t="s">
        <v>518</v>
      </c>
      <c r="C357" s="37">
        <v>4301031170</v>
      </c>
      <c r="D357" s="326">
        <v>4607091384345</v>
      </c>
      <c r="E357" s="326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174</v>
      </c>
      <c r="L357" s="39" t="s">
        <v>78</v>
      </c>
      <c r="M357" s="38">
        <v>45</v>
      </c>
      <c r="N357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8"/>
      <c r="P357" s="328"/>
      <c r="Q357" s="328"/>
      <c r="R357" s="329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hidden="1" customHeight="1" x14ac:dyDescent="0.25">
      <c r="A358" s="64" t="s">
        <v>519</v>
      </c>
      <c r="B358" s="64" t="s">
        <v>520</v>
      </c>
      <c r="C358" s="37">
        <v>4301031256</v>
      </c>
      <c r="D358" s="326">
        <v>4680115883178</v>
      </c>
      <c r="E358" s="326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174</v>
      </c>
      <c r="L358" s="39" t="s">
        <v>78</v>
      </c>
      <c r="M358" s="38">
        <v>45</v>
      </c>
      <c r="N358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8"/>
      <c r="P358" s="328"/>
      <c r="Q358" s="328"/>
      <c r="R358" s="329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hidden="1" customHeight="1" x14ac:dyDescent="0.25">
      <c r="A359" s="64" t="s">
        <v>521</v>
      </c>
      <c r="B359" s="64" t="s">
        <v>522</v>
      </c>
      <c r="C359" s="37">
        <v>4301031172</v>
      </c>
      <c r="D359" s="326">
        <v>4607091389531</v>
      </c>
      <c r="E359" s="326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174</v>
      </c>
      <c r="L359" s="39" t="s">
        <v>78</v>
      </c>
      <c r="M359" s="38">
        <v>45</v>
      </c>
      <c r="N359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8"/>
      <c r="P359" s="328"/>
      <c r="Q359" s="328"/>
      <c r="R359" s="329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hidden="1" customHeight="1" x14ac:dyDescent="0.25">
      <c r="A360" s="64" t="s">
        <v>523</v>
      </c>
      <c r="B360" s="64" t="s">
        <v>524</v>
      </c>
      <c r="C360" s="37">
        <v>4301031255</v>
      </c>
      <c r="D360" s="326">
        <v>4680115883185</v>
      </c>
      <c r="E360" s="326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174</v>
      </c>
      <c r="L360" s="39" t="s">
        <v>78</v>
      </c>
      <c r="M360" s="38">
        <v>45</v>
      </c>
      <c r="N360" s="384" t="s">
        <v>525</v>
      </c>
      <c r="O360" s="328"/>
      <c r="P360" s="328"/>
      <c r="Q360" s="328"/>
      <c r="R360" s="329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idden="1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1"/>
      <c r="N361" s="317" t="s">
        <v>43</v>
      </c>
      <c r="O361" s="318"/>
      <c r="P361" s="318"/>
      <c r="Q361" s="318"/>
      <c r="R361" s="318"/>
      <c r="S361" s="318"/>
      <c r="T361" s="319"/>
      <c r="U361" s="43" t="s">
        <v>42</v>
      </c>
      <c r="V361" s="44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44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44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68"/>
      <c r="Z361" s="68"/>
    </row>
    <row r="362" spans="1:53" hidden="1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1"/>
      <c r="N362" s="317" t="s">
        <v>43</v>
      </c>
      <c r="O362" s="318"/>
      <c r="P362" s="318"/>
      <c r="Q362" s="318"/>
      <c r="R362" s="318"/>
      <c r="S362" s="318"/>
      <c r="T362" s="319"/>
      <c r="U362" s="43" t="s">
        <v>0</v>
      </c>
      <c r="V362" s="44">
        <f>IFERROR(SUM(V348:V360),"0")</f>
        <v>0</v>
      </c>
      <c r="W362" s="44">
        <f>IFERROR(SUM(W348:W360),"0")</f>
        <v>0</v>
      </c>
      <c r="X362" s="43"/>
      <c r="Y362" s="68"/>
      <c r="Z362" s="68"/>
    </row>
    <row r="363" spans="1:53" ht="14.25" hidden="1" customHeight="1" x14ac:dyDescent="0.25">
      <c r="A363" s="331" t="s">
        <v>80</v>
      </c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1"/>
      <c r="N363" s="331"/>
      <c r="O363" s="331"/>
      <c r="P363" s="331"/>
      <c r="Q363" s="331"/>
      <c r="R363" s="331"/>
      <c r="S363" s="331"/>
      <c r="T363" s="331"/>
      <c r="U363" s="331"/>
      <c r="V363" s="331"/>
      <c r="W363" s="331"/>
      <c r="X363" s="331"/>
      <c r="Y363" s="67"/>
      <c r="Z363" s="67"/>
    </row>
    <row r="364" spans="1:53" ht="27" hidden="1" customHeight="1" x14ac:dyDescent="0.25">
      <c r="A364" s="64" t="s">
        <v>526</v>
      </c>
      <c r="B364" s="64" t="s">
        <v>527</v>
      </c>
      <c r="C364" s="37">
        <v>4301051258</v>
      </c>
      <c r="D364" s="326">
        <v>4607091389685</v>
      </c>
      <c r="E364" s="326"/>
      <c r="F364" s="63">
        <v>1.3</v>
      </c>
      <c r="G364" s="38">
        <v>6</v>
      </c>
      <c r="H364" s="63">
        <v>7.8</v>
      </c>
      <c r="I364" s="63">
        <v>8.3460000000000001</v>
      </c>
      <c r="J364" s="38">
        <v>56</v>
      </c>
      <c r="K364" s="38" t="s">
        <v>111</v>
      </c>
      <c r="L364" s="39" t="s">
        <v>130</v>
      </c>
      <c r="M364" s="38">
        <v>45</v>
      </c>
      <c r="N364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8"/>
      <c r="P364" s="328"/>
      <c r="Q364" s="328"/>
      <c r="R364" s="32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65" t="s">
        <v>66</v>
      </c>
    </row>
    <row r="365" spans="1:53" ht="27" hidden="1" customHeight="1" x14ac:dyDescent="0.25">
      <c r="A365" s="64" t="s">
        <v>528</v>
      </c>
      <c r="B365" s="64" t="s">
        <v>529</v>
      </c>
      <c r="C365" s="37">
        <v>4301051431</v>
      </c>
      <c r="D365" s="326">
        <v>4607091389654</v>
      </c>
      <c r="E365" s="326"/>
      <c r="F365" s="63">
        <v>0.33</v>
      </c>
      <c r="G365" s="38">
        <v>6</v>
      </c>
      <c r="H365" s="63">
        <v>1.98</v>
      </c>
      <c r="I365" s="63">
        <v>2.258</v>
      </c>
      <c r="J365" s="38">
        <v>156</v>
      </c>
      <c r="K365" s="38" t="s">
        <v>79</v>
      </c>
      <c r="L365" s="39" t="s">
        <v>130</v>
      </c>
      <c r="M365" s="38">
        <v>45</v>
      </c>
      <c r="N365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8"/>
      <c r="P365" s="328"/>
      <c r="Q365" s="328"/>
      <c r="R365" s="329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66" t="s">
        <v>66</v>
      </c>
    </row>
    <row r="366" spans="1:53" ht="27" hidden="1" customHeight="1" x14ac:dyDescent="0.25">
      <c r="A366" s="64" t="s">
        <v>530</v>
      </c>
      <c r="B366" s="64" t="s">
        <v>531</v>
      </c>
      <c r="C366" s="37">
        <v>4301051284</v>
      </c>
      <c r="D366" s="326">
        <v>4607091384352</v>
      </c>
      <c r="E366" s="326"/>
      <c r="F366" s="63">
        <v>0.6</v>
      </c>
      <c r="G366" s="38">
        <v>4</v>
      </c>
      <c r="H366" s="63">
        <v>2.4</v>
      </c>
      <c r="I366" s="63">
        <v>2.6459999999999999</v>
      </c>
      <c r="J366" s="38">
        <v>120</v>
      </c>
      <c r="K366" s="38" t="s">
        <v>79</v>
      </c>
      <c r="L366" s="39" t="s">
        <v>130</v>
      </c>
      <c r="M366" s="38">
        <v>45</v>
      </c>
      <c r="N366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8"/>
      <c r="P366" s="328"/>
      <c r="Q366" s="328"/>
      <c r="R366" s="329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67" t="s">
        <v>66</v>
      </c>
    </row>
    <row r="367" spans="1:53" ht="27" hidden="1" customHeight="1" x14ac:dyDescent="0.25">
      <c r="A367" s="64" t="s">
        <v>532</v>
      </c>
      <c r="B367" s="64" t="s">
        <v>533</v>
      </c>
      <c r="C367" s="37">
        <v>4301051257</v>
      </c>
      <c r="D367" s="326">
        <v>4607091389661</v>
      </c>
      <c r="E367" s="326"/>
      <c r="F367" s="63">
        <v>0.55000000000000004</v>
      </c>
      <c r="G367" s="38">
        <v>4</v>
      </c>
      <c r="H367" s="63">
        <v>2.2000000000000002</v>
      </c>
      <c r="I367" s="63">
        <v>2.492</v>
      </c>
      <c r="J367" s="38">
        <v>120</v>
      </c>
      <c r="K367" s="38" t="s">
        <v>79</v>
      </c>
      <c r="L367" s="39" t="s">
        <v>130</v>
      </c>
      <c r="M367" s="38">
        <v>45</v>
      </c>
      <c r="N367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8"/>
      <c r="P367" s="328"/>
      <c r="Q367" s="328"/>
      <c r="R367" s="32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68" t="s">
        <v>66</v>
      </c>
    </row>
    <row r="368" spans="1:53" hidden="1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1"/>
      <c r="N368" s="317" t="s">
        <v>43</v>
      </c>
      <c r="O368" s="318"/>
      <c r="P368" s="318"/>
      <c r="Q368" s="318"/>
      <c r="R368" s="318"/>
      <c r="S368" s="318"/>
      <c r="T368" s="319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hidden="1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1"/>
      <c r="N369" s="317" t="s">
        <v>43</v>
      </c>
      <c r="O369" s="318"/>
      <c r="P369" s="318"/>
      <c r="Q369" s="318"/>
      <c r="R369" s="318"/>
      <c r="S369" s="318"/>
      <c r="T369" s="319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hidden="1" customHeight="1" x14ac:dyDescent="0.25">
      <c r="A370" s="331" t="s">
        <v>219</v>
      </c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331"/>
      <c r="Y370" s="67"/>
      <c r="Z370" s="67"/>
    </row>
    <row r="371" spans="1:53" ht="27" hidden="1" customHeight="1" x14ac:dyDescent="0.25">
      <c r="A371" s="64" t="s">
        <v>534</v>
      </c>
      <c r="B371" s="64" t="s">
        <v>535</v>
      </c>
      <c r="C371" s="37">
        <v>4301060352</v>
      </c>
      <c r="D371" s="326">
        <v>4680115881648</v>
      </c>
      <c r="E371" s="326"/>
      <c r="F371" s="63">
        <v>1</v>
      </c>
      <c r="G371" s="38">
        <v>4</v>
      </c>
      <c r="H371" s="63">
        <v>4</v>
      </c>
      <c r="I371" s="63">
        <v>4.4039999999999999</v>
      </c>
      <c r="J371" s="38">
        <v>104</v>
      </c>
      <c r="K371" s="38" t="s">
        <v>111</v>
      </c>
      <c r="L371" s="39" t="s">
        <v>78</v>
      </c>
      <c r="M371" s="38">
        <v>35</v>
      </c>
      <c r="N371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8"/>
      <c r="P371" s="328"/>
      <c r="Q371" s="328"/>
      <c r="R371" s="329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IFERROR(IF(W371=0,"",ROUNDUP(W371/H371,0)*0.01196),"")</f>
        <v/>
      </c>
      <c r="Y371" s="69" t="s">
        <v>48</v>
      </c>
      <c r="Z371" s="70" t="s">
        <v>48</v>
      </c>
      <c r="AD371" s="71"/>
      <c r="BA371" s="269" t="s">
        <v>66</v>
      </c>
    </row>
    <row r="372" spans="1:53" hidden="1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1"/>
      <c r="N372" s="317" t="s">
        <v>43</v>
      </c>
      <c r="O372" s="318"/>
      <c r="P372" s="318"/>
      <c r="Q372" s="318"/>
      <c r="R372" s="318"/>
      <c r="S372" s="318"/>
      <c r="T372" s="319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hidden="1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1"/>
      <c r="N373" s="317" t="s">
        <v>43</v>
      </c>
      <c r="O373" s="318"/>
      <c r="P373" s="318"/>
      <c r="Q373" s="318"/>
      <c r="R373" s="318"/>
      <c r="S373" s="318"/>
      <c r="T373" s="319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4.25" hidden="1" customHeight="1" x14ac:dyDescent="0.25">
      <c r="A374" s="331" t="s">
        <v>93</v>
      </c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1"/>
      <c r="N374" s="331"/>
      <c r="O374" s="331"/>
      <c r="P374" s="331"/>
      <c r="Q374" s="331"/>
      <c r="R374" s="331"/>
      <c r="S374" s="331"/>
      <c r="T374" s="331"/>
      <c r="U374" s="331"/>
      <c r="V374" s="331"/>
      <c r="W374" s="331"/>
      <c r="X374" s="331"/>
      <c r="Y374" s="67"/>
      <c r="Z374" s="67"/>
    </row>
    <row r="375" spans="1:53" ht="27" hidden="1" customHeight="1" x14ac:dyDescent="0.25">
      <c r="A375" s="64" t="s">
        <v>536</v>
      </c>
      <c r="B375" s="64" t="s">
        <v>537</v>
      </c>
      <c r="C375" s="37">
        <v>4301032045</v>
      </c>
      <c r="D375" s="326">
        <v>4680115884335</v>
      </c>
      <c r="E375" s="326"/>
      <c r="F375" s="63">
        <v>0.06</v>
      </c>
      <c r="G375" s="38">
        <v>20</v>
      </c>
      <c r="H375" s="63">
        <v>1.2</v>
      </c>
      <c r="I375" s="63">
        <v>1.8</v>
      </c>
      <c r="J375" s="38">
        <v>160</v>
      </c>
      <c r="K375" s="38" t="s">
        <v>540</v>
      </c>
      <c r="L375" s="39" t="s">
        <v>539</v>
      </c>
      <c r="M375" s="38">
        <v>60</v>
      </c>
      <c r="N375" s="371" t="s">
        <v>538</v>
      </c>
      <c r="O375" s="328"/>
      <c r="P375" s="328"/>
      <c r="Q375" s="328"/>
      <c r="R375" s="32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IFERROR(IF(W375=0,"",ROUNDUP(W375/H375,0)*0.00627),"")</f>
        <v/>
      </c>
      <c r="Y375" s="69" t="s">
        <v>48</v>
      </c>
      <c r="Z375" s="70" t="s">
        <v>252</v>
      </c>
      <c r="AD375" s="71"/>
      <c r="BA375" s="270" t="s">
        <v>66</v>
      </c>
    </row>
    <row r="376" spans="1:53" ht="27" hidden="1" customHeight="1" x14ac:dyDescent="0.25">
      <c r="A376" s="64" t="s">
        <v>541</v>
      </c>
      <c r="B376" s="64" t="s">
        <v>542</v>
      </c>
      <c r="C376" s="37">
        <v>4301170011</v>
      </c>
      <c r="D376" s="326">
        <v>4680115884113</v>
      </c>
      <c r="E376" s="326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540</v>
      </c>
      <c r="L376" s="39" t="s">
        <v>539</v>
      </c>
      <c r="M376" s="38">
        <v>150</v>
      </c>
      <c r="N376" s="372" t="s">
        <v>543</v>
      </c>
      <c r="O376" s="328"/>
      <c r="P376" s="328"/>
      <c r="Q376" s="328"/>
      <c r="R376" s="32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252</v>
      </c>
      <c r="AD376" s="71"/>
      <c r="BA376" s="271" t="s">
        <v>66</v>
      </c>
    </row>
    <row r="377" spans="1:53" ht="27" hidden="1" customHeight="1" x14ac:dyDescent="0.25">
      <c r="A377" s="64" t="s">
        <v>544</v>
      </c>
      <c r="B377" s="64" t="s">
        <v>545</v>
      </c>
      <c r="C377" s="37">
        <v>4301032046</v>
      </c>
      <c r="D377" s="326">
        <v>4680115884359</v>
      </c>
      <c r="E377" s="326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540</v>
      </c>
      <c r="L377" s="39" t="s">
        <v>539</v>
      </c>
      <c r="M377" s="38">
        <v>60</v>
      </c>
      <c r="N377" s="373" t="s">
        <v>546</v>
      </c>
      <c r="O377" s="328"/>
      <c r="P377" s="328"/>
      <c r="Q377" s="328"/>
      <c r="R377" s="329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hidden="1" customHeight="1" x14ac:dyDescent="0.25">
      <c r="A378" s="64" t="s">
        <v>547</v>
      </c>
      <c r="B378" s="64" t="s">
        <v>548</v>
      </c>
      <c r="C378" s="37">
        <v>4301032047</v>
      </c>
      <c r="D378" s="326">
        <v>4680115884342</v>
      </c>
      <c r="E378" s="326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540</v>
      </c>
      <c r="L378" s="39" t="s">
        <v>539</v>
      </c>
      <c r="M378" s="38">
        <v>60</v>
      </c>
      <c r="N378" s="374" t="s">
        <v>549</v>
      </c>
      <c r="O378" s="328"/>
      <c r="P378" s="328"/>
      <c r="Q378" s="328"/>
      <c r="R378" s="329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idden="1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1"/>
      <c r="N379" s="317" t="s">
        <v>43</v>
      </c>
      <c r="O379" s="318"/>
      <c r="P379" s="318"/>
      <c r="Q379" s="318"/>
      <c r="R379" s="318"/>
      <c r="S379" s="318"/>
      <c r="T379" s="319"/>
      <c r="U379" s="43" t="s">
        <v>42</v>
      </c>
      <c r="V379" s="44">
        <f>IFERROR(V375/H375,"0")+IFERROR(V376/H376,"0")+IFERROR(V377/H377,"0")+IFERROR(V378/H378,"0")</f>
        <v>0</v>
      </c>
      <c r="W379" s="44">
        <f>IFERROR(W375/H375,"0")+IFERROR(W376/H376,"0")+IFERROR(W377/H377,"0")+IFERROR(W378/H378,"0")</f>
        <v>0</v>
      </c>
      <c r="X379" s="44">
        <f>IFERROR(IF(X375="",0,X375),"0")+IFERROR(IF(X376="",0,X376),"0")+IFERROR(IF(X377="",0,X377),"0")+IFERROR(IF(X378="",0,X378),"0")</f>
        <v>0</v>
      </c>
      <c r="Y379" s="68"/>
      <c r="Z379" s="68"/>
    </row>
    <row r="380" spans="1:53" hidden="1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1"/>
      <c r="N380" s="317" t="s">
        <v>43</v>
      </c>
      <c r="O380" s="318"/>
      <c r="P380" s="318"/>
      <c r="Q380" s="318"/>
      <c r="R380" s="318"/>
      <c r="S380" s="318"/>
      <c r="T380" s="319"/>
      <c r="U380" s="43" t="s">
        <v>0</v>
      </c>
      <c r="V380" s="44">
        <f>IFERROR(SUM(V375:V378),"0")</f>
        <v>0</v>
      </c>
      <c r="W380" s="44">
        <f>IFERROR(SUM(W375:W378),"0")</f>
        <v>0</v>
      </c>
      <c r="X380" s="43"/>
      <c r="Y380" s="68"/>
      <c r="Z380" s="68"/>
    </row>
    <row r="381" spans="1:53" ht="14.25" hidden="1" customHeight="1" x14ac:dyDescent="0.25">
      <c r="A381" s="331" t="s">
        <v>102</v>
      </c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1"/>
      <c r="N381" s="331"/>
      <c r="O381" s="331"/>
      <c r="P381" s="331"/>
      <c r="Q381" s="331"/>
      <c r="R381" s="331"/>
      <c r="S381" s="331"/>
      <c r="T381" s="331"/>
      <c r="U381" s="331"/>
      <c r="V381" s="331"/>
      <c r="W381" s="331"/>
      <c r="X381" s="331"/>
      <c r="Y381" s="67"/>
      <c r="Z381" s="67"/>
    </row>
    <row r="382" spans="1:53" ht="27" hidden="1" customHeight="1" x14ac:dyDescent="0.25">
      <c r="A382" s="64" t="s">
        <v>550</v>
      </c>
      <c r="B382" s="64" t="s">
        <v>551</v>
      </c>
      <c r="C382" s="37">
        <v>4301170010</v>
      </c>
      <c r="D382" s="326">
        <v>4680115884090</v>
      </c>
      <c r="E382" s="326"/>
      <c r="F382" s="63">
        <v>0.11</v>
      </c>
      <c r="G382" s="38">
        <v>12</v>
      </c>
      <c r="H382" s="63">
        <v>1.32</v>
      </c>
      <c r="I382" s="63">
        <v>1.88</v>
      </c>
      <c r="J382" s="38">
        <v>160</v>
      </c>
      <c r="K382" s="38" t="s">
        <v>540</v>
      </c>
      <c r="L382" s="39" t="s">
        <v>539</v>
      </c>
      <c r="M382" s="38">
        <v>150</v>
      </c>
      <c r="N382" s="369" t="s">
        <v>552</v>
      </c>
      <c r="O382" s="328"/>
      <c r="P382" s="328"/>
      <c r="Q382" s="328"/>
      <c r="R382" s="329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IFERROR(IF(W382=0,"",ROUNDUP(W382/H382,0)*0.00627),"")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hidden="1" customHeight="1" x14ac:dyDescent="0.25">
      <c r="A383" s="64" t="s">
        <v>553</v>
      </c>
      <c r="B383" s="64" t="s">
        <v>554</v>
      </c>
      <c r="C383" s="37">
        <v>4301170009</v>
      </c>
      <c r="D383" s="326">
        <v>4680115882997</v>
      </c>
      <c r="E383" s="326"/>
      <c r="F383" s="63">
        <v>0.13</v>
      </c>
      <c r="G383" s="38">
        <v>10</v>
      </c>
      <c r="H383" s="63">
        <v>1.3</v>
      </c>
      <c r="I383" s="63">
        <v>1.46</v>
      </c>
      <c r="J383" s="38">
        <v>200</v>
      </c>
      <c r="K383" s="38" t="s">
        <v>540</v>
      </c>
      <c r="L383" s="39" t="s">
        <v>539</v>
      </c>
      <c r="M383" s="38">
        <v>150</v>
      </c>
      <c r="N383" s="370" t="s">
        <v>555</v>
      </c>
      <c r="O383" s="328"/>
      <c r="P383" s="328"/>
      <c r="Q383" s="328"/>
      <c r="R383" s="329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IFERROR(IF(W383=0,"",ROUNDUP(W383/H383,0)*0.00673),"")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idden="1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1"/>
      <c r="N384" s="317" t="s">
        <v>43</v>
      </c>
      <c r="O384" s="318"/>
      <c r="P384" s="318"/>
      <c r="Q384" s="318"/>
      <c r="R384" s="318"/>
      <c r="S384" s="318"/>
      <c r="T384" s="319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hidden="1" x14ac:dyDescent="0.2">
      <c r="A385" s="320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1"/>
      <c r="N385" s="317" t="s">
        <v>43</v>
      </c>
      <c r="O385" s="318"/>
      <c r="P385" s="318"/>
      <c r="Q385" s="318"/>
      <c r="R385" s="318"/>
      <c r="S385" s="318"/>
      <c r="T385" s="319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6.5" hidden="1" customHeight="1" x14ac:dyDescent="0.25">
      <c r="A386" s="330" t="s">
        <v>556</v>
      </c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30"/>
      <c r="P386" s="330"/>
      <c r="Q386" s="330"/>
      <c r="R386" s="330"/>
      <c r="S386" s="330"/>
      <c r="T386" s="330"/>
      <c r="U386" s="330"/>
      <c r="V386" s="330"/>
      <c r="W386" s="330"/>
      <c r="X386" s="330"/>
      <c r="Y386" s="66"/>
      <c r="Z386" s="66"/>
    </row>
    <row r="387" spans="1:53" ht="14.25" hidden="1" customHeight="1" x14ac:dyDescent="0.25">
      <c r="A387" s="331" t="s">
        <v>107</v>
      </c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1"/>
      <c r="M387" s="331"/>
      <c r="N387" s="331"/>
      <c r="O387" s="331"/>
      <c r="P387" s="331"/>
      <c r="Q387" s="331"/>
      <c r="R387" s="331"/>
      <c r="S387" s="331"/>
      <c r="T387" s="331"/>
      <c r="U387" s="331"/>
      <c r="V387" s="331"/>
      <c r="W387" s="331"/>
      <c r="X387" s="331"/>
      <c r="Y387" s="67"/>
      <c r="Z387" s="67"/>
    </row>
    <row r="388" spans="1:53" ht="27" hidden="1" customHeight="1" x14ac:dyDescent="0.25">
      <c r="A388" s="64" t="s">
        <v>557</v>
      </c>
      <c r="B388" s="64" t="s">
        <v>558</v>
      </c>
      <c r="C388" s="37">
        <v>4301020196</v>
      </c>
      <c r="D388" s="326">
        <v>4607091389388</v>
      </c>
      <c r="E388" s="326"/>
      <c r="F388" s="63">
        <v>1.3</v>
      </c>
      <c r="G388" s="38">
        <v>4</v>
      </c>
      <c r="H388" s="63">
        <v>5.2</v>
      </c>
      <c r="I388" s="63">
        <v>5.6079999999999997</v>
      </c>
      <c r="J388" s="38">
        <v>104</v>
      </c>
      <c r="K388" s="38" t="s">
        <v>111</v>
      </c>
      <c r="L388" s="39" t="s">
        <v>130</v>
      </c>
      <c r="M388" s="38">
        <v>35</v>
      </c>
      <c r="N388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8"/>
      <c r="P388" s="328"/>
      <c r="Q388" s="328"/>
      <c r="R388" s="329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IFERROR(IF(W388=0,"",ROUNDUP(W388/H388,0)*0.01196),"")</f>
        <v/>
      </c>
      <c r="Y388" s="69" t="s">
        <v>48</v>
      </c>
      <c r="Z388" s="70" t="s">
        <v>48</v>
      </c>
      <c r="AD388" s="71"/>
      <c r="BA388" s="276" t="s">
        <v>66</v>
      </c>
    </row>
    <row r="389" spans="1:53" ht="27" hidden="1" customHeight="1" x14ac:dyDescent="0.25">
      <c r="A389" s="64" t="s">
        <v>559</v>
      </c>
      <c r="B389" s="64" t="s">
        <v>560</v>
      </c>
      <c r="C389" s="37">
        <v>4301020185</v>
      </c>
      <c r="D389" s="326">
        <v>4607091389364</v>
      </c>
      <c r="E389" s="326"/>
      <c r="F389" s="63">
        <v>0.42</v>
      </c>
      <c r="G389" s="38">
        <v>6</v>
      </c>
      <c r="H389" s="63">
        <v>2.52</v>
      </c>
      <c r="I389" s="63">
        <v>2.75</v>
      </c>
      <c r="J389" s="38">
        <v>156</v>
      </c>
      <c r="K389" s="38" t="s">
        <v>79</v>
      </c>
      <c r="L389" s="39" t="s">
        <v>130</v>
      </c>
      <c r="M389" s="38">
        <v>35</v>
      </c>
      <c r="N38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8"/>
      <c r="P389" s="328"/>
      <c r="Q389" s="328"/>
      <c r="R389" s="329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77" t="s">
        <v>66</v>
      </c>
    </row>
    <row r="390" spans="1:53" hidden="1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1"/>
      <c r="N390" s="317" t="s">
        <v>43</v>
      </c>
      <c r="O390" s="318"/>
      <c r="P390" s="318"/>
      <c r="Q390" s="318"/>
      <c r="R390" s="318"/>
      <c r="S390" s="318"/>
      <c r="T390" s="319"/>
      <c r="U390" s="43" t="s">
        <v>42</v>
      </c>
      <c r="V390" s="44">
        <f>IFERROR(V388/H388,"0")+IFERROR(V389/H389,"0")</f>
        <v>0</v>
      </c>
      <c r="W390" s="44">
        <f>IFERROR(W388/H388,"0")+IFERROR(W389/H389,"0")</f>
        <v>0</v>
      </c>
      <c r="X390" s="44">
        <f>IFERROR(IF(X388="",0,X388),"0")+IFERROR(IF(X389="",0,X389),"0")</f>
        <v>0</v>
      </c>
      <c r="Y390" s="68"/>
      <c r="Z390" s="68"/>
    </row>
    <row r="391" spans="1:53" hidden="1" x14ac:dyDescent="0.2">
      <c r="A391" s="320"/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1"/>
      <c r="N391" s="317" t="s">
        <v>43</v>
      </c>
      <c r="O391" s="318"/>
      <c r="P391" s="318"/>
      <c r="Q391" s="318"/>
      <c r="R391" s="318"/>
      <c r="S391" s="318"/>
      <c r="T391" s="319"/>
      <c r="U391" s="43" t="s">
        <v>0</v>
      </c>
      <c r="V391" s="44">
        <f>IFERROR(SUM(V388:V389),"0")</f>
        <v>0</v>
      </c>
      <c r="W391" s="44">
        <f>IFERROR(SUM(W388:W389),"0")</f>
        <v>0</v>
      </c>
      <c r="X391" s="43"/>
      <c r="Y391" s="68"/>
      <c r="Z391" s="68"/>
    </row>
    <row r="392" spans="1:53" ht="14.25" hidden="1" customHeight="1" x14ac:dyDescent="0.25">
      <c r="A392" s="331" t="s">
        <v>75</v>
      </c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1"/>
      <c r="N392" s="331"/>
      <c r="O392" s="331"/>
      <c r="P392" s="331"/>
      <c r="Q392" s="331"/>
      <c r="R392" s="331"/>
      <c r="S392" s="331"/>
      <c r="T392" s="331"/>
      <c r="U392" s="331"/>
      <c r="V392" s="331"/>
      <c r="W392" s="331"/>
      <c r="X392" s="331"/>
      <c r="Y392" s="67"/>
      <c r="Z392" s="67"/>
    </row>
    <row r="393" spans="1:53" ht="27" hidden="1" customHeight="1" x14ac:dyDescent="0.25">
      <c r="A393" s="64" t="s">
        <v>561</v>
      </c>
      <c r="B393" s="64" t="s">
        <v>562</v>
      </c>
      <c r="C393" s="37">
        <v>4301031212</v>
      </c>
      <c r="D393" s="326">
        <v>4607091389739</v>
      </c>
      <c r="E393" s="32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79</v>
      </c>
      <c r="L393" s="39" t="s">
        <v>110</v>
      </c>
      <c r="M393" s="38">
        <v>45</v>
      </c>
      <c r="N393" s="3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8"/>
      <c r="P393" s="328"/>
      <c r="Q393" s="328"/>
      <c r="R393" s="32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ref="W393:W399" si="17"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78" t="s">
        <v>66</v>
      </c>
    </row>
    <row r="394" spans="1:53" ht="27" hidden="1" customHeight="1" x14ac:dyDescent="0.25">
      <c r="A394" s="64" t="s">
        <v>563</v>
      </c>
      <c r="B394" s="64" t="s">
        <v>564</v>
      </c>
      <c r="C394" s="37">
        <v>4301031247</v>
      </c>
      <c r="D394" s="326">
        <v>4680115883048</v>
      </c>
      <c r="E394" s="326"/>
      <c r="F394" s="63">
        <v>1</v>
      </c>
      <c r="G394" s="38">
        <v>4</v>
      </c>
      <c r="H394" s="63">
        <v>4</v>
      </c>
      <c r="I394" s="63">
        <v>4.21</v>
      </c>
      <c r="J394" s="38">
        <v>120</v>
      </c>
      <c r="K394" s="38" t="s">
        <v>79</v>
      </c>
      <c r="L394" s="39" t="s">
        <v>78</v>
      </c>
      <c r="M394" s="38">
        <v>40</v>
      </c>
      <c r="N394" s="3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8"/>
      <c r="P394" s="328"/>
      <c r="Q394" s="328"/>
      <c r="R394" s="32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IFERROR(IF(W394=0,"",ROUNDUP(W394/H394,0)*0.00937),"")</f>
        <v/>
      </c>
      <c r="Y394" s="69" t="s">
        <v>48</v>
      </c>
      <c r="Z394" s="70" t="s">
        <v>48</v>
      </c>
      <c r="AD394" s="71"/>
      <c r="BA394" s="279" t="s">
        <v>66</v>
      </c>
    </row>
    <row r="395" spans="1:53" ht="27" hidden="1" customHeight="1" x14ac:dyDescent="0.25">
      <c r="A395" s="64" t="s">
        <v>565</v>
      </c>
      <c r="B395" s="64" t="s">
        <v>566</v>
      </c>
      <c r="C395" s="37">
        <v>4301031176</v>
      </c>
      <c r="D395" s="326">
        <v>4607091389425</v>
      </c>
      <c r="E395" s="32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174</v>
      </c>
      <c r="L395" s="39" t="s">
        <v>78</v>
      </c>
      <c r="M395" s="38">
        <v>45</v>
      </c>
      <c r="N395" s="36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8"/>
      <c r="P395" s="328"/>
      <c r="Q395" s="328"/>
      <c r="R395" s="32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0" t="s">
        <v>66</v>
      </c>
    </row>
    <row r="396" spans="1:53" ht="27" hidden="1" customHeight="1" x14ac:dyDescent="0.25">
      <c r="A396" s="64" t="s">
        <v>567</v>
      </c>
      <c r="B396" s="64" t="s">
        <v>568</v>
      </c>
      <c r="C396" s="37">
        <v>4301031215</v>
      </c>
      <c r="D396" s="326">
        <v>4680115882911</v>
      </c>
      <c r="E396" s="326"/>
      <c r="F396" s="63">
        <v>0.4</v>
      </c>
      <c r="G396" s="38">
        <v>6</v>
      </c>
      <c r="H396" s="63">
        <v>2.4</v>
      </c>
      <c r="I396" s="63">
        <v>2.5299999999999998</v>
      </c>
      <c r="J396" s="38">
        <v>234</v>
      </c>
      <c r="K396" s="38" t="s">
        <v>174</v>
      </c>
      <c r="L396" s="39" t="s">
        <v>78</v>
      </c>
      <c r="M396" s="38">
        <v>40</v>
      </c>
      <c r="N396" s="366" t="s">
        <v>569</v>
      </c>
      <c r="O396" s="328"/>
      <c r="P396" s="328"/>
      <c r="Q396" s="328"/>
      <c r="R396" s="32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1" t="s">
        <v>66</v>
      </c>
    </row>
    <row r="397" spans="1:53" ht="27" hidden="1" customHeight="1" x14ac:dyDescent="0.25">
      <c r="A397" s="64" t="s">
        <v>570</v>
      </c>
      <c r="B397" s="64" t="s">
        <v>571</v>
      </c>
      <c r="C397" s="37">
        <v>4301031167</v>
      </c>
      <c r="D397" s="326">
        <v>4680115880771</v>
      </c>
      <c r="E397" s="32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174</v>
      </c>
      <c r="L397" s="39" t="s">
        <v>78</v>
      </c>
      <c r="M397" s="38">
        <v>45</v>
      </c>
      <c r="N397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8"/>
      <c r="P397" s="328"/>
      <c r="Q397" s="328"/>
      <c r="R397" s="32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2" t="s">
        <v>66</v>
      </c>
    </row>
    <row r="398" spans="1:53" ht="27" hidden="1" customHeight="1" x14ac:dyDescent="0.25">
      <c r="A398" s="64" t="s">
        <v>572</v>
      </c>
      <c r="B398" s="64" t="s">
        <v>573</v>
      </c>
      <c r="C398" s="37">
        <v>4301031173</v>
      </c>
      <c r="D398" s="326">
        <v>4607091389500</v>
      </c>
      <c r="E398" s="32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174</v>
      </c>
      <c r="L398" s="39" t="s">
        <v>78</v>
      </c>
      <c r="M398" s="38">
        <v>45</v>
      </c>
      <c r="N398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8"/>
      <c r="P398" s="328"/>
      <c r="Q398" s="328"/>
      <c r="R398" s="32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3" t="s">
        <v>66</v>
      </c>
    </row>
    <row r="399" spans="1:53" ht="27" hidden="1" customHeight="1" x14ac:dyDescent="0.25">
      <c r="A399" s="64" t="s">
        <v>574</v>
      </c>
      <c r="B399" s="64" t="s">
        <v>575</v>
      </c>
      <c r="C399" s="37">
        <v>4301031103</v>
      </c>
      <c r="D399" s="326">
        <v>4680115881983</v>
      </c>
      <c r="E399" s="326"/>
      <c r="F399" s="63">
        <v>0.28000000000000003</v>
      </c>
      <c r="G399" s="38">
        <v>4</v>
      </c>
      <c r="H399" s="63">
        <v>1.1200000000000001</v>
      </c>
      <c r="I399" s="63">
        <v>1.252</v>
      </c>
      <c r="J399" s="38">
        <v>234</v>
      </c>
      <c r="K399" s="38" t="s">
        <v>174</v>
      </c>
      <c r="L399" s="39" t="s">
        <v>78</v>
      </c>
      <c r="M399" s="38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8"/>
      <c r="P399" s="328"/>
      <c r="Q399" s="328"/>
      <c r="R399" s="32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4" t="s">
        <v>66</v>
      </c>
    </row>
    <row r="400" spans="1:53" hidden="1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1"/>
      <c r="N400" s="317" t="s">
        <v>43</v>
      </c>
      <c r="O400" s="318"/>
      <c r="P400" s="318"/>
      <c r="Q400" s="318"/>
      <c r="R400" s="318"/>
      <c r="S400" s="318"/>
      <c r="T400" s="319"/>
      <c r="U400" s="43" t="s">
        <v>42</v>
      </c>
      <c r="V400" s="44">
        <f>IFERROR(V393/H393,"0")+IFERROR(V394/H394,"0")+IFERROR(V395/H395,"0")+IFERROR(V396/H396,"0")+IFERROR(V397/H397,"0")+IFERROR(V398/H398,"0")+IFERROR(V399/H399,"0")</f>
        <v>0</v>
      </c>
      <c r="W400" s="44">
        <f>IFERROR(W393/H393,"0")+IFERROR(W394/H394,"0")+IFERROR(W395/H395,"0")+IFERROR(W396/H396,"0")+IFERROR(W397/H397,"0")+IFERROR(W398/H398,"0")+IFERROR(W399/H399,"0")</f>
        <v>0</v>
      </c>
      <c r="X400" s="44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68"/>
      <c r="Z400" s="68"/>
    </row>
    <row r="401" spans="1:53" hidden="1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17" t="s">
        <v>43</v>
      </c>
      <c r="O401" s="318"/>
      <c r="P401" s="318"/>
      <c r="Q401" s="318"/>
      <c r="R401" s="318"/>
      <c r="S401" s="318"/>
      <c r="T401" s="319"/>
      <c r="U401" s="43" t="s">
        <v>0</v>
      </c>
      <c r="V401" s="44">
        <f>IFERROR(SUM(V393:V399),"0")</f>
        <v>0</v>
      </c>
      <c r="W401" s="44">
        <f>IFERROR(SUM(W393:W399),"0")</f>
        <v>0</v>
      </c>
      <c r="X401" s="43"/>
      <c r="Y401" s="68"/>
      <c r="Z401" s="68"/>
    </row>
    <row r="402" spans="1:53" ht="27.75" hidden="1" customHeight="1" x14ac:dyDescent="0.2">
      <c r="A402" s="342" t="s">
        <v>576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342"/>
      <c r="Y402" s="55"/>
      <c r="Z402" s="55"/>
    </row>
    <row r="403" spans="1:53" ht="16.5" hidden="1" customHeight="1" x14ac:dyDescent="0.25">
      <c r="A403" s="330" t="s">
        <v>576</v>
      </c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0"/>
      <c r="N403" s="330"/>
      <c r="O403" s="330"/>
      <c r="P403" s="330"/>
      <c r="Q403" s="330"/>
      <c r="R403" s="330"/>
      <c r="S403" s="330"/>
      <c r="T403" s="330"/>
      <c r="U403" s="330"/>
      <c r="V403" s="330"/>
      <c r="W403" s="330"/>
      <c r="X403" s="330"/>
      <c r="Y403" s="66"/>
      <c r="Z403" s="66"/>
    </row>
    <row r="404" spans="1:53" ht="14.25" hidden="1" customHeight="1" x14ac:dyDescent="0.25">
      <c r="A404" s="331" t="s">
        <v>113</v>
      </c>
      <c r="B404" s="331"/>
      <c r="C404" s="331"/>
      <c r="D404" s="331"/>
      <c r="E404" s="331"/>
      <c r="F404" s="331"/>
      <c r="G404" s="331"/>
      <c r="H404" s="331"/>
      <c r="I404" s="331"/>
      <c r="J404" s="331"/>
      <c r="K404" s="331"/>
      <c r="L404" s="331"/>
      <c r="M404" s="331"/>
      <c r="N404" s="331"/>
      <c r="O404" s="331"/>
      <c r="P404" s="331"/>
      <c r="Q404" s="331"/>
      <c r="R404" s="331"/>
      <c r="S404" s="331"/>
      <c r="T404" s="331"/>
      <c r="U404" s="331"/>
      <c r="V404" s="331"/>
      <c r="W404" s="331"/>
      <c r="X404" s="331"/>
      <c r="Y404" s="67"/>
      <c r="Z404" s="67"/>
    </row>
    <row r="405" spans="1:53" ht="27" hidden="1" customHeight="1" x14ac:dyDescent="0.25">
      <c r="A405" s="64" t="s">
        <v>577</v>
      </c>
      <c r="B405" s="64" t="s">
        <v>578</v>
      </c>
      <c r="C405" s="37">
        <v>4301011371</v>
      </c>
      <c r="D405" s="326">
        <v>4607091389067</v>
      </c>
      <c r="E405" s="326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111</v>
      </c>
      <c r="L405" s="39" t="s">
        <v>130</v>
      </c>
      <c r="M405" s="38">
        <v>55</v>
      </c>
      <c r="N405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8"/>
      <c r="P405" s="328"/>
      <c r="Q405" s="328"/>
      <c r="R405" s="329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3" si="18"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5" t="s">
        <v>66</v>
      </c>
    </row>
    <row r="406" spans="1:53" ht="27" hidden="1" customHeight="1" x14ac:dyDescent="0.25">
      <c r="A406" s="64" t="s">
        <v>579</v>
      </c>
      <c r="B406" s="64" t="s">
        <v>580</v>
      </c>
      <c r="C406" s="37">
        <v>4301011363</v>
      </c>
      <c r="D406" s="326">
        <v>4607091383522</v>
      </c>
      <c r="E406" s="326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111</v>
      </c>
      <c r="L406" s="39" t="s">
        <v>110</v>
      </c>
      <c r="M406" s="38">
        <v>55</v>
      </c>
      <c r="N406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8"/>
      <c r="P406" s="328"/>
      <c r="Q406" s="328"/>
      <c r="R406" s="329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6" t="s">
        <v>66</v>
      </c>
    </row>
    <row r="407" spans="1:53" ht="27" hidden="1" customHeight="1" x14ac:dyDescent="0.25">
      <c r="A407" s="64" t="s">
        <v>581</v>
      </c>
      <c r="B407" s="64" t="s">
        <v>582</v>
      </c>
      <c r="C407" s="37">
        <v>4301011431</v>
      </c>
      <c r="D407" s="326">
        <v>4607091384437</v>
      </c>
      <c r="E407" s="326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8" t="s">
        <v>111</v>
      </c>
      <c r="L407" s="39" t="s">
        <v>110</v>
      </c>
      <c r="M407" s="38">
        <v>50</v>
      </c>
      <c r="N407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8"/>
      <c r="P407" s="328"/>
      <c r="Q407" s="328"/>
      <c r="R407" s="329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IFERROR(IF(W407=0,"",ROUNDUP(W407/H407,0)*0.01196),"")</f>
        <v/>
      </c>
      <c r="Y407" s="69" t="s">
        <v>48</v>
      </c>
      <c r="Z407" s="70" t="s">
        <v>48</v>
      </c>
      <c r="AD407" s="71"/>
      <c r="BA407" s="287" t="s">
        <v>66</v>
      </c>
    </row>
    <row r="408" spans="1:53" ht="27" hidden="1" customHeight="1" x14ac:dyDescent="0.25">
      <c r="A408" s="64" t="s">
        <v>583</v>
      </c>
      <c r="B408" s="64" t="s">
        <v>584</v>
      </c>
      <c r="C408" s="37">
        <v>4301011365</v>
      </c>
      <c r="D408" s="326">
        <v>4607091389104</v>
      </c>
      <c r="E408" s="326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111</v>
      </c>
      <c r="L408" s="39" t="s">
        <v>110</v>
      </c>
      <c r="M408" s="38">
        <v>55</v>
      </c>
      <c r="N408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8"/>
      <c r="P408" s="328"/>
      <c r="Q408" s="328"/>
      <c r="R408" s="329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8" t="s">
        <v>66</v>
      </c>
    </row>
    <row r="409" spans="1:53" ht="27" hidden="1" customHeight="1" x14ac:dyDescent="0.25">
      <c r="A409" s="64" t="s">
        <v>585</v>
      </c>
      <c r="B409" s="64" t="s">
        <v>586</v>
      </c>
      <c r="C409" s="37">
        <v>4301011367</v>
      </c>
      <c r="D409" s="326">
        <v>4680115880603</v>
      </c>
      <c r="E409" s="326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79</v>
      </c>
      <c r="L409" s="39" t="s">
        <v>110</v>
      </c>
      <c r="M409" s="38">
        <v>55</v>
      </c>
      <c r="N409" s="3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8"/>
      <c r="P409" s="328"/>
      <c r="Q409" s="328"/>
      <c r="R409" s="329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89" t="s">
        <v>66</v>
      </c>
    </row>
    <row r="410" spans="1:53" ht="27" hidden="1" customHeight="1" x14ac:dyDescent="0.25">
      <c r="A410" s="64" t="s">
        <v>587</v>
      </c>
      <c r="B410" s="64" t="s">
        <v>588</v>
      </c>
      <c r="C410" s="37">
        <v>4301011168</v>
      </c>
      <c r="D410" s="326">
        <v>4607091389999</v>
      </c>
      <c r="E410" s="326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8" t="s">
        <v>79</v>
      </c>
      <c r="L410" s="39" t="s">
        <v>110</v>
      </c>
      <c r="M410" s="38">
        <v>55</v>
      </c>
      <c r="N410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8"/>
      <c r="P410" s="328"/>
      <c r="Q410" s="328"/>
      <c r="R410" s="329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0" t="s">
        <v>66</v>
      </c>
    </row>
    <row r="411" spans="1:53" ht="27" hidden="1" customHeight="1" x14ac:dyDescent="0.25">
      <c r="A411" s="64" t="s">
        <v>589</v>
      </c>
      <c r="B411" s="64" t="s">
        <v>590</v>
      </c>
      <c r="C411" s="37">
        <v>4301011372</v>
      </c>
      <c r="D411" s="326">
        <v>4680115882782</v>
      </c>
      <c r="E411" s="326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79</v>
      </c>
      <c r="L411" s="39" t="s">
        <v>110</v>
      </c>
      <c r="M411" s="38">
        <v>50</v>
      </c>
      <c r="N411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8"/>
      <c r="P411" s="328"/>
      <c r="Q411" s="328"/>
      <c r="R411" s="329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1" t="s">
        <v>66</v>
      </c>
    </row>
    <row r="412" spans="1:53" ht="27" hidden="1" customHeight="1" x14ac:dyDescent="0.25">
      <c r="A412" s="64" t="s">
        <v>591</v>
      </c>
      <c r="B412" s="64" t="s">
        <v>592</v>
      </c>
      <c r="C412" s="37">
        <v>4301011190</v>
      </c>
      <c r="D412" s="326">
        <v>4607091389098</v>
      </c>
      <c r="E412" s="326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79</v>
      </c>
      <c r="L412" s="39" t="s">
        <v>130</v>
      </c>
      <c r="M412" s="38">
        <v>50</v>
      </c>
      <c r="N412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8"/>
      <c r="P412" s="328"/>
      <c r="Q412" s="328"/>
      <c r="R412" s="329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IFERROR(IF(W412=0,"",ROUNDUP(W412/H412,0)*0.00753),"")</f>
        <v/>
      </c>
      <c r="Y412" s="69" t="s">
        <v>48</v>
      </c>
      <c r="Z412" s="70" t="s">
        <v>48</v>
      </c>
      <c r="AD412" s="71"/>
      <c r="BA412" s="292" t="s">
        <v>66</v>
      </c>
    </row>
    <row r="413" spans="1:53" ht="27" hidden="1" customHeight="1" x14ac:dyDescent="0.25">
      <c r="A413" s="64" t="s">
        <v>593</v>
      </c>
      <c r="B413" s="64" t="s">
        <v>594</v>
      </c>
      <c r="C413" s="37">
        <v>4301011366</v>
      </c>
      <c r="D413" s="326">
        <v>4607091389982</v>
      </c>
      <c r="E413" s="326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79</v>
      </c>
      <c r="L413" s="39" t="s">
        <v>110</v>
      </c>
      <c r="M413" s="38">
        <v>55</v>
      </c>
      <c r="N413" s="3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8"/>
      <c r="P413" s="328"/>
      <c r="Q413" s="328"/>
      <c r="R413" s="329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hidden="1" x14ac:dyDescent="0.2">
      <c r="A414" s="320"/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20"/>
      <c r="M414" s="321"/>
      <c r="N414" s="317" t="s">
        <v>43</v>
      </c>
      <c r="O414" s="318"/>
      <c r="P414" s="318"/>
      <c r="Q414" s="318"/>
      <c r="R414" s="318"/>
      <c r="S414" s="318"/>
      <c r="T414" s="319"/>
      <c r="U414" s="43" t="s">
        <v>42</v>
      </c>
      <c r="V414" s="44">
        <f>IFERROR(V405/H405,"0")+IFERROR(V406/H406,"0")+IFERROR(V407/H407,"0")+IFERROR(V408/H408,"0")+IFERROR(V409/H409,"0")+IFERROR(V410/H410,"0")+IFERROR(V411/H411,"0")+IFERROR(V412/H412,"0")+IFERROR(V413/H413,"0")</f>
        <v>0</v>
      </c>
      <c r="W414" s="44">
        <f>IFERROR(W405/H405,"0")+IFERROR(W406/H406,"0")+IFERROR(W407/H407,"0")+IFERROR(W408/H408,"0")+IFERROR(W409/H409,"0")+IFERROR(W410/H410,"0")+IFERROR(W411/H411,"0")+IFERROR(W412/H412,"0")+IFERROR(W413/H413,"0")</f>
        <v>0</v>
      </c>
      <c r="X414" s="44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</v>
      </c>
      <c r="Y414" s="68"/>
      <c r="Z414" s="68"/>
    </row>
    <row r="415" spans="1:53" hidden="1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1"/>
      <c r="N415" s="317" t="s">
        <v>43</v>
      </c>
      <c r="O415" s="318"/>
      <c r="P415" s="318"/>
      <c r="Q415" s="318"/>
      <c r="R415" s="318"/>
      <c r="S415" s="318"/>
      <c r="T415" s="319"/>
      <c r="U415" s="43" t="s">
        <v>0</v>
      </c>
      <c r="V415" s="44">
        <f>IFERROR(SUM(V405:V413),"0")</f>
        <v>0</v>
      </c>
      <c r="W415" s="44">
        <f>IFERROR(SUM(W405:W413),"0")</f>
        <v>0</v>
      </c>
      <c r="X415" s="43"/>
      <c r="Y415" s="68"/>
      <c r="Z415" s="68"/>
    </row>
    <row r="416" spans="1:53" ht="14.25" hidden="1" customHeight="1" x14ac:dyDescent="0.25">
      <c r="A416" s="331" t="s">
        <v>107</v>
      </c>
      <c r="B416" s="331"/>
      <c r="C416" s="331"/>
      <c r="D416" s="331"/>
      <c r="E416" s="331"/>
      <c r="F416" s="331"/>
      <c r="G416" s="331"/>
      <c r="H416" s="331"/>
      <c r="I416" s="331"/>
      <c r="J416" s="331"/>
      <c r="K416" s="331"/>
      <c r="L416" s="331"/>
      <c r="M416" s="331"/>
      <c r="N416" s="331"/>
      <c r="O416" s="331"/>
      <c r="P416" s="331"/>
      <c r="Q416" s="331"/>
      <c r="R416" s="331"/>
      <c r="S416" s="331"/>
      <c r="T416" s="331"/>
      <c r="U416" s="331"/>
      <c r="V416" s="331"/>
      <c r="W416" s="331"/>
      <c r="X416" s="331"/>
      <c r="Y416" s="67"/>
      <c r="Z416" s="67"/>
    </row>
    <row r="417" spans="1:53" ht="16.5" hidden="1" customHeight="1" x14ac:dyDescent="0.25">
      <c r="A417" s="64" t="s">
        <v>595</v>
      </c>
      <c r="B417" s="64" t="s">
        <v>596</v>
      </c>
      <c r="C417" s="37">
        <v>4301020222</v>
      </c>
      <c r="D417" s="326">
        <v>4607091388930</v>
      </c>
      <c r="E417" s="326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8"/>
      <c r="P417" s="328"/>
      <c r="Q417" s="328"/>
      <c r="R417" s="32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4" t="s">
        <v>66</v>
      </c>
    </row>
    <row r="418" spans="1:53" ht="16.5" hidden="1" customHeight="1" x14ac:dyDescent="0.25">
      <c r="A418" s="64" t="s">
        <v>597</v>
      </c>
      <c r="B418" s="64" t="s">
        <v>598</v>
      </c>
      <c r="C418" s="37">
        <v>4301020206</v>
      </c>
      <c r="D418" s="326">
        <v>4680115880054</v>
      </c>
      <c r="E418" s="326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8"/>
      <c r="P418" s="328"/>
      <c r="Q418" s="328"/>
      <c r="R418" s="32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5" t="s">
        <v>66</v>
      </c>
    </row>
    <row r="419" spans="1:53" hidden="1" x14ac:dyDescent="0.2">
      <c r="A419" s="320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1"/>
      <c r="N419" s="317" t="s">
        <v>43</v>
      </c>
      <c r="O419" s="318"/>
      <c r="P419" s="318"/>
      <c r="Q419" s="318"/>
      <c r="R419" s="318"/>
      <c r="S419" s="318"/>
      <c r="T419" s="319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hidden="1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0"/>
      <c r="M420" s="321"/>
      <c r="N420" s="317" t="s">
        <v>43</v>
      </c>
      <c r="O420" s="318"/>
      <c r="P420" s="318"/>
      <c r="Q420" s="318"/>
      <c r="R420" s="318"/>
      <c r="S420" s="318"/>
      <c r="T420" s="319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hidden="1" customHeight="1" x14ac:dyDescent="0.25">
      <c r="A421" s="331" t="s">
        <v>75</v>
      </c>
      <c r="B421" s="331"/>
      <c r="C421" s="331"/>
      <c r="D421" s="331"/>
      <c r="E421" s="331"/>
      <c r="F421" s="331"/>
      <c r="G421" s="331"/>
      <c r="H421" s="331"/>
      <c r="I421" s="331"/>
      <c r="J421" s="331"/>
      <c r="K421" s="331"/>
      <c r="L421" s="331"/>
      <c r="M421" s="331"/>
      <c r="N421" s="331"/>
      <c r="O421" s="331"/>
      <c r="P421" s="331"/>
      <c r="Q421" s="331"/>
      <c r="R421" s="331"/>
      <c r="S421" s="331"/>
      <c r="T421" s="331"/>
      <c r="U421" s="331"/>
      <c r="V421" s="331"/>
      <c r="W421" s="331"/>
      <c r="X421" s="331"/>
      <c r="Y421" s="67"/>
      <c r="Z421" s="67"/>
    </row>
    <row r="422" spans="1:53" ht="27" hidden="1" customHeight="1" x14ac:dyDescent="0.25">
      <c r="A422" s="64" t="s">
        <v>599</v>
      </c>
      <c r="B422" s="64" t="s">
        <v>600</v>
      </c>
      <c r="C422" s="37">
        <v>4301031252</v>
      </c>
      <c r="D422" s="326">
        <v>4680115883116</v>
      </c>
      <c r="E422" s="326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111</v>
      </c>
      <c r="L422" s="39" t="s">
        <v>110</v>
      </c>
      <c r="M422" s="38">
        <v>60</v>
      </c>
      <c r="N422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8"/>
      <c r="P422" s="328"/>
      <c r="Q422" s="328"/>
      <c r="R422" s="32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7" si="19"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t="27" hidden="1" customHeight="1" x14ac:dyDescent="0.25">
      <c r="A423" s="64" t="s">
        <v>601</v>
      </c>
      <c r="B423" s="64" t="s">
        <v>602</v>
      </c>
      <c r="C423" s="37">
        <v>4301031248</v>
      </c>
      <c r="D423" s="326">
        <v>4680115883093</v>
      </c>
      <c r="E423" s="326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111</v>
      </c>
      <c r="L423" s="39" t="s">
        <v>78</v>
      </c>
      <c r="M423" s="38">
        <v>60</v>
      </c>
      <c r="N423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8"/>
      <c r="P423" s="328"/>
      <c r="Q423" s="328"/>
      <c r="R423" s="32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7" t="s">
        <v>66</v>
      </c>
    </row>
    <row r="424" spans="1:53" ht="27" hidden="1" customHeight="1" x14ac:dyDescent="0.25">
      <c r="A424" s="64" t="s">
        <v>603</v>
      </c>
      <c r="B424" s="64" t="s">
        <v>604</v>
      </c>
      <c r="C424" s="37">
        <v>4301031250</v>
      </c>
      <c r="D424" s="326">
        <v>4680115883109</v>
      </c>
      <c r="E424" s="326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111</v>
      </c>
      <c r="L424" s="39" t="s">
        <v>78</v>
      </c>
      <c r="M424" s="38">
        <v>60</v>
      </c>
      <c r="N424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8"/>
      <c r="P424" s="328"/>
      <c r="Q424" s="328"/>
      <c r="R424" s="32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8" t="s">
        <v>66</v>
      </c>
    </row>
    <row r="425" spans="1:53" ht="27" hidden="1" customHeight="1" x14ac:dyDescent="0.25">
      <c r="A425" s="64" t="s">
        <v>605</v>
      </c>
      <c r="B425" s="64" t="s">
        <v>606</v>
      </c>
      <c r="C425" s="37">
        <v>4301031249</v>
      </c>
      <c r="D425" s="326">
        <v>4680115882072</v>
      </c>
      <c r="E425" s="326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79</v>
      </c>
      <c r="L425" s="39" t="s">
        <v>110</v>
      </c>
      <c r="M425" s="38">
        <v>60</v>
      </c>
      <c r="N425" s="343" t="s">
        <v>607</v>
      </c>
      <c r="O425" s="328"/>
      <c r="P425" s="328"/>
      <c r="Q425" s="328"/>
      <c r="R425" s="32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hidden="1" customHeight="1" x14ac:dyDescent="0.25">
      <c r="A426" s="64" t="s">
        <v>608</v>
      </c>
      <c r="B426" s="64" t="s">
        <v>609</v>
      </c>
      <c r="C426" s="37">
        <v>4301031251</v>
      </c>
      <c r="D426" s="326">
        <v>4680115882102</v>
      </c>
      <c r="E426" s="326"/>
      <c r="F426" s="63">
        <v>0.6</v>
      </c>
      <c r="G426" s="38">
        <v>6</v>
      </c>
      <c r="H426" s="63">
        <v>3.6</v>
      </c>
      <c r="I426" s="63">
        <v>3.81</v>
      </c>
      <c r="J426" s="38">
        <v>120</v>
      </c>
      <c r="K426" s="38" t="s">
        <v>79</v>
      </c>
      <c r="L426" s="39" t="s">
        <v>78</v>
      </c>
      <c r="M426" s="38">
        <v>60</v>
      </c>
      <c r="N426" s="344" t="s">
        <v>610</v>
      </c>
      <c r="O426" s="328"/>
      <c r="P426" s="328"/>
      <c r="Q426" s="328"/>
      <c r="R426" s="329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hidden="1" customHeight="1" x14ac:dyDescent="0.25">
      <c r="A427" s="64" t="s">
        <v>611</v>
      </c>
      <c r="B427" s="64" t="s">
        <v>612</v>
      </c>
      <c r="C427" s="37">
        <v>4301031253</v>
      </c>
      <c r="D427" s="326">
        <v>4680115882096</v>
      </c>
      <c r="E427" s="326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8" t="s">
        <v>79</v>
      </c>
      <c r="L427" s="39" t="s">
        <v>78</v>
      </c>
      <c r="M427" s="38">
        <v>60</v>
      </c>
      <c r="N427" s="345" t="s">
        <v>613</v>
      </c>
      <c r="O427" s="328"/>
      <c r="P427" s="328"/>
      <c r="Q427" s="328"/>
      <c r="R427" s="329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idden="1" x14ac:dyDescent="0.2">
      <c r="A428" s="320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17" t="s">
        <v>43</v>
      </c>
      <c r="O428" s="318"/>
      <c r="P428" s="318"/>
      <c r="Q428" s="318"/>
      <c r="R428" s="318"/>
      <c r="S428" s="318"/>
      <c r="T428" s="319"/>
      <c r="U428" s="43" t="s">
        <v>42</v>
      </c>
      <c r="V428" s="44">
        <f>IFERROR(V422/H422,"0")+IFERROR(V423/H423,"0")+IFERROR(V424/H424,"0")+IFERROR(V425/H425,"0")+IFERROR(V426/H426,"0")+IFERROR(V427/H427,"0")</f>
        <v>0</v>
      </c>
      <c r="W428" s="44">
        <f>IFERROR(W422/H422,"0")+IFERROR(W423/H423,"0")+IFERROR(W424/H424,"0")+IFERROR(W425/H425,"0")+IFERROR(W426/H426,"0")+IFERROR(W427/H427,"0")</f>
        <v>0</v>
      </c>
      <c r="X428" s="44">
        <f>IFERROR(IF(X422="",0,X422),"0")+IFERROR(IF(X423="",0,X423),"0")+IFERROR(IF(X424="",0,X424),"0")+IFERROR(IF(X425="",0,X425),"0")+IFERROR(IF(X426="",0,X426),"0")+IFERROR(IF(X427="",0,X427),"0")</f>
        <v>0</v>
      </c>
      <c r="Y428" s="68"/>
      <c r="Z428" s="68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17" t="s">
        <v>43</v>
      </c>
      <c r="O429" s="318"/>
      <c r="P429" s="318"/>
      <c r="Q429" s="318"/>
      <c r="R429" s="318"/>
      <c r="S429" s="318"/>
      <c r="T429" s="319"/>
      <c r="U429" s="43" t="s">
        <v>0</v>
      </c>
      <c r="V429" s="44">
        <f>IFERROR(SUM(V422:V427),"0")</f>
        <v>0</v>
      </c>
      <c r="W429" s="44">
        <f>IFERROR(SUM(W422:W427),"0")</f>
        <v>0</v>
      </c>
      <c r="X429" s="43"/>
      <c r="Y429" s="68"/>
      <c r="Z429" s="68"/>
    </row>
    <row r="430" spans="1:53" ht="14.25" hidden="1" customHeight="1" x14ac:dyDescent="0.25">
      <c r="A430" s="331" t="s">
        <v>80</v>
      </c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1"/>
      <c r="N430" s="331"/>
      <c r="O430" s="331"/>
      <c r="P430" s="331"/>
      <c r="Q430" s="331"/>
      <c r="R430" s="331"/>
      <c r="S430" s="331"/>
      <c r="T430" s="331"/>
      <c r="U430" s="331"/>
      <c r="V430" s="331"/>
      <c r="W430" s="331"/>
      <c r="X430" s="331"/>
      <c r="Y430" s="67"/>
      <c r="Z430" s="67"/>
    </row>
    <row r="431" spans="1:53" ht="16.5" hidden="1" customHeight="1" x14ac:dyDescent="0.25">
      <c r="A431" s="64" t="s">
        <v>614</v>
      </c>
      <c r="B431" s="64" t="s">
        <v>615</v>
      </c>
      <c r="C431" s="37">
        <v>4301051230</v>
      </c>
      <c r="D431" s="326">
        <v>4607091383409</v>
      </c>
      <c r="E431" s="326"/>
      <c r="F431" s="63">
        <v>1.3</v>
      </c>
      <c r="G431" s="38">
        <v>6</v>
      </c>
      <c r="H431" s="63">
        <v>7.8</v>
      </c>
      <c r="I431" s="63">
        <v>8.3460000000000001</v>
      </c>
      <c r="J431" s="38">
        <v>56</v>
      </c>
      <c r="K431" s="38" t="s">
        <v>111</v>
      </c>
      <c r="L431" s="39" t="s">
        <v>78</v>
      </c>
      <c r="M431" s="38">
        <v>45</v>
      </c>
      <c r="N431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8"/>
      <c r="P431" s="328"/>
      <c r="Q431" s="328"/>
      <c r="R431" s="329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2" t="s">
        <v>66</v>
      </c>
    </row>
    <row r="432" spans="1:53" ht="16.5" hidden="1" customHeight="1" x14ac:dyDescent="0.25">
      <c r="A432" s="64" t="s">
        <v>616</v>
      </c>
      <c r="B432" s="64" t="s">
        <v>617</v>
      </c>
      <c r="C432" s="37">
        <v>4301051231</v>
      </c>
      <c r="D432" s="326">
        <v>4607091383416</v>
      </c>
      <c r="E432" s="326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8" t="s">
        <v>111</v>
      </c>
      <c r="L432" s="39" t="s">
        <v>78</v>
      </c>
      <c r="M432" s="38">
        <v>45</v>
      </c>
      <c r="N432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8"/>
      <c r="P432" s="328"/>
      <c r="Q432" s="328"/>
      <c r="R432" s="329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3" t="s">
        <v>66</v>
      </c>
    </row>
    <row r="433" spans="1:53" hidden="1" x14ac:dyDescent="0.2">
      <c r="A433" s="320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1"/>
      <c r="N433" s="317" t="s">
        <v>43</v>
      </c>
      <c r="O433" s="318"/>
      <c r="P433" s="318"/>
      <c r="Q433" s="318"/>
      <c r="R433" s="318"/>
      <c r="S433" s="318"/>
      <c r="T433" s="319"/>
      <c r="U433" s="43" t="s">
        <v>42</v>
      </c>
      <c r="V433" s="44">
        <f>IFERROR(V431/H431,"0")+IFERROR(V432/H432,"0")</f>
        <v>0</v>
      </c>
      <c r="W433" s="44">
        <f>IFERROR(W431/H431,"0")+IFERROR(W432/H432,"0")</f>
        <v>0</v>
      </c>
      <c r="X433" s="44">
        <f>IFERROR(IF(X431="",0,X431),"0")+IFERROR(IF(X432="",0,X432),"0")</f>
        <v>0</v>
      </c>
      <c r="Y433" s="68"/>
      <c r="Z433" s="68"/>
    </row>
    <row r="434" spans="1:53" hidden="1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0"/>
      <c r="M434" s="321"/>
      <c r="N434" s="317" t="s">
        <v>43</v>
      </c>
      <c r="O434" s="318"/>
      <c r="P434" s="318"/>
      <c r="Q434" s="318"/>
      <c r="R434" s="318"/>
      <c r="S434" s="318"/>
      <c r="T434" s="319"/>
      <c r="U434" s="43" t="s">
        <v>0</v>
      </c>
      <c r="V434" s="44">
        <f>IFERROR(SUM(V431:V432),"0")</f>
        <v>0</v>
      </c>
      <c r="W434" s="44">
        <f>IFERROR(SUM(W431:W432),"0")</f>
        <v>0</v>
      </c>
      <c r="X434" s="43"/>
      <c r="Y434" s="68"/>
      <c r="Z434" s="68"/>
    </row>
    <row r="435" spans="1:53" ht="27.75" hidden="1" customHeight="1" x14ac:dyDescent="0.2">
      <c r="A435" s="342" t="s">
        <v>618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55"/>
      <c r="Z435" s="55"/>
    </row>
    <row r="436" spans="1:53" ht="16.5" hidden="1" customHeight="1" x14ac:dyDescent="0.25">
      <c r="A436" s="330" t="s">
        <v>619</v>
      </c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0"/>
      <c r="N436" s="330"/>
      <c r="O436" s="330"/>
      <c r="P436" s="330"/>
      <c r="Q436" s="330"/>
      <c r="R436" s="330"/>
      <c r="S436" s="330"/>
      <c r="T436" s="330"/>
      <c r="U436" s="330"/>
      <c r="V436" s="330"/>
      <c r="W436" s="330"/>
      <c r="X436" s="330"/>
      <c r="Y436" s="66"/>
      <c r="Z436" s="66"/>
    </row>
    <row r="437" spans="1:53" ht="14.25" hidden="1" customHeight="1" x14ac:dyDescent="0.25">
      <c r="A437" s="331" t="s">
        <v>113</v>
      </c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1"/>
      <c r="N437" s="331"/>
      <c r="O437" s="331"/>
      <c r="P437" s="331"/>
      <c r="Q437" s="331"/>
      <c r="R437" s="331"/>
      <c r="S437" s="331"/>
      <c r="T437" s="331"/>
      <c r="U437" s="331"/>
      <c r="V437" s="331"/>
      <c r="W437" s="331"/>
      <c r="X437" s="331"/>
      <c r="Y437" s="67"/>
      <c r="Z437" s="67"/>
    </row>
    <row r="438" spans="1:53" ht="27" hidden="1" customHeight="1" x14ac:dyDescent="0.25">
      <c r="A438" s="64" t="s">
        <v>620</v>
      </c>
      <c r="B438" s="64" t="s">
        <v>621</v>
      </c>
      <c r="C438" s="37">
        <v>4301011585</v>
      </c>
      <c r="D438" s="326">
        <v>4640242180441</v>
      </c>
      <c r="E438" s="326"/>
      <c r="F438" s="63">
        <v>1.5</v>
      </c>
      <c r="G438" s="38">
        <v>8</v>
      </c>
      <c r="H438" s="63">
        <v>12</v>
      </c>
      <c r="I438" s="63">
        <v>12.48</v>
      </c>
      <c r="J438" s="38">
        <v>56</v>
      </c>
      <c r="K438" s="38" t="s">
        <v>111</v>
      </c>
      <c r="L438" s="39" t="s">
        <v>110</v>
      </c>
      <c r="M438" s="38">
        <v>50</v>
      </c>
      <c r="N438" s="338" t="s">
        <v>622</v>
      </c>
      <c r="O438" s="328"/>
      <c r="P438" s="328"/>
      <c r="Q438" s="328"/>
      <c r="R438" s="329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4" t="s">
        <v>66</v>
      </c>
    </row>
    <row r="439" spans="1:53" ht="27" hidden="1" customHeight="1" x14ac:dyDescent="0.25">
      <c r="A439" s="64" t="s">
        <v>623</v>
      </c>
      <c r="B439" s="64" t="s">
        <v>624</v>
      </c>
      <c r="C439" s="37">
        <v>4301011584</v>
      </c>
      <c r="D439" s="326">
        <v>4640242180564</v>
      </c>
      <c r="E439" s="326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8" t="s">
        <v>111</v>
      </c>
      <c r="L439" s="39" t="s">
        <v>110</v>
      </c>
      <c r="M439" s="38">
        <v>50</v>
      </c>
      <c r="N439" s="339" t="s">
        <v>625</v>
      </c>
      <c r="O439" s="328"/>
      <c r="P439" s="328"/>
      <c r="Q439" s="328"/>
      <c r="R439" s="329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5" t="s">
        <v>66</v>
      </c>
    </row>
    <row r="440" spans="1:53" hidden="1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1"/>
      <c r="N440" s="317" t="s">
        <v>43</v>
      </c>
      <c r="O440" s="318"/>
      <c r="P440" s="318"/>
      <c r="Q440" s="318"/>
      <c r="R440" s="318"/>
      <c r="S440" s="318"/>
      <c r="T440" s="319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hidden="1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1"/>
      <c r="N441" s="317" t="s">
        <v>43</v>
      </c>
      <c r="O441" s="318"/>
      <c r="P441" s="318"/>
      <c r="Q441" s="318"/>
      <c r="R441" s="318"/>
      <c r="S441" s="318"/>
      <c r="T441" s="319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hidden="1" customHeight="1" x14ac:dyDescent="0.25">
      <c r="A442" s="331" t="s">
        <v>107</v>
      </c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1"/>
      <c r="N442" s="331"/>
      <c r="O442" s="331"/>
      <c r="P442" s="331"/>
      <c r="Q442" s="331"/>
      <c r="R442" s="331"/>
      <c r="S442" s="331"/>
      <c r="T442" s="331"/>
      <c r="U442" s="331"/>
      <c r="V442" s="331"/>
      <c r="W442" s="331"/>
      <c r="X442" s="331"/>
      <c r="Y442" s="67"/>
      <c r="Z442" s="67"/>
    </row>
    <row r="443" spans="1:53" ht="27" hidden="1" customHeight="1" x14ac:dyDescent="0.25">
      <c r="A443" s="64" t="s">
        <v>626</v>
      </c>
      <c r="B443" s="64" t="s">
        <v>627</v>
      </c>
      <c r="C443" s="37">
        <v>4301020260</v>
      </c>
      <c r="D443" s="326">
        <v>4640242180526</v>
      </c>
      <c r="E443" s="326"/>
      <c r="F443" s="63">
        <v>1.8</v>
      </c>
      <c r="G443" s="38">
        <v>6</v>
      </c>
      <c r="H443" s="63">
        <v>10.8</v>
      </c>
      <c r="I443" s="63">
        <v>11.28</v>
      </c>
      <c r="J443" s="38">
        <v>56</v>
      </c>
      <c r="K443" s="38" t="s">
        <v>111</v>
      </c>
      <c r="L443" s="39" t="s">
        <v>110</v>
      </c>
      <c r="M443" s="38">
        <v>50</v>
      </c>
      <c r="N443" s="336" t="s">
        <v>628</v>
      </c>
      <c r="O443" s="328"/>
      <c r="P443" s="328"/>
      <c r="Q443" s="328"/>
      <c r="R443" s="329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06" t="s">
        <v>66</v>
      </c>
    </row>
    <row r="444" spans="1:53" ht="16.5" hidden="1" customHeight="1" x14ac:dyDescent="0.25">
      <c r="A444" s="64" t="s">
        <v>629</v>
      </c>
      <c r="B444" s="64" t="s">
        <v>630</v>
      </c>
      <c r="C444" s="37">
        <v>4301020269</v>
      </c>
      <c r="D444" s="326">
        <v>4640242180519</v>
      </c>
      <c r="E444" s="326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8" t="s">
        <v>111</v>
      </c>
      <c r="L444" s="39" t="s">
        <v>130</v>
      </c>
      <c r="M444" s="38">
        <v>50</v>
      </c>
      <c r="N444" s="337" t="s">
        <v>631</v>
      </c>
      <c r="O444" s="328"/>
      <c r="P444" s="328"/>
      <c r="Q444" s="328"/>
      <c r="R444" s="32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07" t="s">
        <v>66</v>
      </c>
    </row>
    <row r="445" spans="1:53" hidden="1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1"/>
      <c r="N445" s="317" t="s">
        <v>43</v>
      </c>
      <c r="O445" s="318"/>
      <c r="P445" s="318"/>
      <c r="Q445" s="318"/>
      <c r="R445" s="318"/>
      <c r="S445" s="318"/>
      <c r="T445" s="319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hidden="1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1"/>
      <c r="N446" s="317" t="s">
        <v>43</v>
      </c>
      <c r="O446" s="318"/>
      <c r="P446" s="318"/>
      <c r="Q446" s="318"/>
      <c r="R446" s="318"/>
      <c r="S446" s="318"/>
      <c r="T446" s="319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hidden="1" customHeight="1" x14ac:dyDescent="0.25">
      <c r="A447" s="331" t="s">
        <v>75</v>
      </c>
      <c r="B447" s="331"/>
      <c r="C447" s="331"/>
      <c r="D447" s="331"/>
      <c r="E447" s="331"/>
      <c r="F447" s="331"/>
      <c r="G447" s="331"/>
      <c r="H447" s="331"/>
      <c r="I447" s="331"/>
      <c r="J447" s="331"/>
      <c r="K447" s="331"/>
      <c r="L447" s="331"/>
      <c r="M447" s="331"/>
      <c r="N447" s="331"/>
      <c r="O447" s="331"/>
      <c r="P447" s="331"/>
      <c r="Q447" s="331"/>
      <c r="R447" s="331"/>
      <c r="S447" s="331"/>
      <c r="T447" s="331"/>
      <c r="U447" s="331"/>
      <c r="V447" s="331"/>
      <c r="W447" s="331"/>
      <c r="X447" s="331"/>
      <c r="Y447" s="67"/>
      <c r="Z447" s="67"/>
    </row>
    <row r="448" spans="1:53" ht="27" hidden="1" customHeight="1" x14ac:dyDescent="0.25">
      <c r="A448" s="64" t="s">
        <v>632</v>
      </c>
      <c r="B448" s="64" t="s">
        <v>633</v>
      </c>
      <c r="C448" s="37">
        <v>4301031280</v>
      </c>
      <c r="D448" s="326">
        <v>4640242180816</v>
      </c>
      <c r="E448" s="326"/>
      <c r="F448" s="63">
        <v>0.7</v>
      </c>
      <c r="G448" s="38">
        <v>6</v>
      </c>
      <c r="H448" s="63">
        <v>4.2</v>
      </c>
      <c r="I448" s="63">
        <v>4.46</v>
      </c>
      <c r="J448" s="38">
        <v>156</v>
      </c>
      <c r="K448" s="38" t="s">
        <v>79</v>
      </c>
      <c r="L448" s="39" t="s">
        <v>78</v>
      </c>
      <c r="M448" s="38">
        <v>40</v>
      </c>
      <c r="N448" s="333" t="s">
        <v>634</v>
      </c>
      <c r="O448" s="328"/>
      <c r="P448" s="328"/>
      <c r="Q448" s="328"/>
      <c r="R448" s="329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8" t="s">
        <v>66</v>
      </c>
    </row>
    <row r="449" spans="1:53" ht="27" hidden="1" customHeight="1" x14ac:dyDescent="0.25">
      <c r="A449" s="64" t="s">
        <v>635</v>
      </c>
      <c r="B449" s="64" t="s">
        <v>636</v>
      </c>
      <c r="C449" s="37">
        <v>4301031244</v>
      </c>
      <c r="D449" s="326">
        <v>4640242180595</v>
      </c>
      <c r="E449" s="326"/>
      <c r="F449" s="63">
        <v>0.7</v>
      </c>
      <c r="G449" s="38">
        <v>6</v>
      </c>
      <c r="H449" s="63">
        <v>4.2</v>
      </c>
      <c r="I449" s="63">
        <v>4.46</v>
      </c>
      <c r="J449" s="38">
        <v>156</v>
      </c>
      <c r="K449" s="38" t="s">
        <v>79</v>
      </c>
      <c r="L449" s="39" t="s">
        <v>78</v>
      </c>
      <c r="M449" s="38">
        <v>40</v>
      </c>
      <c r="N449" s="334" t="s">
        <v>637</v>
      </c>
      <c r="O449" s="328"/>
      <c r="P449" s="328"/>
      <c r="Q449" s="328"/>
      <c r="R449" s="329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09" t="s">
        <v>66</v>
      </c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17" t="s">
        <v>43</v>
      </c>
      <c r="O450" s="318"/>
      <c r="P450" s="318"/>
      <c r="Q450" s="318"/>
      <c r="R450" s="318"/>
      <c r="S450" s="318"/>
      <c r="T450" s="319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hidden="1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1"/>
      <c r="N451" s="317" t="s">
        <v>43</v>
      </c>
      <c r="O451" s="318"/>
      <c r="P451" s="318"/>
      <c r="Q451" s="318"/>
      <c r="R451" s="318"/>
      <c r="S451" s="318"/>
      <c r="T451" s="319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hidden="1" customHeight="1" x14ac:dyDescent="0.25">
      <c r="A452" s="331" t="s">
        <v>80</v>
      </c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1"/>
      <c r="N452" s="331"/>
      <c r="O452" s="331"/>
      <c r="P452" s="331"/>
      <c r="Q452" s="331"/>
      <c r="R452" s="331"/>
      <c r="S452" s="331"/>
      <c r="T452" s="331"/>
      <c r="U452" s="331"/>
      <c r="V452" s="331"/>
      <c r="W452" s="331"/>
      <c r="X452" s="331"/>
      <c r="Y452" s="67"/>
      <c r="Z452" s="67"/>
    </row>
    <row r="453" spans="1:53" ht="27" hidden="1" customHeight="1" x14ac:dyDescent="0.25">
      <c r="A453" s="64" t="s">
        <v>638</v>
      </c>
      <c r="B453" s="64" t="s">
        <v>639</v>
      </c>
      <c r="C453" s="37">
        <v>4301051510</v>
      </c>
      <c r="D453" s="326">
        <v>4640242180540</v>
      </c>
      <c r="E453" s="326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111</v>
      </c>
      <c r="L453" s="39" t="s">
        <v>78</v>
      </c>
      <c r="M453" s="38">
        <v>30</v>
      </c>
      <c r="N453" s="335" t="s">
        <v>640</v>
      </c>
      <c r="O453" s="328"/>
      <c r="P453" s="328"/>
      <c r="Q453" s="328"/>
      <c r="R453" s="329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t="27" hidden="1" customHeight="1" x14ac:dyDescent="0.25">
      <c r="A454" s="64" t="s">
        <v>641</v>
      </c>
      <c r="B454" s="64" t="s">
        <v>642</v>
      </c>
      <c r="C454" s="37">
        <v>4301051508</v>
      </c>
      <c r="D454" s="326">
        <v>4640242180557</v>
      </c>
      <c r="E454" s="326"/>
      <c r="F454" s="63">
        <v>0.5</v>
      </c>
      <c r="G454" s="38">
        <v>6</v>
      </c>
      <c r="H454" s="63">
        <v>3</v>
      </c>
      <c r="I454" s="63">
        <v>3.2839999999999998</v>
      </c>
      <c r="J454" s="38">
        <v>156</v>
      </c>
      <c r="K454" s="38" t="s">
        <v>79</v>
      </c>
      <c r="L454" s="39" t="s">
        <v>78</v>
      </c>
      <c r="M454" s="38">
        <v>30</v>
      </c>
      <c r="N454" s="327" t="s">
        <v>643</v>
      </c>
      <c r="O454" s="328"/>
      <c r="P454" s="328"/>
      <c r="Q454" s="328"/>
      <c r="R454" s="329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1" t="s">
        <v>66</v>
      </c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17" t="s">
        <v>43</v>
      </c>
      <c r="O455" s="318"/>
      <c r="P455" s="318"/>
      <c r="Q455" s="318"/>
      <c r="R455" s="318"/>
      <c r="S455" s="318"/>
      <c r="T455" s="319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hidden="1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1"/>
      <c r="N456" s="317" t="s">
        <v>43</v>
      </c>
      <c r="O456" s="318"/>
      <c r="P456" s="318"/>
      <c r="Q456" s="318"/>
      <c r="R456" s="318"/>
      <c r="S456" s="318"/>
      <c r="T456" s="319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6.5" hidden="1" customHeight="1" x14ac:dyDescent="0.25">
      <c r="A457" s="330" t="s">
        <v>644</v>
      </c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0"/>
      <c r="N457" s="330"/>
      <c r="O457" s="330"/>
      <c r="P457" s="330"/>
      <c r="Q457" s="330"/>
      <c r="R457" s="330"/>
      <c r="S457" s="330"/>
      <c r="T457" s="330"/>
      <c r="U457" s="330"/>
      <c r="V457" s="330"/>
      <c r="W457" s="330"/>
      <c r="X457" s="330"/>
      <c r="Y457" s="66"/>
      <c r="Z457" s="66"/>
    </row>
    <row r="458" spans="1:53" ht="14.25" hidden="1" customHeight="1" x14ac:dyDescent="0.25">
      <c r="A458" s="331" t="s">
        <v>80</v>
      </c>
      <c r="B458" s="331"/>
      <c r="C458" s="331"/>
      <c r="D458" s="331"/>
      <c r="E458" s="331"/>
      <c r="F458" s="331"/>
      <c r="G458" s="331"/>
      <c r="H458" s="331"/>
      <c r="I458" s="331"/>
      <c r="J458" s="331"/>
      <c r="K458" s="331"/>
      <c r="L458" s="331"/>
      <c r="M458" s="331"/>
      <c r="N458" s="331"/>
      <c r="O458" s="331"/>
      <c r="P458" s="331"/>
      <c r="Q458" s="331"/>
      <c r="R458" s="331"/>
      <c r="S458" s="331"/>
      <c r="T458" s="331"/>
      <c r="U458" s="331"/>
      <c r="V458" s="331"/>
      <c r="W458" s="331"/>
      <c r="X458" s="331"/>
      <c r="Y458" s="67"/>
      <c r="Z458" s="67"/>
    </row>
    <row r="459" spans="1:53" ht="16.5" hidden="1" customHeight="1" x14ac:dyDescent="0.25">
      <c r="A459" s="64" t="s">
        <v>645</v>
      </c>
      <c r="B459" s="64" t="s">
        <v>646</v>
      </c>
      <c r="C459" s="37">
        <v>4301051310</v>
      </c>
      <c r="D459" s="326">
        <v>4680115880870</v>
      </c>
      <c r="E459" s="326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111</v>
      </c>
      <c r="L459" s="39" t="s">
        <v>130</v>
      </c>
      <c r="M459" s="38">
        <v>40</v>
      </c>
      <c r="N459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8"/>
      <c r="P459" s="328"/>
      <c r="Q459" s="328"/>
      <c r="R459" s="329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2" t="s">
        <v>66</v>
      </c>
    </row>
    <row r="460" spans="1:53" hidden="1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1"/>
      <c r="N460" s="317" t="s">
        <v>43</v>
      </c>
      <c r="O460" s="318"/>
      <c r="P460" s="318"/>
      <c r="Q460" s="318"/>
      <c r="R460" s="318"/>
      <c r="S460" s="318"/>
      <c r="T460" s="319"/>
      <c r="U460" s="43" t="s">
        <v>42</v>
      </c>
      <c r="V460" s="44">
        <f>IFERROR(V459/H459,"0")</f>
        <v>0</v>
      </c>
      <c r="W460" s="44">
        <f>IFERROR(W459/H459,"0")</f>
        <v>0</v>
      </c>
      <c r="X460" s="44">
        <f>IFERROR(IF(X459="",0,X459),"0")</f>
        <v>0</v>
      </c>
      <c r="Y460" s="68"/>
      <c r="Z460" s="68"/>
    </row>
    <row r="461" spans="1:53" hidden="1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17" t="s">
        <v>43</v>
      </c>
      <c r="O461" s="318"/>
      <c r="P461" s="318"/>
      <c r="Q461" s="318"/>
      <c r="R461" s="318"/>
      <c r="S461" s="318"/>
      <c r="T461" s="319"/>
      <c r="U461" s="43" t="s">
        <v>0</v>
      </c>
      <c r="V461" s="44">
        <f>IFERROR(SUM(V459:V459),"0")</f>
        <v>0</v>
      </c>
      <c r="W461" s="44">
        <f>IFERROR(SUM(W459:W459),"0")</f>
        <v>0</v>
      </c>
      <c r="X461" s="43"/>
      <c r="Y461" s="68"/>
      <c r="Z461" s="68"/>
    </row>
    <row r="462" spans="1:53" ht="15" customHeight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5"/>
      <c r="N462" s="322" t="s">
        <v>36</v>
      </c>
      <c r="O462" s="323"/>
      <c r="P462" s="323"/>
      <c r="Q462" s="323"/>
      <c r="R462" s="323"/>
      <c r="S462" s="323"/>
      <c r="T462" s="324"/>
      <c r="U462" s="43" t="s">
        <v>0</v>
      </c>
      <c r="V462" s="44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1500</v>
      </c>
      <c r="W462" s="44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1500</v>
      </c>
      <c r="X462" s="43"/>
      <c r="Y462" s="68"/>
      <c r="Z462" s="68"/>
    </row>
    <row r="463" spans="1:53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5"/>
      <c r="N463" s="322" t="s">
        <v>37</v>
      </c>
      <c r="O463" s="323"/>
      <c r="P463" s="323"/>
      <c r="Q463" s="323"/>
      <c r="R463" s="323"/>
      <c r="S463" s="323"/>
      <c r="T463" s="324"/>
      <c r="U463" s="43" t="s">
        <v>0</v>
      </c>
      <c r="V46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1548</v>
      </c>
      <c r="W46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1548</v>
      </c>
      <c r="X463" s="43"/>
      <c r="Y463" s="68"/>
      <c r="Z463" s="68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5"/>
      <c r="N464" s="322" t="s">
        <v>38</v>
      </c>
      <c r="O464" s="323"/>
      <c r="P464" s="323"/>
      <c r="Q464" s="323"/>
      <c r="R464" s="323"/>
      <c r="S464" s="323"/>
      <c r="T464" s="324"/>
      <c r="U464" s="43" t="s">
        <v>23</v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3</v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3</v>
      </c>
      <c r="X464" s="43"/>
      <c r="Y464" s="68"/>
      <c r="Z464" s="68"/>
    </row>
    <row r="465" spans="1:29" x14ac:dyDescent="0.2">
      <c r="A465" s="320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5"/>
      <c r="N465" s="322" t="s">
        <v>39</v>
      </c>
      <c r="O465" s="323"/>
      <c r="P465" s="323"/>
      <c r="Q465" s="323"/>
      <c r="R465" s="323"/>
      <c r="S465" s="323"/>
      <c r="T465" s="324"/>
      <c r="U465" s="43" t="s">
        <v>0</v>
      </c>
      <c r="V465" s="44">
        <f>GrossWeightTotal+PalletQtyTotal*25</f>
        <v>1623</v>
      </c>
      <c r="W465" s="44">
        <f>GrossWeightTotalR+PalletQtyTotalR*25</f>
        <v>1623</v>
      </c>
      <c r="X465" s="43"/>
      <c r="Y465" s="68"/>
      <c r="Z465" s="68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25"/>
      <c r="N466" s="322" t="s">
        <v>40</v>
      </c>
      <c r="O466" s="323"/>
      <c r="P466" s="323"/>
      <c r="Q466" s="323"/>
      <c r="R466" s="323"/>
      <c r="S466" s="323"/>
      <c r="T466" s="324"/>
      <c r="U466" s="43" t="s">
        <v>23</v>
      </c>
      <c r="V466" s="44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100</v>
      </c>
      <c r="W466" s="44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100</v>
      </c>
      <c r="X466" s="43"/>
      <c r="Y466" s="68"/>
      <c r="Z466" s="68"/>
    </row>
    <row r="467" spans="1:29" ht="14.25" hidden="1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25"/>
      <c r="N467" s="322" t="s">
        <v>41</v>
      </c>
      <c r="O467" s="323"/>
      <c r="P467" s="323"/>
      <c r="Q467" s="323"/>
      <c r="R467" s="323"/>
      <c r="S467" s="323"/>
      <c r="T467" s="324"/>
      <c r="U467" s="46" t="s">
        <v>54</v>
      </c>
      <c r="V467" s="43"/>
      <c r="W467" s="43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2.1749999999999998</v>
      </c>
      <c r="Y467" s="68"/>
      <c r="Z467" s="68"/>
    </row>
    <row r="468" spans="1:29" ht="13.5" thickBot="1" x14ac:dyDescent="0.25"/>
    <row r="469" spans="1:29" ht="27" thickTop="1" thickBot="1" x14ac:dyDescent="0.25">
      <c r="A469" s="47" t="s">
        <v>9</v>
      </c>
      <c r="B469" s="72" t="s">
        <v>74</v>
      </c>
      <c r="C469" s="313" t="s">
        <v>105</v>
      </c>
      <c r="D469" s="313" t="s">
        <v>105</v>
      </c>
      <c r="E469" s="313" t="s">
        <v>105</v>
      </c>
      <c r="F469" s="313" t="s">
        <v>105</v>
      </c>
      <c r="G469" s="313" t="s">
        <v>240</v>
      </c>
      <c r="H469" s="313" t="s">
        <v>240</v>
      </c>
      <c r="I469" s="313" t="s">
        <v>240</v>
      </c>
      <c r="J469" s="313" t="s">
        <v>240</v>
      </c>
      <c r="K469" s="314"/>
      <c r="L469" s="313" t="s">
        <v>240</v>
      </c>
      <c r="M469" s="313" t="s">
        <v>240</v>
      </c>
      <c r="N469" s="313" t="s">
        <v>240</v>
      </c>
      <c r="O469" s="313" t="s">
        <v>443</v>
      </c>
      <c r="P469" s="313" t="s">
        <v>443</v>
      </c>
      <c r="Q469" s="313" t="s">
        <v>493</v>
      </c>
      <c r="R469" s="313" t="s">
        <v>493</v>
      </c>
      <c r="S469" s="72" t="s">
        <v>576</v>
      </c>
      <c r="T469" s="313" t="s">
        <v>618</v>
      </c>
      <c r="U469" s="313" t="s">
        <v>618</v>
      </c>
      <c r="Z469" s="61"/>
      <c r="AC469" s="1"/>
    </row>
    <row r="470" spans="1:29" ht="14.25" customHeight="1" thickTop="1" x14ac:dyDescent="0.2">
      <c r="A470" s="315" t="s">
        <v>10</v>
      </c>
      <c r="B470" s="313" t="s">
        <v>74</v>
      </c>
      <c r="C470" s="313" t="s">
        <v>106</v>
      </c>
      <c r="D470" s="313" t="s">
        <v>112</v>
      </c>
      <c r="E470" s="313" t="s">
        <v>105</v>
      </c>
      <c r="F470" s="313" t="s">
        <v>232</v>
      </c>
      <c r="G470" s="313" t="s">
        <v>241</v>
      </c>
      <c r="H470" s="313" t="s">
        <v>248</v>
      </c>
      <c r="I470" s="313" t="s">
        <v>269</v>
      </c>
      <c r="J470" s="313" t="s">
        <v>335</v>
      </c>
      <c r="K470" s="1"/>
      <c r="L470" s="313" t="s">
        <v>338</v>
      </c>
      <c r="M470" s="313" t="s">
        <v>416</v>
      </c>
      <c r="N470" s="313" t="s">
        <v>434</v>
      </c>
      <c r="O470" s="313" t="s">
        <v>444</v>
      </c>
      <c r="P470" s="313" t="s">
        <v>470</v>
      </c>
      <c r="Q470" s="313" t="s">
        <v>494</v>
      </c>
      <c r="R470" s="313" t="s">
        <v>556</v>
      </c>
      <c r="S470" s="313" t="s">
        <v>576</v>
      </c>
      <c r="T470" s="313" t="s">
        <v>619</v>
      </c>
      <c r="U470" s="313" t="s">
        <v>644</v>
      </c>
      <c r="Z470" s="61"/>
      <c r="AC470" s="1"/>
    </row>
    <row r="471" spans="1:29" ht="13.5" thickBot="1" x14ac:dyDescent="0.25">
      <c r="A471" s="316"/>
      <c r="B471" s="313"/>
      <c r="C471" s="313"/>
      <c r="D471" s="313"/>
      <c r="E471" s="313"/>
      <c r="F471" s="313"/>
      <c r="G471" s="313"/>
      <c r="H471" s="313"/>
      <c r="I471" s="313"/>
      <c r="J471" s="313"/>
      <c r="K471" s="1"/>
      <c r="L471" s="313"/>
      <c r="M471" s="313"/>
      <c r="N471" s="313"/>
      <c r="O471" s="313"/>
      <c r="P471" s="313"/>
      <c r="Q471" s="313"/>
      <c r="R471" s="313"/>
      <c r="S471" s="313"/>
      <c r="T471" s="313"/>
      <c r="U471" s="313"/>
      <c r="Z471" s="61"/>
      <c r="AC471" s="1"/>
    </row>
    <row r="472" spans="1:29" ht="18" thickTop="1" thickBot="1" x14ac:dyDescent="0.25">
      <c r="A472" s="47" t="s">
        <v>13</v>
      </c>
      <c r="B472" s="53">
        <f>IFERROR(W22*1,"0")+IFERROR(W26*1,"0")+IFERROR(W27*1,"0")+IFERROR(W28*1,"0")+IFERROR(W29*1,"0")+IFERROR(W30*1,"0")+IFERROR(W31*1,"0")+IFERROR(W35*1,"0")+IFERROR(W39*1,"0")+IFERROR(W43*1,"0")</f>
        <v>0</v>
      </c>
      <c r="C472" s="53">
        <f>IFERROR(W49*1,"0")</f>
        <v>0</v>
      </c>
      <c r="D472" s="53">
        <f>IFERROR(W54*1,"0")+IFERROR(W55*1,"0")+IFERROR(W56*1,"0")+IFERROR(W57*1,"0")</f>
        <v>0</v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53">
        <f>IFERROR(W122*1,"0")+IFERROR(W123*1,"0")+IFERROR(W124*1,"0")</f>
        <v>0</v>
      </c>
      <c r="G472" s="53">
        <f>IFERROR(W130*1,"0")+IFERROR(W131*1,"0")+IFERROR(W132*1,"0")</f>
        <v>0</v>
      </c>
      <c r="H472" s="53">
        <f>IFERROR(W137*1,"0")+IFERROR(W138*1,"0")+IFERROR(W139*1,"0")+IFERROR(W140*1,"0")+IFERROR(W141*1,"0")+IFERROR(W142*1,"0")+IFERROR(W143*1,"0")+IFERROR(W144*1,"0")+IFERROR(W145*1,"0")</f>
        <v>0</v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53">
        <f>IFERROR(W195*1,"0")</f>
        <v>0</v>
      </c>
      <c r="K472" s="1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53">
        <f>IFERROR(W258*1,"0")+IFERROR(W259*1,"0")+IFERROR(W260*1,"0")+IFERROR(W261*1,"0")+IFERROR(W262*1,"0")+IFERROR(W263*1,"0")+IFERROR(W264*1,"0")+IFERROR(W268*1,"0")+IFERROR(W269*1,"0")</f>
        <v>0</v>
      </c>
      <c r="N472" s="53">
        <f>IFERROR(W274*1,"0")+IFERROR(W278*1,"0")+IFERROR(W282*1,"0")+IFERROR(W286*1,"0")</f>
        <v>0</v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1500</v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>0</v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53">
        <f>IFERROR(W388*1,"0")+IFERROR(W389*1,"0")+IFERROR(W393*1,"0")+IFERROR(W394*1,"0")+IFERROR(W395*1,"0")+IFERROR(W396*1,"0")+IFERROR(W397*1,"0")+IFERROR(W398*1,"0")+IFERROR(W399*1,"0")</f>
        <v>0</v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0</v>
      </c>
      <c r="T472" s="53">
        <f>IFERROR(W438*1,"0")+IFERROR(W439*1,"0")+IFERROR(W443*1,"0")+IFERROR(W444*1,"0")+IFERROR(W448*1,"0")+IFERROR(W449*1,"0")+IFERROR(W453*1,"0")+IFERROR(W454*1,"0")</f>
        <v>0</v>
      </c>
      <c r="U472" s="53">
        <f>IFERROR(W459*1,"0")</f>
        <v>0</v>
      </c>
      <c r="Z472" s="61"/>
      <c r="AC472" s="1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500,00"/>
        <filter val="1 548,00"/>
        <filter val="1 623,00"/>
        <filter val="100,00"/>
        <filter val="3"/>
        <filter val="300,00"/>
      </filters>
    </filterColumn>
  </autoFilter>
  <dataConsolidate/>
  <mergeCells count="83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A340:X340"/>
    <mergeCell ref="A341:X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A387:X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N400:T400"/>
    <mergeCell ref="A400:M401"/>
    <mergeCell ref="N401:T401"/>
    <mergeCell ref="A402:X402"/>
    <mergeCell ref="A403:X403"/>
    <mergeCell ref="A404:X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A436:X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A458:X458"/>
    <mergeCell ref="D459:E459"/>
    <mergeCell ref="N459:R459"/>
    <mergeCell ref="T470:T471"/>
    <mergeCell ref="N460:T460"/>
    <mergeCell ref="A460:M461"/>
    <mergeCell ref="N461:T461"/>
    <mergeCell ref="N462:T462"/>
    <mergeCell ref="A462:M467"/>
    <mergeCell ref="N463:T463"/>
    <mergeCell ref="N464:T464"/>
    <mergeCell ref="N465:T465"/>
    <mergeCell ref="N466:T466"/>
    <mergeCell ref="N467:T467"/>
    <mergeCell ref="U470:U471"/>
    <mergeCell ref="C469:F469"/>
    <mergeCell ref="G469:N469"/>
    <mergeCell ref="O469:P469"/>
    <mergeCell ref="Q469:R469"/>
    <mergeCell ref="T469:U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J470:J471"/>
    <mergeCell ref="L470:L471"/>
    <mergeCell ref="M470:M471"/>
    <mergeCell ref="N470:N471"/>
    <mergeCell ref="O470:O471"/>
    <mergeCell ref="P470:P471"/>
    <mergeCell ref="Q470:Q471"/>
    <mergeCell ref="R470:R471"/>
    <mergeCell ref="S470:S4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647</v>
      </c>
      <c r="H1" s="9"/>
    </row>
    <row r="3" spans="2:8" x14ac:dyDescent="0.2">
      <c r="B3" s="54" t="s">
        <v>648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650</v>
      </c>
      <c r="C6" s="54" t="s">
        <v>651</v>
      </c>
      <c r="D6" s="54" t="s">
        <v>652</v>
      </c>
      <c r="E6" s="54" t="s">
        <v>48</v>
      </c>
    </row>
    <row r="7" spans="2:8" x14ac:dyDescent="0.2">
      <c r="B7" s="54" t="s">
        <v>653</v>
      </c>
      <c r="C7" s="54" t="s">
        <v>654</v>
      </c>
      <c r="D7" s="54" t="s">
        <v>655</v>
      </c>
      <c r="E7" s="54" t="s">
        <v>48</v>
      </c>
    </row>
    <row r="8" spans="2:8" x14ac:dyDescent="0.2">
      <c r="B8" s="54" t="s">
        <v>656</v>
      </c>
      <c r="C8" s="54" t="s">
        <v>657</v>
      </c>
      <c r="D8" s="54" t="s">
        <v>658</v>
      </c>
      <c r="E8" s="54" t="s">
        <v>48</v>
      </c>
    </row>
    <row r="10" spans="2:8" x14ac:dyDescent="0.2">
      <c r="B10" s="54" t="s">
        <v>659</v>
      </c>
      <c r="C10" s="54" t="s">
        <v>651</v>
      </c>
      <c r="D10" s="54" t="s">
        <v>48</v>
      </c>
      <c r="E10" s="54" t="s">
        <v>48</v>
      </c>
    </row>
    <row r="12" spans="2:8" x14ac:dyDescent="0.2">
      <c r="B12" s="54" t="s">
        <v>660</v>
      </c>
      <c r="C12" s="54" t="s">
        <v>654</v>
      </c>
      <c r="D12" s="54" t="s">
        <v>48</v>
      </c>
      <c r="E12" s="54" t="s">
        <v>48</v>
      </c>
    </row>
    <row r="14" spans="2:8" x14ac:dyDescent="0.2">
      <c r="B14" s="54" t="s">
        <v>661</v>
      </c>
      <c r="C14" s="54" t="s">
        <v>657</v>
      </c>
      <c r="D14" s="54" t="s">
        <v>48</v>
      </c>
      <c r="E14" s="54" t="s">
        <v>48</v>
      </c>
    </row>
    <row r="16" spans="2:8" x14ac:dyDescent="0.2">
      <c r="B16" s="54" t="s">
        <v>662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667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668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670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671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672</v>
      </c>
      <c r="C26" s="54" t="s">
        <v>48</v>
      </c>
      <c r="D26" s="54" t="s">
        <v>48</v>
      </c>
      <c r="E26" s="54" t="s">
        <v>48</v>
      </c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