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0BA776-09A0-43DF-92F2-DD45CA00DD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W117" i="1" s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F9" i="1"/>
  <c r="A9" i="1"/>
  <c r="A10" i="1" s="1"/>
  <c r="D7" i="1"/>
  <c r="O6" i="1"/>
  <c r="N2" i="1"/>
  <c r="J9" i="1" l="1"/>
  <c r="V258" i="1"/>
  <c r="V254" i="1"/>
  <c r="W32" i="1"/>
  <c r="X32" i="1"/>
  <c r="W40" i="1"/>
  <c r="X40" i="1"/>
  <c r="X46" i="1"/>
  <c r="W56" i="1"/>
  <c r="X128" i="1"/>
  <c r="W133" i="1"/>
  <c r="W139" i="1"/>
  <c r="X147" i="1"/>
  <c r="W147" i="1"/>
  <c r="W152" i="1"/>
  <c r="W160" i="1"/>
  <c r="W206" i="1"/>
  <c r="X117" i="1"/>
  <c r="V257" i="1"/>
  <c r="W33" i="1"/>
  <c r="W23" i="1"/>
  <c r="W47" i="1"/>
  <c r="W63" i="1"/>
  <c r="W74" i="1"/>
  <c r="W83" i="1"/>
  <c r="W84" i="1"/>
  <c r="W90" i="1"/>
  <c r="X90" i="1"/>
  <c r="W104" i="1"/>
  <c r="W129" i="1"/>
  <c r="W148" i="1"/>
  <c r="X152" i="1"/>
  <c r="W153" i="1"/>
  <c r="X159" i="1"/>
  <c r="W164" i="1"/>
  <c r="W174" i="1"/>
  <c r="W180" i="1"/>
  <c r="W195" i="1"/>
  <c r="X205" i="1"/>
  <c r="W211" i="1"/>
  <c r="W228" i="1"/>
  <c r="W23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8" i="1"/>
  <c r="A267" i="1"/>
  <c r="W257" i="1"/>
  <c r="C267" i="1" s="1"/>
  <c r="B267" i="1" l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<sst xmlns="http://schemas.openxmlformats.org/spreadsheetml/2006/main" count="934" uniqueCount="373">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</sst>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8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2" t="s">
        <v>0</v>
      </c>
      <c r="E1" s="161"/>
      <c r="F1" s="161"/>
      <c r="G1" s="13" t="s">
        <v>1</v>
      </c>
      <c r="H1" s="232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2" t="s">
        <v>8</v>
      </c>
      <c r="B5" s="193"/>
      <c r="C5" s="190"/>
      <c r="D5" s="200"/>
      <c r="E5" s="201"/>
      <c r="F5" s="191" t="s">
        <v>9</v>
      </c>
      <c r="G5" s="190"/>
      <c r="H5" s="200" t="s">
        <v>372</v>
      </c>
      <c r="I5" s="319"/>
      <c r="J5" s="319"/>
      <c r="K5" s="319"/>
      <c r="L5" s="201"/>
      <c r="N5" s="25" t="s">
        <v>10</v>
      </c>
      <c r="O5" s="194">
        <v>45278</v>
      </c>
      <c r="P5" s="195"/>
      <c r="R5" s="187" t="s">
        <v>11</v>
      </c>
      <c r="S5" s="188"/>
      <c r="T5" s="290" t="s">
        <v>12</v>
      </c>
      <c r="U5" s="195"/>
      <c r="Z5" s="52"/>
      <c r="AA5" s="52"/>
      <c r="AB5" s="52"/>
    </row>
    <row r="6" spans="1:29" s="154" customFormat="1" ht="24" customHeight="1" x14ac:dyDescent="0.2">
      <c r="A6" s="272" t="s">
        <v>13</v>
      </c>
      <c r="B6" s="193"/>
      <c r="C6" s="190"/>
      <c r="D6" s="196" t="s">
        <v>14</v>
      </c>
      <c r="E6" s="197"/>
      <c r="F6" s="197"/>
      <c r="G6" s="197"/>
      <c r="H6" s="197"/>
      <c r="I6" s="197"/>
      <c r="J6" s="197"/>
      <c r="K6" s="197"/>
      <c r="L6" s="195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326" t="s">
        <v>16</v>
      </c>
      <c r="S6" s="188"/>
      <c r="T6" s="291" t="s">
        <v>17</v>
      </c>
      <c r="U6" s="2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7" t="str">
        <f>IFERROR(VLOOKUP(DeliveryAddress,Table,3,0),1)</f>
        <v>1</v>
      </c>
      <c r="E7" s="298"/>
      <c r="F7" s="298"/>
      <c r="G7" s="298"/>
      <c r="H7" s="298"/>
      <c r="I7" s="298"/>
      <c r="J7" s="298"/>
      <c r="K7" s="298"/>
      <c r="L7" s="228"/>
      <c r="N7" s="25"/>
      <c r="O7" s="43"/>
      <c r="P7" s="43"/>
      <c r="R7" s="163"/>
      <c r="S7" s="188"/>
      <c r="T7" s="293"/>
      <c r="U7" s="294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29"/>
      <c r="E8" s="330"/>
      <c r="F8" s="330"/>
      <c r="G8" s="330"/>
      <c r="H8" s="330"/>
      <c r="I8" s="330"/>
      <c r="J8" s="330"/>
      <c r="K8" s="330"/>
      <c r="L8" s="331"/>
      <c r="N8" s="25" t="s">
        <v>19</v>
      </c>
      <c r="O8" s="240">
        <v>0.41666666666666669</v>
      </c>
      <c r="P8" s="195"/>
      <c r="R8" s="163"/>
      <c r="S8" s="188"/>
      <c r="T8" s="293"/>
      <c r="U8" s="294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75"/>
      <c r="E9" s="231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230" t="str">
        <f>IF(AND($A$9="Тип доверенности/получателя при получении в адресе перегруза:",$D$9="Разовая доверенность"),"Введите ФИО","")</f>
        <v/>
      </c>
      <c r="I9" s="231"/>
      <c r="J9" s="2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1"/>
      <c r="L9" s="231"/>
      <c r="N9" s="27" t="s">
        <v>20</v>
      </c>
      <c r="O9" s="194"/>
      <c r="P9" s="195"/>
      <c r="R9" s="163"/>
      <c r="S9" s="188"/>
      <c r="T9" s="295"/>
      <c r="U9" s="29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75"/>
      <c r="E10" s="231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5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40"/>
      <c r="P10" s="195"/>
      <c r="S10" s="25" t="s">
        <v>22</v>
      </c>
      <c r="T10" s="322" t="s">
        <v>23</v>
      </c>
      <c r="U10" s="2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40"/>
      <c r="P11" s="195"/>
      <c r="S11" s="25" t="s">
        <v>26</v>
      </c>
      <c r="T11" s="218" t="s">
        <v>27</v>
      </c>
      <c r="U11" s="219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192" t="s">
        <v>28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0"/>
      <c r="N12" s="25" t="s">
        <v>29</v>
      </c>
      <c r="O12" s="227"/>
      <c r="P12" s="228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192" t="s">
        <v>30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0"/>
      <c r="M13" s="27"/>
      <c r="N13" s="27" t="s">
        <v>31</v>
      </c>
      <c r="O13" s="218"/>
      <c r="P13" s="219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192" t="s">
        <v>32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0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24" t="s">
        <v>33</v>
      </c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0"/>
      <c r="N15" s="258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9"/>
      <c r="O16" s="259"/>
      <c r="P16" s="259"/>
      <c r="Q16" s="259"/>
      <c r="R16" s="25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1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7"/>
      <c r="P17" s="287"/>
      <c r="Q17" s="287"/>
      <c r="R17" s="166"/>
      <c r="S17" s="189" t="s">
        <v>48</v>
      </c>
      <c r="T17" s="190"/>
      <c r="U17" s="165" t="s">
        <v>49</v>
      </c>
      <c r="V17" s="165" t="s">
        <v>50</v>
      </c>
      <c r="W17" s="323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1"/>
      <c r="AC17" s="312"/>
      <c r="AD17" s="265"/>
      <c r="BA17" s="307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8"/>
      <c r="P18" s="288"/>
      <c r="Q18" s="288"/>
      <c r="R18" s="168"/>
      <c r="S18" s="153" t="s">
        <v>57</v>
      </c>
      <c r="T18" s="153" t="s">
        <v>58</v>
      </c>
      <c r="U18" s="173"/>
      <c r="V18" s="173"/>
      <c r="W18" s="324"/>
      <c r="X18" s="173"/>
      <c r="Y18" s="181"/>
      <c r="Z18" s="181"/>
      <c r="AA18" s="313"/>
      <c r="AB18" s="314"/>
      <c r="AC18" s="315"/>
      <c r="AD18" s="266"/>
      <c r="BA18" s="163"/>
    </row>
    <row r="19" spans="1:53" ht="27.75" hidden="1" customHeight="1" x14ac:dyDescent="0.2">
      <c r="A19" s="221" t="s">
        <v>59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21" t="s">
        <v>68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2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40</v>
      </c>
      <c r="W30" s="157">
        <f>IFERROR(IF(V30="","",V30),"")</f>
        <v>40</v>
      </c>
      <c r="X30" s="37">
        <f>IFERROR(IF(V30="","",V30*0.00936),"")</f>
        <v>0.37440000000000001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40</v>
      </c>
      <c r="W32" s="158">
        <f>IFERROR(SUM(W28:W31),"0")</f>
        <v>40</v>
      </c>
      <c r="X32" s="158">
        <f>IFERROR(IF(X28="",0,X28),"0")+IFERROR(IF(X29="",0,X29),"0")+IFERROR(IF(X30="",0,X30),"0")+IFERROR(IF(X31="",0,X31),"0")</f>
        <v>0.37440000000000001</v>
      </c>
      <c r="Y32" s="159"/>
      <c r="Z32" s="159"/>
    </row>
    <row r="33" spans="1:53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60</v>
      </c>
      <c r="W33" s="158">
        <f>IFERROR(SUMPRODUCT(W28:W31*H28:H31),"0")</f>
        <v>60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2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0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4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198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2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6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0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8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50</v>
      </c>
      <c r="W55" s="157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50</v>
      </c>
      <c r="W56" s="158">
        <f>IFERROR(SUM(W50:W55),"0")</f>
        <v>50</v>
      </c>
      <c r="X56" s="158">
        <f>IFERROR(IF(X50="",0,X50),"0")+IFERROR(IF(X51="",0,X51),"0")+IFERROR(IF(X52="",0,X52),"0")+IFERROR(IF(X53="",0,X53),"0")+IFERROR(IF(X54="",0,X54),"0")+IFERROR(IF(X55="",0,X55),"0")</f>
        <v>0.77500000000000002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360</v>
      </c>
      <c r="W57" s="158">
        <f>IFERROR(SUMPRODUCT(W50:W55*H50:H55),"0")</f>
        <v>360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30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5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600</v>
      </c>
      <c r="W61" s="157">
        <f>IFERROR(IF(V61="","",V61),"")</f>
        <v>600</v>
      </c>
      <c r="X61" s="37">
        <f>IFERROR(IF(V61="","",V61*0.00866),"")</f>
        <v>5.1959999999999997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600</v>
      </c>
      <c r="W62" s="158">
        <f>IFERROR(SUM(W60:W61),"0")</f>
        <v>600</v>
      </c>
      <c r="X62" s="158">
        <f>IFERROR(IF(X60="",0,X60),"0")+IFERROR(IF(X61="",0,X61),"0")</f>
        <v>5.1959999999999997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3000</v>
      </c>
      <c r="W63" s="158">
        <f>IFERROR(SUMPRODUCT(W60:W61*H60:H61),"0")</f>
        <v>3000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21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30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10</v>
      </c>
      <c r="W79" s="157">
        <f t="shared" si="2"/>
        <v>10</v>
      </c>
      <c r="X79" s="37">
        <f t="shared" si="3"/>
        <v>0.17880000000000001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1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4</v>
      </c>
      <c r="W82" s="157">
        <f t="shared" si="2"/>
        <v>4</v>
      </c>
      <c r="X82" s="37">
        <f t="shared" si="3"/>
        <v>7.152E-2</v>
      </c>
      <c r="Y82" s="57"/>
      <c r="Z82" s="58"/>
      <c r="AD82" s="62"/>
      <c r="BA82" s="90" t="s">
        <v>74</v>
      </c>
    </row>
    <row r="83" spans="1:53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14</v>
      </c>
      <c r="W83" s="158">
        <f>IFERROR(SUM(W77:W82),"0")</f>
        <v>14</v>
      </c>
      <c r="X83" s="158">
        <f>IFERROR(IF(X77="",0,X77),"0")+IFERROR(IF(X78="",0,X78),"0")+IFERROR(IF(X79="",0,X79),"0")+IFERROR(IF(X80="",0,X80),"0")+IFERROR(IF(X81="",0,X81),"0")+IFERROR(IF(X82="",0,X82),"0")</f>
        <v>0.25031999999999999</v>
      </c>
      <c r="Y83" s="159"/>
      <c r="Z83" s="159"/>
    </row>
    <row r="84" spans="1:53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50.4</v>
      </c>
      <c r="W84" s="158">
        <f>IFERROR(SUMPRODUCT(W77:W82*H77:H82),"0")</f>
        <v>50.4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2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hidden="1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0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20</v>
      </c>
      <c r="W94" s="157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37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138</v>
      </c>
      <c r="W95" s="157">
        <f>IFERROR(IF(V95="","",V95),"")</f>
        <v>138</v>
      </c>
      <c r="X95" s="37">
        <f>IFERROR(IF(V95="","",V95*0.0155),"")</f>
        <v>2.1389999999999998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39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25</v>
      </c>
      <c r="W96" s="157">
        <f>IFERROR(IF(V96="","",V96),"")</f>
        <v>25</v>
      </c>
      <c r="X96" s="37">
        <f>IFERROR(IF(V96="","",V96*0.0155),"")</f>
        <v>0.38750000000000001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38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183</v>
      </c>
      <c r="W98" s="158">
        <f>IFERROR(SUM(W94:W97),"0")</f>
        <v>183</v>
      </c>
      <c r="X98" s="158">
        <f>IFERROR(IF(X94="",0,X94),"0")+IFERROR(IF(X95="",0,X95),"0")+IFERROR(IF(X96="",0,X96),"0")+IFERROR(IF(X97="",0,X97),"0")</f>
        <v>2.8365</v>
      </c>
      <c r="Y98" s="159"/>
      <c r="Z98" s="159"/>
    </row>
    <row r="99" spans="1:53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1303.2</v>
      </c>
      <c r="W99" s="158">
        <f>IFERROR(SUMPRODUCT(W94:W97*H94:H97),"0")</f>
        <v>1303.2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hidden="1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3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6</v>
      </c>
      <c r="W103" s="157">
        <f>IFERROR(IF(V103="","",V103),"")</f>
        <v>6</v>
      </c>
      <c r="X103" s="37">
        <f>IFERROR(IF(V103="","",V103*0.01788),"")</f>
        <v>0.10728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6</v>
      </c>
      <c r="W104" s="158">
        <f>IFERROR(SUM(W102:W103),"0")</f>
        <v>6</v>
      </c>
      <c r="X104" s="158">
        <f>IFERROR(IF(X102="",0,X102),"0")+IFERROR(IF(X103="",0,X103),"0")</f>
        <v>0.10728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18</v>
      </c>
      <c r="W105" s="158">
        <f>IFERROR(SUMPRODUCT(W102:W103*H102:H103),"0")</f>
        <v>18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3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4</v>
      </c>
      <c r="W108" s="157">
        <f>IFERROR(IF(V108="","",V108),"")</f>
        <v>4</v>
      </c>
      <c r="X108" s="37">
        <f>IFERROR(IF(V108="","",V108*0.01788),"")</f>
        <v>7.152E-2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4</v>
      </c>
      <c r="W109" s="158">
        <f>IFERROR(SUM(W108:W108),"0")</f>
        <v>4</v>
      </c>
      <c r="X109" s="158">
        <f>IFERROR(IF(X108="",0,X108),"0")</f>
        <v>7.152E-2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12</v>
      </c>
      <c r="W110" s="158">
        <f>IFERROR(SUMPRODUCT(W108:W108*H108:H108),"0")</f>
        <v>12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0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13</v>
      </c>
      <c r="W113" s="157">
        <f>IFERROR(IF(V113="","",V113),"")</f>
        <v>13</v>
      </c>
      <c r="X113" s="37">
        <f>IFERROR(IF(V113="","",V113*0.00936),"")</f>
        <v>0.12168000000000001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42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19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74</v>
      </c>
    </row>
    <row r="117" spans="1:53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18</v>
      </c>
      <c r="W117" s="158">
        <f>IFERROR(SUM(W113:W116),"0")</f>
        <v>18</v>
      </c>
      <c r="X117" s="158">
        <f>IFERROR(IF(X113="",0,X113),"0")+IFERROR(IF(X114="",0,X114),"0")+IFERROR(IF(X115="",0,X115),"0")+IFERROR(IF(X116="",0,X116),"0")</f>
        <v>0.21108000000000002</v>
      </c>
      <c r="Y117" s="159"/>
      <c r="Z117" s="159"/>
    </row>
    <row r="118" spans="1:53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54</v>
      </c>
      <c r="W118" s="158">
        <f>IFERROR(SUMPRODUCT(W113:W116*H113:H116),"0")</f>
        <v>54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1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0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21" t="s">
        <v>200</v>
      </c>
      <c r="B135" s="222"/>
      <c r="C135" s="222"/>
      <c r="D135" s="222"/>
      <c r="E135" s="222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1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28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2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hidden="1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hidden="1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21" t="s">
        <v>219</v>
      </c>
      <c r="B154" s="222"/>
      <c r="C154" s="222"/>
      <c r="D154" s="222"/>
      <c r="E154" s="222"/>
      <c r="F154" s="222"/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  <c r="T154" s="222"/>
      <c r="U154" s="222"/>
      <c r="V154" s="222"/>
      <c r="W154" s="222"/>
      <c r="X154" s="222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55</v>
      </c>
      <c r="W157" s="157">
        <f>IFERROR(IF(V157="","",V157),"")</f>
        <v>55</v>
      </c>
      <c r="X157" s="37">
        <f>IFERROR(IF(V157="","",V157*0.01788),"")</f>
        <v>0.98340000000000005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6</v>
      </c>
      <c r="W158" s="157">
        <f>IFERROR(IF(V158="","",V158),"")</f>
        <v>6</v>
      </c>
      <c r="X158" s="37">
        <f>IFERROR(IF(V158="","",V158*0.01788),"")</f>
        <v>0.10728</v>
      </c>
      <c r="Y158" s="57"/>
      <c r="Z158" s="58"/>
      <c r="AD158" s="62"/>
      <c r="BA158" s="117" t="s">
        <v>74</v>
      </c>
    </row>
    <row r="159" spans="1:53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61</v>
      </c>
      <c r="W159" s="158">
        <f>IFERROR(SUM(W157:W158),"0")</f>
        <v>61</v>
      </c>
      <c r="X159" s="158">
        <f>IFERROR(IF(X157="",0,X157),"0")+IFERROR(IF(X158="",0,X158),"0")</f>
        <v>1.0906800000000001</v>
      </c>
      <c r="Y159" s="159"/>
      <c r="Z159" s="159"/>
    </row>
    <row r="160" spans="1:53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183</v>
      </c>
      <c r="W160" s="158">
        <f>IFERROR(SUMPRODUCT(W157:W158*H157:H158),"0")</f>
        <v>183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3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hidden="1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09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hidden="1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hidden="1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hidden="1" customHeight="1" x14ac:dyDescent="0.2">
      <c r="A176" s="221" t="s">
        <v>239</v>
      </c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99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5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16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1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1</v>
      </c>
      <c r="W191" s="157">
        <f>IFERROR(IF(V191="","",V191),"")</f>
        <v>1</v>
      </c>
      <c r="X191" s="37">
        <f>IFERROR(IF(V191="","",V191*0.0155),"")</f>
        <v>1.55E-2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12</v>
      </c>
      <c r="W193" s="157">
        <f>IFERROR(IF(V193="","",V193),"")</f>
        <v>12</v>
      </c>
      <c r="X193" s="37">
        <f>IFERROR(IF(V193="","",V193*0.0155),"")</f>
        <v>0.186</v>
      </c>
      <c r="Y193" s="57"/>
      <c r="Z193" s="58"/>
      <c r="AD193" s="62"/>
      <c r="BA193" s="127" t="s">
        <v>1</v>
      </c>
    </row>
    <row r="194" spans="1:53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13</v>
      </c>
      <c r="W194" s="158">
        <f>IFERROR(SUM(W190:W193),"0")</f>
        <v>13</v>
      </c>
      <c r="X194" s="158">
        <f>IFERROR(IF(X190="",0,X190),"0")+IFERROR(IF(X191="",0,X191),"0")+IFERROR(IF(X192="",0,X192),"0")+IFERROR(IF(X193="",0,X193),"0")</f>
        <v>0.20150000000000001</v>
      </c>
      <c r="Y194" s="159"/>
      <c r="Z194" s="159"/>
    </row>
    <row r="195" spans="1:53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93.600000000000009</v>
      </c>
      <c r="W195" s="158">
        <f>IFERROR(SUMPRODUCT(W190:W193*H190:H193),"0")</f>
        <v>93.600000000000009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41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2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21" t="s">
        <v>268</v>
      </c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21" t="s">
        <v>272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44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18</v>
      </c>
      <c r="W216" s="157">
        <f>IFERROR(IF(V216="","",V216),"")</f>
        <v>18</v>
      </c>
      <c r="X216" s="37">
        <f>IFERROR(IF(V216="","",V216*0.0155),"")</f>
        <v>0.27900000000000003</v>
      </c>
      <c r="Y216" s="57"/>
      <c r="Z216" s="58"/>
      <c r="AD216" s="62"/>
      <c r="BA216" s="132" t="s">
        <v>1</v>
      </c>
    </row>
    <row r="217" spans="1:53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18</v>
      </c>
      <c r="W217" s="158">
        <f>IFERROR(SUM(W216:W216),"0")</f>
        <v>18</v>
      </c>
      <c r="X217" s="158">
        <f>IFERROR(IF(X216="",0,X216),"0")</f>
        <v>0.27900000000000003</v>
      </c>
      <c r="Y217" s="159"/>
      <c r="Z217" s="159"/>
    </row>
    <row r="218" spans="1:53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90</v>
      </c>
      <c r="W218" s="158">
        <f>IFERROR(SUMPRODUCT(W216:W216*H216:H216),"0")</f>
        <v>90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21" t="s">
        <v>280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29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hidden="1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4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14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13</v>
      </c>
      <c r="W235" s="157">
        <f>IFERROR(IF(V235="","",V235),"")</f>
        <v>13</v>
      </c>
      <c r="X235" s="37">
        <f>IFERROR(IF(V235="","",V235*0.00936),"")</f>
        <v>0.12168000000000001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2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6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200</v>
      </c>
      <c r="W237" s="157">
        <f>IFERROR(IF(V237="","",V237),"")</f>
        <v>200</v>
      </c>
      <c r="X237" s="37">
        <f>IFERROR(IF(V237="","",V237*0.0155),"")</f>
        <v>3.1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7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213</v>
      </c>
      <c r="W239" s="158">
        <f>IFERROR(SUM(W235:W238),"0")</f>
        <v>213</v>
      </c>
      <c r="X239" s="158">
        <f>IFERROR(IF(X235="",0,X235),"0")+IFERROR(IF(X236="",0,X236),"0")+IFERROR(IF(X237="",0,X237),"0")+IFERROR(IF(X238="",0,X238),"0")</f>
        <v>3.2216800000000001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1035.0999999999999</v>
      </c>
      <c r="W240" s="158">
        <f>IFERROR(SUMPRODUCT(W235:W238*H235:H238),"0")</f>
        <v>1035.0999999999999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7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79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3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2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209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202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54</v>
      </c>
      <c r="W247" s="157">
        <f t="shared" si="4"/>
        <v>54</v>
      </c>
      <c r="X247" s="37">
        <f t="shared" si="5"/>
        <v>0.50544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13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9</v>
      </c>
      <c r="W248" s="157">
        <f t="shared" si="4"/>
        <v>9</v>
      </c>
      <c r="X248" s="37">
        <f>IFERROR(IF(V248="","",V248*0.0155),"")</f>
        <v>0.13950000000000001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203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5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4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9</v>
      </c>
      <c r="W251" s="157">
        <f t="shared" si="4"/>
        <v>9</v>
      </c>
      <c r="X251" s="37">
        <f>IFERROR(IF(V251="","",V251*0.00936),"")</f>
        <v>8.4240000000000009E-2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72</v>
      </c>
      <c r="W252" s="158">
        <f>IFERROR(SUM(W242:W251),"0")</f>
        <v>72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0.72918000000000005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276.3</v>
      </c>
      <c r="W253" s="158">
        <f>IFERROR(SUMPRODUCT(W242:W251*H242:H251),"0")</f>
        <v>276.3</v>
      </c>
      <c r="X253" s="38"/>
      <c r="Y253" s="159"/>
      <c r="Z253" s="159"/>
    </row>
    <row r="254" spans="1:53" ht="15" customHeight="1" x14ac:dyDescent="0.2">
      <c r="A254" s="283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88"/>
      <c r="N254" s="215" t="s">
        <v>330</v>
      </c>
      <c r="O254" s="193"/>
      <c r="P254" s="193"/>
      <c r="Q254" s="193"/>
      <c r="R254" s="193"/>
      <c r="S254" s="193"/>
      <c r="T254" s="190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6535.6000000000013</v>
      </c>
      <c r="W254" s="158">
        <f>IFERROR(W24+W33+W41+W47+W57+W63+W68+W74+W84+W91+W99+W105+W110+W118+W123+W129+W134+W140+W148+W153+W160+W165+W170+W175+W181+W187+W195+W200+W206+W212+W218+W223+W229+W233+W240+W253,"0")</f>
        <v>6535.6000000000013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88"/>
      <c r="N255" s="215" t="s">
        <v>331</v>
      </c>
      <c r="O255" s="193"/>
      <c r="P255" s="193"/>
      <c r="Q255" s="193"/>
      <c r="R255" s="193"/>
      <c r="S255" s="193"/>
      <c r="T255" s="190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6867.0642000000007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6867.0642000000007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88"/>
      <c r="N256" s="215" t="s">
        <v>332</v>
      </c>
      <c r="O256" s="193"/>
      <c r="P256" s="193"/>
      <c r="Q256" s="193"/>
      <c r="R256" s="193"/>
      <c r="S256" s="193"/>
      <c r="T256" s="190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13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88"/>
      <c r="N257" s="215" t="s">
        <v>334</v>
      </c>
      <c r="O257" s="193"/>
      <c r="P257" s="193"/>
      <c r="Q257" s="193"/>
      <c r="R257" s="193"/>
      <c r="S257" s="193"/>
      <c r="T257" s="190"/>
      <c r="U257" s="38" t="s">
        <v>67</v>
      </c>
      <c r="V257" s="158">
        <f>GrossWeightTotal+PalletQtyTotal*25</f>
        <v>7192.0642000000007</v>
      </c>
      <c r="W257" s="158">
        <f>GrossWeightTotalR+PalletQtyTotalR*25</f>
        <v>7192.0642000000007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88"/>
      <c r="N258" s="215" t="s">
        <v>335</v>
      </c>
      <c r="O258" s="193"/>
      <c r="P258" s="193"/>
      <c r="Q258" s="193"/>
      <c r="R258" s="193"/>
      <c r="S258" s="193"/>
      <c r="T258" s="190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1292</v>
      </c>
      <c r="W258" s="158">
        <f>IFERROR(W23+W32+W40+W46+W56+W62+W67+W73+W83+W90+W98+W104+W109+W117+W122+W128+W133+W139+W147+W152+W159+W164+W169+W174+W180+W186+W194+W199+W205+W211+W217+W222+W228+W232+W239+W252,"0")</f>
        <v>1292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88"/>
      <c r="N259" s="215" t="s">
        <v>336</v>
      </c>
      <c r="O259" s="193"/>
      <c r="P259" s="193"/>
      <c r="Q259" s="193"/>
      <c r="R259" s="193"/>
      <c r="S259" s="193"/>
      <c r="T259" s="190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15.344139999999999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8"/>
      <c r="E261" s="278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07"/>
      <c r="S261" s="171" t="s">
        <v>200</v>
      </c>
      <c r="T261" s="207"/>
      <c r="U261" s="171" t="s">
        <v>219</v>
      </c>
      <c r="V261" s="278"/>
      <c r="W261" s="278"/>
      <c r="X261" s="207"/>
      <c r="Y261" s="171" t="s">
        <v>239</v>
      </c>
      <c r="Z261" s="278"/>
      <c r="AA261" s="278"/>
      <c r="AB261" s="278"/>
      <c r="AC261" s="207"/>
      <c r="AD261" s="150" t="s">
        <v>268</v>
      </c>
      <c r="AE261" s="171" t="s">
        <v>272</v>
      </c>
      <c r="AF261" s="207"/>
      <c r="AG261" s="150" t="s">
        <v>280</v>
      </c>
    </row>
    <row r="262" spans="1:33" ht="14.25" customHeight="1" thickTop="1" x14ac:dyDescent="0.2">
      <c r="A262" s="260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1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60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360</v>
      </c>
      <c r="G264" s="47">
        <f>IFERROR(V60*H60,"0")+IFERROR(V61*H61,"0")</f>
        <v>3000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50.4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1303.2</v>
      </c>
      <c r="M264" s="47">
        <f>IFERROR(V102*H102,"0")+IFERROR(V103*H103,"0")</f>
        <v>18</v>
      </c>
      <c r="N264" s="47">
        <f>IFERROR(V108*H108,"0")</f>
        <v>12</v>
      </c>
      <c r="O264" s="47">
        <f>IFERROR(V113*H113,"0")+IFERROR(V114*H114,"0")+IFERROR(V115*H115,"0")+IFERROR(V116*H116,"0")</f>
        <v>54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183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93.600000000000009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90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1311.3999999999999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4846.7999999999993</v>
      </c>
      <c r="B267" s="61">
        <f>SUMPRODUCT(--(BA:BA="ПГП"),--(U:U="кор"),H:H,W:W)+SUMPRODUCT(--(BA:BA="ПГП"),--(U:U="кг"),W:W)</f>
        <v>1688.8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5,10"/>
        <filter val="1 292,00"/>
        <filter val="1 303,20"/>
        <filter val="1,00"/>
        <filter val="10,00"/>
        <filter val="12,00"/>
        <filter val="13"/>
        <filter val="13,00"/>
        <filter val="138,00"/>
        <filter val="14,00"/>
        <filter val="18,00"/>
        <filter val="183,00"/>
        <filter val="20,00"/>
        <filter val="200,00"/>
        <filter val="213,00"/>
        <filter val="25,00"/>
        <filter val="276,30"/>
        <filter val="3 000,00"/>
        <filter val="360,00"/>
        <filter val="4,00"/>
        <filter val="40,00"/>
        <filter val="5,00"/>
        <filter val="50,00"/>
        <filter val="50,40"/>
        <filter val="54,00"/>
        <filter val="55,00"/>
        <filter val="6 535,60"/>
        <filter val="6 867,06"/>
        <filter val="6,00"/>
        <filter val="60,00"/>
        <filter val="600,00"/>
        <filter val="61,00"/>
        <filter val="7 192,06"/>
        <filter val="72,00"/>
        <filter val="9,00"/>
        <filter val="90,00"/>
        <filter val="93,60"/>
      </filters>
    </filterColumn>
  </autoFilter>
  <mergeCells count="468"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104:T104"/>
    <mergeCell ref="N211:T211"/>
    <mergeCell ref="D210:E210"/>
    <mergeCell ref="O262:O263"/>
    <mergeCell ref="Q262:Q263"/>
    <mergeCell ref="A226:X226"/>
    <mergeCell ref="A234:X234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54:E54"/>
    <mergeCell ref="N46:T46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243:E243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A201:X201"/>
    <mergeCell ref="N61:R61"/>
    <mergeCell ref="A100:X100"/>
    <mergeCell ref="A171:X171"/>
    <mergeCell ref="N28:R28"/>
    <mergeCell ref="D71:E71"/>
    <mergeCell ref="A59:X59"/>
    <mergeCell ref="N36:R36"/>
    <mergeCell ref="D28:E28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N24:T24"/>
    <mergeCell ref="H9:I9"/>
    <mergeCell ref="A90:M91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D113:E113"/>
    <mergeCell ref="A174:M175"/>
    <mergeCell ref="A56:M57"/>
    <mergeCell ref="N153:T153"/>
    <mergeCell ref="A207:X207"/>
    <mergeCell ref="A182:X182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A6:C6"/>
    <mergeCell ref="D94:E94"/>
    <mergeCell ref="A65:X65"/>
    <mergeCell ref="O10:P10"/>
    <mergeCell ref="O11:P11"/>
    <mergeCell ref="R6:S9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