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D223F7-F355-4A47-963E-D999F60538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X159" i="1"/>
  <c r="W195" i="1"/>
  <c r="W40" i="1"/>
  <c r="W258" i="1" s="1"/>
  <c r="V254" i="1"/>
  <c r="W84" i="1"/>
  <c r="W152" i="1"/>
  <c r="W159" i="1"/>
  <c r="X32" i="1"/>
  <c r="W255" i="1"/>
  <c r="V258" i="1"/>
  <c r="X40" i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W33" i="1"/>
  <c r="W41" i="1"/>
  <c r="W194" i="1"/>
  <c r="W253" i="1"/>
  <c r="A10" i="1"/>
  <c r="W57" i="1"/>
  <c r="W74" i="1"/>
  <c r="W129" i="1"/>
  <c r="W148" i="1"/>
  <c r="W206" i="1"/>
  <c r="F9" i="1"/>
  <c r="F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X259" i="1" l="1"/>
  <c r="W257" i="1"/>
  <c r="W254" i="1"/>
  <c r="C267" i="1"/>
  <c r="B267" i="1"/>
  <c r="A267" i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<sst xmlns="http://schemas.openxmlformats.org/spreadsheetml/2006/main" count="934" uniqueCount="373">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</sst>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39" sqref="Z3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3" t="s">
        <v>0</v>
      </c>
      <c r="E1" s="161"/>
      <c r="F1" s="161"/>
      <c r="G1" s="13" t="s">
        <v>1</v>
      </c>
      <c r="H1" s="233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5" t="s">
        <v>8</v>
      </c>
      <c r="B5" s="204"/>
      <c r="C5" s="192"/>
      <c r="D5" s="302"/>
      <c r="E5" s="303"/>
      <c r="F5" s="206" t="s">
        <v>9</v>
      </c>
      <c r="G5" s="192"/>
      <c r="H5" s="302" t="s">
        <v>372</v>
      </c>
      <c r="I5" s="325"/>
      <c r="J5" s="325"/>
      <c r="K5" s="325"/>
      <c r="L5" s="303"/>
      <c r="N5" s="25" t="s">
        <v>10</v>
      </c>
      <c r="O5" s="213">
        <v>45278</v>
      </c>
      <c r="P5" s="214"/>
      <c r="R5" s="189" t="s">
        <v>11</v>
      </c>
      <c r="S5" s="190"/>
      <c r="T5" s="291" t="s">
        <v>12</v>
      </c>
      <c r="U5" s="214"/>
      <c r="Z5" s="52"/>
      <c r="AA5" s="52"/>
      <c r="AB5" s="52"/>
    </row>
    <row r="6" spans="1:29" s="154" customFormat="1" ht="24" customHeight="1" x14ac:dyDescent="0.2">
      <c r="A6" s="275" t="s">
        <v>13</v>
      </c>
      <c r="B6" s="204"/>
      <c r="C6" s="192"/>
      <c r="D6" s="219" t="s">
        <v>14</v>
      </c>
      <c r="E6" s="220"/>
      <c r="F6" s="220"/>
      <c r="G6" s="220"/>
      <c r="H6" s="220"/>
      <c r="I6" s="220"/>
      <c r="J6" s="220"/>
      <c r="K6" s="220"/>
      <c r="L6" s="214"/>
      <c r="N6" s="25" t="s">
        <v>15</v>
      </c>
      <c r="O6" s="290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333" t="s">
        <v>16</v>
      </c>
      <c r="S6" s="190"/>
      <c r="T6" s="292" t="s">
        <v>17</v>
      </c>
      <c r="U6" s="293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31"/>
      <c r="N7" s="25"/>
      <c r="O7" s="43"/>
      <c r="P7" s="43"/>
      <c r="R7" s="163"/>
      <c r="S7" s="190"/>
      <c r="T7" s="294"/>
      <c r="U7" s="295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06"/>
      <c r="E8" s="307"/>
      <c r="F8" s="307"/>
      <c r="G8" s="307"/>
      <c r="H8" s="307"/>
      <c r="I8" s="307"/>
      <c r="J8" s="307"/>
      <c r="K8" s="307"/>
      <c r="L8" s="308"/>
      <c r="N8" s="25" t="s">
        <v>19</v>
      </c>
      <c r="O8" s="226">
        <v>0.41666666666666669</v>
      </c>
      <c r="P8" s="214"/>
      <c r="R8" s="163"/>
      <c r="S8" s="190"/>
      <c r="T8" s="294"/>
      <c r="U8" s="295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28"/>
      <c r="E9" s="188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7" t="str">
        <f>IF(AND($A$9="Тип доверенности/получателя при получении в адресе перегруза:",$D$9="Разовая доверенность"),"Введите ФИО","")</f>
        <v/>
      </c>
      <c r="I9" s="188"/>
      <c r="J9" s="1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8"/>
      <c r="L9" s="188"/>
      <c r="N9" s="27" t="s">
        <v>20</v>
      </c>
      <c r="O9" s="213"/>
      <c r="P9" s="214"/>
      <c r="R9" s="163"/>
      <c r="S9" s="190"/>
      <c r="T9" s="296"/>
      <c r="U9" s="297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28"/>
      <c r="E10" s="188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7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26"/>
      <c r="P10" s="214"/>
      <c r="S10" s="25" t="s">
        <v>22</v>
      </c>
      <c r="T10" s="328" t="s">
        <v>23</v>
      </c>
      <c r="U10" s="293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6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207" t="s">
        <v>28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192"/>
      <c r="N12" s="25" t="s">
        <v>29</v>
      </c>
      <c r="O12" s="230"/>
      <c r="P12" s="231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207" t="s">
        <v>30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192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207" t="s">
        <v>32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18" t="s">
        <v>33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192"/>
      <c r="N15" s="259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2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8"/>
      <c r="P17" s="288"/>
      <c r="Q17" s="288"/>
      <c r="R17" s="166"/>
      <c r="S17" s="191" t="s">
        <v>48</v>
      </c>
      <c r="T17" s="192"/>
      <c r="U17" s="165" t="s">
        <v>49</v>
      </c>
      <c r="V17" s="165" t="s">
        <v>50</v>
      </c>
      <c r="W17" s="329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7"/>
      <c r="AC17" s="318"/>
      <c r="AD17" s="266"/>
      <c r="BA17" s="313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9"/>
      <c r="P18" s="289"/>
      <c r="Q18" s="289"/>
      <c r="R18" s="168"/>
      <c r="S18" s="153" t="s">
        <v>57</v>
      </c>
      <c r="T18" s="153" t="s">
        <v>58</v>
      </c>
      <c r="U18" s="173"/>
      <c r="V18" s="173"/>
      <c r="W18" s="330"/>
      <c r="X18" s="173"/>
      <c r="Y18" s="181"/>
      <c r="Z18" s="181"/>
      <c r="AA18" s="319"/>
      <c r="AB18" s="320"/>
      <c r="AC18" s="321"/>
      <c r="AD18" s="267"/>
      <c r="BA18" s="163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70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15" t="s">
        <v>68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7" t="s">
        <v>69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2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hidden="1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hidden="1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58">
        <f>IFERROR(SUMPRODUCT(V28:V31*H28:H31),"0")</f>
        <v>0</v>
      </c>
      <c r="W33" s="158">
        <f>IFERROR(SUMPRODUCT(W28:W31*H28:H31),"0")</f>
        <v>0</v>
      </c>
      <c r="X33" s="38"/>
      <c r="Y33" s="159"/>
      <c r="Z33" s="159"/>
    </row>
    <row r="34" spans="1:53" ht="16.5" hidden="1" customHeight="1" x14ac:dyDescent="0.25">
      <c r="A34" s="177" t="s">
        <v>81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86</v>
      </c>
      <c r="O37" s="179"/>
      <c r="P37" s="179"/>
      <c r="Q37" s="179"/>
      <c r="R37" s="170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65</v>
      </c>
      <c r="V39" s="156">
        <v>2</v>
      </c>
      <c r="W39" s="157">
        <f>IFERROR(IF(V39="","",V39),"")</f>
        <v>2</v>
      </c>
      <c r="X39" s="37">
        <f>IFERROR(IF(V39="","",V39*0.0155),"")</f>
        <v>3.1E-2</v>
      </c>
      <c r="Y39" s="57"/>
      <c r="Z39" s="58"/>
      <c r="AD39" s="62"/>
      <c r="BA39" s="71" t="s">
        <v>1</v>
      </c>
    </row>
    <row r="40" spans="1:53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58">
        <f>IFERROR(SUM(V36:V39),"0")</f>
        <v>2</v>
      </c>
      <c r="W40" s="158">
        <f>IFERROR(SUM(W36:W39),"0")</f>
        <v>2</v>
      </c>
      <c r="X40" s="158">
        <f>IFERROR(IF(X36="",0,X36),"0")+IFERROR(IF(X37="",0,X37),"0")+IFERROR(IF(X38="",0,X38),"0")+IFERROR(IF(X39="",0,X39),"0")</f>
        <v>3.1E-2</v>
      </c>
      <c r="Y40" s="159"/>
      <c r="Z40" s="159"/>
    </row>
    <row r="41" spans="1:53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58">
        <f>IFERROR(SUMPRODUCT(V36:V39*H36:H39),"0")</f>
        <v>12</v>
      </c>
      <c r="W41" s="158">
        <f>IFERROR(SUMPRODUCT(W36:W39*H36:H39),"0")</f>
        <v>12</v>
      </c>
      <c r="X41" s="38"/>
      <c r="Y41" s="159"/>
      <c r="Z41" s="159"/>
    </row>
    <row r="42" spans="1:53" ht="16.5" hidden="1" customHeight="1" x14ac:dyDescent="0.25">
      <c r="A42" s="177" t="s">
        <v>91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65</v>
      </c>
      <c r="V44" s="156">
        <v>13</v>
      </c>
      <c r="W44" s="157">
        <f>IFERROR(IF(V44="","",V44),"")</f>
        <v>13</v>
      </c>
      <c r="X44" s="37">
        <f>IFERROR(IF(V44="","",V44*0.0095),"")</f>
        <v>0.1235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65</v>
      </c>
      <c r="V45" s="156">
        <v>13</v>
      </c>
      <c r="W45" s="157">
        <f>IFERROR(IF(V45="","",V45),"")</f>
        <v>13</v>
      </c>
      <c r="X45" s="37">
        <f>IFERROR(IF(V45="","",V45*0.0095),"")</f>
        <v>0.1235</v>
      </c>
      <c r="Y45" s="57"/>
      <c r="Z45" s="58"/>
      <c r="AD45" s="62"/>
      <c r="BA45" s="73" t="s">
        <v>74</v>
      </c>
    </row>
    <row r="46" spans="1:53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58">
        <f>IFERROR(SUM(V44:V45),"0")</f>
        <v>26</v>
      </c>
      <c r="W46" s="158">
        <f>IFERROR(SUM(W44:W45),"0")</f>
        <v>26</v>
      </c>
      <c r="X46" s="158">
        <f>IFERROR(IF(X44="",0,X44),"0")+IFERROR(IF(X45="",0,X45),"0")</f>
        <v>0.247</v>
      </c>
      <c r="Y46" s="159"/>
      <c r="Z46" s="159"/>
    </row>
    <row r="47" spans="1:53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58">
        <f>IFERROR(SUMPRODUCT(V44:V45*H44:H45),"0")</f>
        <v>31.2</v>
      </c>
      <c r="W47" s="158">
        <f>IFERROR(SUMPRODUCT(W44:W45*H44:H45),"0")</f>
        <v>31.2</v>
      </c>
      <c r="X47" s="38"/>
      <c r="Y47" s="159"/>
      <c r="Z47" s="159"/>
    </row>
    <row r="48" spans="1:53" ht="16.5" hidden="1" customHeight="1" x14ac:dyDescent="0.25">
      <c r="A48" s="177" t="s">
        <v>98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4" t="s">
        <v>103</v>
      </c>
      <c r="O51" s="179"/>
      <c r="P51" s="179"/>
      <c r="Q51" s="179"/>
      <c r="R51" s="170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5" t="s">
        <v>106</v>
      </c>
      <c r="O52" s="179"/>
      <c r="P52" s="179"/>
      <c r="Q52" s="179"/>
      <c r="R52" s="170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1" t="s">
        <v>109</v>
      </c>
      <c r="O53" s="179"/>
      <c r="P53" s="179"/>
      <c r="Q53" s="179"/>
      <c r="R53" s="170"/>
      <c r="S53" s="35"/>
      <c r="T53" s="35"/>
      <c r="U53" s="36" t="s">
        <v>65</v>
      </c>
      <c r="V53" s="156">
        <v>1</v>
      </c>
      <c r="W53" s="157">
        <f t="shared" si="0"/>
        <v>1</v>
      </c>
      <c r="X53" s="37">
        <f t="shared" si="1"/>
        <v>1.55E-2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6" t="s">
        <v>112</v>
      </c>
      <c r="O54" s="179"/>
      <c r="P54" s="179"/>
      <c r="Q54" s="179"/>
      <c r="R54" s="170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113</v>
      </c>
      <c r="B55" s="55" t="s">
        <v>114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9" t="s">
        <v>115</v>
      </c>
      <c r="O55" s="179"/>
      <c r="P55" s="179"/>
      <c r="Q55" s="179"/>
      <c r="R55" s="170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58">
        <f>IFERROR(SUM(V50:V55),"0")</f>
        <v>1</v>
      </c>
      <c r="W56" s="158">
        <f>IFERROR(SUM(W50:W55),"0")</f>
        <v>1</v>
      </c>
      <c r="X56" s="158">
        <f>IFERROR(IF(X50="",0,X50),"0")+IFERROR(IF(X51="",0,X51),"0")+IFERROR(IF(X52="",0,X52),"0")+IFERROR(IF(X53="",0,X53),"0")+IFERROR(IF(X54="",0,X54),"0")+IFERROR(IF(X55="",0,X55),"0")</f>
        <v>1.55E-2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58">
        <f>IFERROR(SUMPRODUCT(V50:V55*H50:H55),"0")</f>
        <v>7.2</v>
      </c>
      <c r="W57" s="158">
        <f>IFERROR(SUMPRODUCT(W50:W55*H50:H55),"0")</f>
        <v>7.2</v>
      </c>
      <c r="X57" s="38"/>
      <c r="Y57" s="159"/>
      <c r="Z57" s="159"/>
    </row>
    <row r="58" spans="1:53" ht="16.5" hidden="1" customHeight="1" x14ac:dyDescent="0.25">
      <c r="A58" s="177" t="s">
        <v>116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73" t="s">
        <v>120</v>
      </c>
      <c r="O60" s="179"/>
      <c r="P60" s="179"/>
      <c r="Q60" s="179"/>
      <c r="R60" s="170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9" t="s">
        <v>123</v>
      </c>
      <c r="O61" s="179"/>
      <c r="P61" s="179"/>
      <c r="Q61" s="179"/>
      <c r="R61" s="170"/>
      <c r="S61" s="35"/>
      <c r="T61" s="35"/>
      <c r="U61" s="36" t="s">
        <v>65</v>
      </c>
      <c r="V61" s="156">
        <v>60</v>
      </c>
      <c r="W61" s="157">
        <f>IFERROR(IF(V61="","",V61),"")</f>
        <v>60</v>
      </c>
      <c r="X61" s="37">
        <f>IFERROR(IF(V61="","",V61*0.00866),"")</f>
        <v>0.51959999999999995</v>
      </c>
      <c r="Y61" s="57"/>
      <c r="Z61" s="58"/>
      <c r="AD61" s="62"/>
      <c r="BA61" s="81" t="s">
        <v>1</v>
      </c>
    </row>
    <row r="62" spans="1:53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58">
        <f>IFERROR(SUM(V60:V61),"0")</f>
        <v>60</v>
      </c>
      <c r="W62" s="158">
        <f>IFERROR(SUM(W60:W61),"0")</f>
        <v>60</v>
      </c>
      <c r="X62" s="158">
        <f>IFERROR(IF(X60="",0,X60),"0")+IFERROR(IF(X61="",0,X61),"0")</f>
        <v>0.51959999999999995</v>
      </c>
      <c r="Y62" s="159"/>
      <c r="Z62" s="159"/>
    </row>
    <row r="63" spans="1:53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58">
        <f>IFERROR(SUMPRODUCT(V60:V61*H60:H61),"0")</f>
        <v>300</v>
      </c>
      <c r="W63" s="158">
        <f>IFERROR(SUMPRODUCT(W60:W61*H60:H61),"0")</f>
        <v>300</v>
      </c>
      <c r="X63" s="38"/>
      <c r="Y63" s="159"/>
      <c r="Z63" s="159"/>
    </row>
    <row r="64" spans="1:53" ht="16.5" hidden="1" customHeight="1" x14ac:dyDescent="0.25">
      <c r="A64" s="177" t="s">
        <v>124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125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77" t="s">
        <v>128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129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1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77" t="s">
        <v>134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137</v>
      </c>
      <c r="B78" s="55" t="s">
        <v>138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139</v>
      </c>
      <c r="B79" s="55" t="s">
        <v>140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65</v>
      </c>
      <c r="V79" s="156">
        <v>0</v>
      </c>
      <c r="W79" s="157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65</v>
      </c>
      <c r="V82" s="156">
        <v>5</v>
      </c>
      <c r="W82" s="157">
        <f t="shared" si="2"/>
        <v>5</v>
      </c>
      <c r="X82" s="37">
        <f t="shared" si="3"/>
        <v>8.9400000000000007E-2</v>
      </c>
      <c r="Y82" s="57"/>
      <c r="Z82" s="58"/>
      <c r="AD82" s="62"/>
      <c r="BA82" s="90" t="s">
        <v>74</v>
      </c>
    </row>
    <row r="83" spans="1:53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58">
        <f>IFERROR(SUM(V77:V82),"0")</f>
        <v>5</v>
      </c>
      <c r="W83" s="158">
        <f>IFERROR(SUM(W77:W82),"0")</f>
        <v>5</v>
      </c>
      <c r="X83" s="158">
        <f>IFERROR(IF(X77="",0,X77),"0")+IFERROR(IF(X78="",0,X78),"0")+IFERROR(IF(X79="",0,X79),"0")+IFERROR(IF(X80="",0,X80),"0")+IFERROR(IF(X81="",0,X81),"0")+IFERROR(IF(X82="",0,X82),"0")</f>
        <v>8.9400000000000007E-2</v>
      </c>
      <c r="Y83" s="159"/>
      <c r="Z83" s="159"/>
    </row>
    <row r="84" spans="1:53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58">
        <f>IFERROR(SUMPRODUCT(V77:V82*H77:H82),"0")</f>
        <v>18</v>
      </c>
      <c r="W84" s="158">
        <f>IFERROR(SUMPRODUCT(W77:W82*H77:H82),"0")</f>
        <v>18</v>
      </c>
      <c r="X84" s="38"/>
      <c r="Y84" s="159"/>
      <c r="Z84" s="159"/>
    </row>
    <row r="85" spans="1:53" ht="16.5" hidden="1" customHeight="1" x14ac:dyDescent="0.25">
      <c r="A85" s="177" t="s">
        <v>147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147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150</v>
      </c>
      <c r="B88" s="55" t="s">
        <v>151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152</v>
      </c>
      <c r="B89" s="55" t="s">
        <v>153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58">
        <f>IFERROR(SUM(V87:V89),"0")</f>
        <v>0</v>
      </c>
      <c r="W90" s="158">
        <f>IFERROR(SUM(W87:W89),"0")</f>
        <v>0</v>
      </c>
      <c r="X90" s="158">
        <f>IFERROR(IF(X87="",0,X87),"0")+IFERROR(IF(X88="",0,X88),"0")+IFERROR(IF(X89="",0,X89),"0")</f>
        <v>0</v>
      </c>
      <c r="Y90" s="159"/>
      <c r="Z90" s="159"/>
    </row>
    <row r="91" spans="1:53" hidden="1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58">
        <f>IFERROR(SUMPRODUCT(V87:V89*H87:H89),"0")</f>
        <v>0</v>
      </c>
      <c r="W91" s="158">
        <f>IFERROR(SUMPRODUCT(W87:W89*H87:H89),"0")</f>
        <v>0</v>
      </c>
      <c r="X91" s="38"/>
      <c r="Y91" s="159"/>
      <c r="Z91" s="159"/>
    </row>
    <row r="92" spans="1:53" ht="16.5" hidden="1" customHeight="1" x14ac:dyDescent="0.25">
      <c r="A92" s="177" t="s">
        <v>154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hidden="1" customHeight="1" x14ac:dyDescent="0.25">
      <c r="A94" s="55" t="s">
        <v>155</v>
      </c>
      <c r="B94" s="55" t="s">
        <v>156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6" t="s">
        <v>157</v>
      </c>
      <c r="O94" s="179"/>
      <c r="P94" s="179"/>
      <c r="Q94" s="179"/>
      <c r="R94" s="170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158</v>
      </c>
      <c r="B95" s="55" t="s">
        <v>159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4" t="s">
        <v>160</v>
      </c>
      <c r="O95" s="179"/>
      <c r="P95" s="179"/>
      <c r="Q95" s="179"/>
      <c r="R95" s="170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161</v>
      </c>
      <c r="B96" s="55" t="s">
        <v>162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6" t="s">
        <v>163</v>
      </c>
      <c r="O96" s="179"/>
      <c r="P96" s="179"/>
      <c r="Q96" s="179"/>
      <c r="R96" s="170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5" t="s">
        <v>166</v>
      </c>
      <c r="O97" s="179"/>
      <c r="P97" s="179"/>
      <c r="Q97" s="179"/>
      <c r="R97" s="170"/>
      <c r="S97" s="35"/>
      <c r="T97" s="35"/>
      <c r="U97" s="36" t="s">
        <v>65</v>
      </c>
      <c r="V97" s="156">
        <v>5</v>
      </c>
      <c r="W97" s="157">
        <f>IFERROR(IF(V97="","",V97),"")</f>
        <v>5</v>
      </c>
      <c r="X97" s="37">
        <f>IFERROR(IF(V97="","",V97*0.0155),"")</f>
        <v>7.7499999999999999E-2</v>
      </c>
      <c r="Y97" s="57"/>
      <c r="Z97" s="58"/>
      <c r="AD97" s="62"/>
      <c r="BA97" s="97" t="s">
        <v>1</v>
      </c>
    </row>
    <row r="98" spans="1:53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66</v>
      </c>
      <c r="O98" s="175"/>
      <c r="P98" s="175"/>
      <c r="Q98" s="175"/>
      <c r="R98" s="175"/>
      <c r="S98" s="175"/>
      <c r="T98" s="176"/>
      <c r="U98" s="38" t="s">
        <v>65</v>
      </c>
      <c r="V98" s="158">
        <f>IFERROR(SUM(V94:V97),"0")</f>
        <v>5</v>
      </c>
      <c r="W98" s="158">
        <f>IFERROR(SUM(W94:W97),"0")</f>
        <v>5</v>
      </c>
      <c r="X98" s="158">
        <f>IFERROR(IF(X94="",0,X94),"0")+IFERROR(IF(X95="",0,X95),"0")+IFERROR(IF(X96="",0,X96),"0")+IFERROR(IF(X97="",0,X97),"0")</f>
        <v>7.7499999999999999E-2</v>
      </c>
      <c r="Y98" s="159"/>
      <c r="Z98" s="159"/>
    </row>
    <row r="99" spans="1:53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66</v>
      </c>
      <c r="O99" s="175"/>
      <c r="P99" s="175"/>
      <c r="Q99" s="175"/>
      <c r="R99" s="175"/>
      <c r="S99" s="175"/>
      <c r="T99" s="176"/>
      <c r="U99" s="38" t="s">
        <v>67</v>
      </c>
      <c r="V99" s="158">
        <f>IFERROR(SUMPRODUCT(V94:V97*H94:H97),"0")</f>
        <v>36</v>
      </c>
      <c r="W99" s="158">
        <f>IFERROR(SUMPRODUCT(W94:W97*H94:H97),"0")</f>
        <v>36</v>
      </c>
      <c r="X99" s="38"/>
      <c r="Y99" s="159"/>
      <c r="Z99" s="159"/>
    </row>
    <row r="100" spans="1:53" ht="16.5" hidden="1" customHeight="1" x14ac:dyDescent="0.25">
      <c r="A100" s="177" t="s">
        <v>167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125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65</v>
      </c>
      <c r="V102" s="156">
        <v>1</v>
      </c>
      <c r="W102" s="157">
        <f>IFERROR(IF(V102="","",V102),"")</f>
        <v>1</v>
      </c>
      <c r="X102" s="37">
        <f>IFERROR(IF(V102="","",V102*0.01788),"")</f>
        <v>1.788E-2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65</v>
      </c>
      <c r="V103" s="156">
        <v>10</v>
      </c>
      <c r="W103" s="157">
        <f>IFERROR(IF(V103="","",V103),"")</f>
        <v>10</v>
      </c>
      <c r="X103" s="37">
        <f>IFERROR(IF(V103="","",V103*0.01788),"")</f>
        <v>0.17880000000000001</v>
      </c>
      <c r="Y103" s="57"/>
      <c r="Z103" s="58"/>
      <c r="AD103" s="62"/>
      <c r="BA103" s="99" t="s">
        <v>74</v>
      </c>
    </row>
    <row r="104" spans="1:53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66</v>
      </c>
      <c r="O104" s="175"/>
      <c r="P104" s="175"/>
      <c r="Q104" s="175"/>
      <c r="R104" s="175"/>
      <c r="S104" s="175"/>
      <c r="T104" s="176"/>
      <c r="U104" s="38" t="s">
        <v>65</v>
      </c>
      <c r="V104" s="158">
        <f>IFERROR(SUM(V102:V103),"0")</f>
        <v>11</v>
      </c>
      <c r="W104" s="158">
        <f>IFERROR(SUM(W102:W103),"0")</f>
        <v>11</v>
      </c>
      <c r="X104" s="158">
        <f>IFERROR(IF(X102="",0,X102),"0")+IFERROR(IF(X103="",0,X103),"0")</f>
        <v>0.19668000000000002</v>
      </c>
      <c r="Y104" s="159"/>
      <c r="Z104" s="159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66</v>
      </c>
      <c r="O105" s="175"/>
      <c r="P105" s="175"/>
      <c r="Q105" s="175"/>
      <c r="R105" s="175"/>
      <c r="S105" s="175"/>
      <c r="T105" s="176"/>
      <c r="U105" s="38" t="s">
        <v>67</v>
      </c>
      <c r="V105" s="158">
        <f>IFERROR(SUMPRODUCT(V102:V103*H102:H103),"0")</f>
        <v>33</v>
      </c>
      <c r="W105" s="158">
        <f>IFERROR(SUMPRODUCT(W102:W103*H102:H103),"0")</f>
        <v>33</v>
      </c>
      <c r="X105" s="38"/>
      <c r="Y105" s="159"/>
      <c r="Z105" s="159"/>
    </row>
    <row r="106" spans="1:53" ht="16.5" hidden="1" customHeight="1" x14ac:dyDescent="0.25">
      <c r="A106" s="177" t="s">
        <v>172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125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hidden="1" customHeight="1" x14ac:dyDescent="0.25">
      <c r="A108" s="55" t="s">
        <v>173</v>
      </c>
      <c r="B108" s="55" t="s">
        <v>174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4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65</v>
      </c>
      <c r="V108" s="156">
        <v>0</v>
      </c>
      <c r="W108" s="157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hidden="1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66</v>
      </c>
      <c r="O109" s="175"/>
      <c r="P109" s="175"/>
      <c r="Q109" s="175"/>
      <c r="R109" s="175"/>
      <c r="S109" s="175"/>
      <c r="T109" s="176"/>
      <c r="U109" s="38" t="s">
        <v>65</v>
      </c>
      <c r="V109" s="158">
        <f>IFERROR(SUM(V108:V108),"0")</f>
        <v>0</v>
      </c>
      <c r="W109" s="158">
        <f>IFERROR(SUM(W108:W108),"0")</f>
        <v>0</v>
      </c>
      <c r="X109" s="158">
        <f>IFERROR(IF(X108="",0,X108),"0")</f>
        <v>0</v>
      </c>
      <c r="Y109" s="159"/>
      <c r="Z109" s="159"/>
    </row>
    <row r="110" spans="1:53" hidden="1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66</v>
      </c>
      <c r="O110" s="175"/>
      <c r="P110" s="175"/>
      <c r="Q110" s="175"/>
      <c r="R110" s="175"/>
      <c r="S110" s="175"/>
      <c r="T110" s="176"/>
      <c r="U110" s="38" t="s">
        <v>67</v>
      </c>
      <c r="V110" s="158">
        <f>IFERROR(SUMPRODUCT(V108:V108*H108:H108),"0")</f>
        <v>0</v>
      </c>
      <c r="W110" s="158">
        <f>IFERROR(SUMPRODUCT(W108:W108*H108:H108),"0")</f>
        <v>0</v>
      </c>
      <c r="X110" s="38"/>
      <c r="Y110" s="159"/>
      <c r="Z110" s="159"/>
    </row>
    <row r="111" spans="1:53" ht="16.5" hidden="1" customHeight="1" x14ac:dyDescent="0.25">
      <c r="A111" s="177" t="s">
        <v>175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125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36" t="s">
        <v>181</v>
      </c>
      <c r="O114" s="179"/>
      <c r="P114" s="179"/>
      <c r="Q114" s="179"/>
      <c r="R114" s="170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5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65</v>
      </c>
      <c r="V115" s="156">
        <v>3</v>
      </c>
      <c r="W115" s="157">
        <f>IFERROR(IF(V115="","",V115),"")</f>
        <v>3</v>
      </c>
      <c r="X115" s="37">
        <f>IFERROR(IF(V115="","",V115*0.01788),"")</f>
        <v>5.364E-2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184</v>
      </c>
      <c r="B116" s="55" t="s">
        <v>185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1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66</v>
      </c>
      <c r="O117" s="175"/>
      <c r="P117" s="175"/>
      <c r="Q117" s="175"/>
      <c r="R117" s="175"/>
      <c r="S117" s="175"/>
      <c r="T117" s="176"/>
      <c r="U117" s="38" t="s">
        <v>65</v>
      </c>
      <c r="V117" s="158">
        <f>IFERROR(SUM(V113:V116),"0")</f>
        <v>3</v>
      </c>
      <c r="W117" s="158">
        <f>IFERROR(SUM(W113:W116),"0")</f>
        <v>3</v>
      </c>
      <c r="X117" s="158">
        <f>IFERROR(IF(X113="",0,X113),"0")+IFERROR(IF(X114="",0,X114),"0")+IFERROR(IF(X115="",0,X115),"0")+IFERROR(IF(X116="",0,X116),"0")</f>
        <v>5.364E-2</v>
      </c>
      <c r="Y117" s="159"/>
      <c r="Z117" s="159"/>
    </row>
    <row r="118" spans="1:53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66</v>
      </c>
      <c r="O118" s="175"/>
      <c r="P118" s="175"/>
      <c r="Q118" s="175"/>
      <c r="R118" s="175"/>
      <c r="S118" s="175"/>
      <c r="T118" s="176"/>
      <c r="U118" s="38" t="s">
        <v>67</v>
      </c>
      <c r="V118" s="158">
        <f>IFERROR(SUMPRODUCT(V113:V116*H113:H116),"0")</f>
        <v>9</v>
      </c>
      <c r="W118" s="158">
        <f>IFERROR(SUMPRODUCT(W113:W116*H113:H116),"0")</f>
        <v>9</v>
      </c>
      <c r="X118" s="38"/>
      <c r="Y118" s="159"/>
      <c r="Z118" s="159"/>
    </row>
    <row r="119" spans="1:53" ht="16.5" hidden="1" customHeight="1" x14ac:dyDescent="0.25">
      <c r="A119" s="177" t="s">
        <v>186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125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66</v>
      </c>
      <c r="O122" s="175"/>
      <c r="P122" s="175"/>
      <c r="Q122" s="175"/>
      <c r="R122" s="175"/>
      <c r="S122" s="175"/>
      <c r="T122" s="176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66</v>
      </c>
      <c r="O123" s="175"/>
      <c r="P123" s="175"/>
      <c r="Q123" s="175"/>
      <c r="R123" s="175"/>
      <c r="S123" s="175"/>
      <c r="T123" s="176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77" t="s">
        <v>189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190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3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66</v>
      </c>
      <c r="O128" s="175"/>
      <c r="P128" s="175"/>
      <c r="Q128" s="175"/>
      <c r="R128" s="175"/>
      <c r="S128" s="175"/>
      <c r="T128" s="176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66</v>
      </c>
      <c r="O129" s="175"/>
      <c r="P129" s="175"/>
      <c r="Q129" s="175"/>
      <c r="R129" s="175"/>
      <c r="S129" s="175"/>
      <c r="T129" s="176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77" t="s">
        <v>197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125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66</v>
      </c>
      <c r="O133" s="175"/>
      <c r="P133" s="175"/>
      <c r="Q133" s="175"/>
      <c r="R133" s="175"/>
      <c r="S133" s="175"/>
      <c r="T133" s="176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66</v>
      </c>
      <c r="O134" s="175"/>
      <c r="P134" s="175"/>
      <c r="Q134" s="175"/>
      <c r="R134" s="175"/>
      <c r="S134" s="175"/>
      <c r="T134" s="176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15" t="s">
        <v>200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7" t="s">
        <v>201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190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66</v>
      </c>
      <c r="O139" s="175"/>
      <c r="P139" s="175"/>
      <c r="Q139" s="175"/>
      <c r="R139" s="175"/>
      <c r="S139" s="175"/>
      <c r="T139" s="176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66</v>
      </c>
      <c r="O140" s="175"/>
      <c r="P140" s="175"/>
      <c r="Q140" s="175"/>
      <c r="R140" s="175"/>
      <c r="S140" s="175"/>
      <c r="T140" s="176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204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5" t="s">
        <v>209</v>
      </c>
      <c r="O144" s="179"/>
      <c r="P144" s="179"/>
      <c r="Q144" s="179"/>
      <c r="R144" s="170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65</v>
      </c>
      <c r="V145" s="156">
        <v>40</v>
      </c>
      <c r="W145" s="157">
        <f>IFERROR(IF(V145="","",V145),"")</f>
        <v>40</v>
      </c>
      <c r="X145" s="37">
        <f>IFERROR(IF(V145="","",V145*0.00866),"")</f>
        <v>0.34639999999999999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1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66</v>
      </c>
      <c r="O147" s="175"/>
      <c r="P147" s="175"/>
      <c r="Q147" s="175"/>
      <c r="R147" s="175"/>
      <c r="S147" s="175"/>
      <c r="T147" s="176"/>
      <c r="U147" s="38" t="s">
        <v>65</v>
      </c>
      <c r="V147" s="158">
        <f>IFERROR(SUM(V143:V146),"0")</f>
        <v>40</v>
      </c>
      <c r="W147" s="158">
        <f>IFERROR(SUM(W143:W146),"0")</f>
        <v>40</v>
      </c>
      <c r="X147" s="158">
        <f>IFERROR(IF(X143="",0,X143),"0")+IFERROR(IF(X144="",0,X144),"0")+IFERROR(IF(X145="",0,X145),"0")+IFERROR(IF(X146="",0,X146),"0")</f>
        <v>0.34639999999999999</v>
      </c>
      <c r="Y147" s="159"/>
      <c r="Z147" s="159"/>
    </row>
    <row r="148" spans="1:53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66</v>
      </c>
      <c r="O148" s="175"/>
      <c r="P148" s="175"/>
      <c r="Q148" s="175"/>
      <c r="R148" s="175"/>
      <c r="S148" s="175"/>
      <c r="T148" s="176"/>
      <c r="U148" s="38" t="s">
        <v>67</v>
      </c>
      <c r="V148" s="158">
        <f>IFERROR(SUMPRODUCT(V143:V146*H143:H146),"0")</f>
        <v>200</v>
      </c>
      <c r="W148" s="158">
        <f>IFERROR(SUMPRODUCT(W143:W146*H143:H146),"0")</f>
        <v>200</v>
      </c>
      <c r="X148" s="38"/>
      <c r="Y148" s="159"/>
      <c r="Z148" s="159"/>
    </row>
    <row r="149" spans="1:53" ht="14.25" hidden="1" customHeight="1" x14ac:dyDescent="0.25">
      <c r="A149" s="185" t="s">
        <v>214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66</v>
      </c>
      <c r="O152" s="175"/>
      <c r="P152" s="175"/>
      <c r="Q152" s="175"/>
      <c r="R152" s="175"/>
      <c r="S152" s="175"/>
      <c r="T152" s="176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66</v>
      </c>
      <c r="O153" s="175"/>
      <c r="P153" s="175"/>
      <c r="Q153" s="175"/>
      <c r="R153" s="175"/>
      <c r="S153" s="175"/>
      <c r="T153" s="176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15" t="s">
        <v>219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7" t="s">
        <v>220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70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3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65</v>
      </c>
      <c r="V157" s="156">
        <v>5</v>
      </c>
      <c r="W157" s="157">
        <f>IFERROR(IF(V157="","",V157),"")</f>
        <v>5</v>
      </c>
      <c r="X157" s="37">
        <f>IFERROR(IF(V157="","",V157*0.01788),"")</f>
        <v>8.9400000000000007E-2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223</v>
      </c>
      <c r="B158" s="55" t="s">
        <v>224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5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66</v>
      </c>
      <c r="O159" s="175"/>
      <c r="P159" s="175"/>
      <c r="Q159" s="175"/>
      <c r="R159" s="175"/>
      <c r="S159" s="175"/>
      <c r="T159" s="176"/>
      <c r="U159" s="38" t="s">
        <v>65</v>
      </c>
      <c r="V159" s="158">
        <f>IFERROR(SUM(V157:V158),"0")</f>
        <v>5</v>
      </c>
      <c r="W159" s="158">
        <f>IFERROR(SUM(W157:W158),"0")</f>
        <v>5</v>
      </c>
      <c r="X159" s="158">
        <f>IFERROR(IF(X157="",0,X157),"0")+IFERROR(IF(X158="",0,X158),"0")</f>
        <v>8.9400000000000007E-2</v>
      </c>
      <c r="Y159" s="159"/>
      <c r="Z159" s="159"/>
    </row>
    <row r="160" spans="1:53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66</v>
      </c>
      <c r="O160" s="175"/>
      <c r="P160" s="175"/>
      <c r="Q160" s="175"/>
      <c r="R160" s="175"/>
      <c r="S160" s="175"/>
      <c r="T160" s="176"/>
      <c r="U160" s="38" t="s">
        <v>67</v>
      </c>
      <c r="V160" s="158">
        <f>IFERROR(SUMPRODUCT(V157:V158*H157:H158),"0")</f>
        <v>15</v>
      </c>
      <c r="W160" s="158">
        <f>IFERROR(SUMPRODUCT(W157:W158*H157:H158),"0")</f>
        <v>15</v>
      </c>
      <c r="X160" s="38"/>
      <c r="Y160" s="159"/>
      <c r="Z160" s="159"/>
    </row>
    <row r="161" spans="1:53" ht="16.5" hidden="1" customHeight="1" x14ac:dyDescent="0.25">
      <c r="A161" s="177" t="s">
        <v>225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225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6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66</v>
      </c>
      <c r="O164" s="175"/>
      <c r="P164" s="175"/>
      <c r="Q164" s="175"/>
      <c r="R164" s="175"/>
      <c r="S164" s="175"/>
      <c r="T164" s="176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66</v>
      </c>
      <c r="O165" s="175"/>
      <c r="P165" s="175"/>
      <c r="Q165" s="175"/>
      <c r="R165" s="175"/>
      <c r="S165" s="175"/>
      <c r="T165" s="176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77" t="s">
        <v>219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52" t="s">
        <v>232</v>
      </c>
      <c r="O168" s="179"/>
      <c r="P168" s="179"/>
      <c r="Q168" s="179"/>
      <c r="R168" s="170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66</v>
      </c>
      <c r="O169" s="175"/>
      <c r="P169" s="175"/>
      <c r="Q169" s="175"/>
      <c r="R169" s="175"/>
      <c r="S169" s="175"/>
      <c r="T169" s="176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66</v>
      </c>
      <c r="O170" s="175"/>
      <c r="P170" s="175"/>
      <c r="Q170" s="175"/>
      <c r="R170" s="175"/>
      <c r="S170" s="175"/>
      <c r="T170" s="176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234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70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hidden="1" customHeight="1" x14ac:dyDescent="0.25">
      <c r="A173" s="55" t="s">
        <v>235</v>
      </c>
      <c r="B173" s="55" t="s">
        <v>236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315" t="s">
        <v>237</v>
      </c>
      <c r="O173" s="179"/>
      <c r="P173" s="179"/>
      <c r="Q173" s="179"/>
      <c r="R173" s="170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hidden="1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66</v>
      </c>
      <c r="O174" s="175"/>
      <c r="P174" s="175"/>
      <c r="Q174" s="175"/>
      <c r="R174" s="175"/>
      <c r="S174" s="175"/>
      <c r="T174" s="176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66</v>
      </c>
      <c r="O175" s="175"/>
      <c r="P175" s="175"/>
      <c r="Q175" s="175"/>
      <c r="R175" s="175"/>
      <c r="S175" s="175"/>
      <c r="T175" s="176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215" t="s">
        <v>239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hidden="1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30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65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66</v>
      </c>
      <c r="O180" s="175"/>
      <c r="P180" s="175"/>
      <c r="Q180" s="175"/>
      <c r="R180" s="175"/>
      <c r="S180" s="175"/>
      <c r="T180" s="176"/>
      <c r="U180" s="38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hidden="1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66</v>
      </c>
      <c r="O181" s="175"/>
      <c r="P181" s="175"/>
      <c r="Q181" s="175"/>
      <c r="R181" s="175"/>
      <c r="S181" s="175"/>
      <c r="T181" s="176"/>
      <c r="U181" s="38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4" t="s">
        <v>246</v>
      </c>
      <c r="O184" s="179"/>
      <c r="P184" s="179"/>
      <c r="Q184" s="179"/>
      <c r="R184" s="170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05" t="s">
        <v>249</v>
      </c>
      <c r="O185" s="179"/>
      <c r="P185" s="179"/>
      <c r="Q185" s="179"/>
      <c r="R185" s="170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66</v>
      </c>
      <c r="O186" s="175"/>
      <c r="P186" s="175"/>
      <c r="Q186" s="175"/>
      <c r="R186" s="175"/>
      <c r="S186" s="175"/>
      <c r="T186" s="176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66</v>
      </c>
      <c r="O187" s="175"/>
      <c r="P187" s="175"/>
      <c r="Q187" s="175"/>
      <c r="R187" s="175"/>
      <c r="S187" s="175"/>
      <c r="T187" s="176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65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65</v>
      </c>
      <c r="V193" s="156">
        <v>12</v>
      </c>
      <c r="W193" s="157">
        <f>IFERROR(IF(V193="","",V193),"")</f>
        <v>12</v>
      </c>
      <c r="X193" s="37">
        <f>IFERROR(IF(V193="","",V193*0.0155),"")</f>
        <v>0.186</v>
      </c>
      <c r="Y193" s="57"/>
      <c r="Z193" s="58"/>
      <c r="AD193" s="62"/>
      <c r="BA193" s="127" t="s">
        <v>1</v>
      </c>
    </row>
    <row r="194" spans="1:53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66</v>
      </c>
      <c r="O194" s="175"/>
      <c r="P194" s="175"/>
      <c r="Q194" s="175"/>
      <c r="R194" s="175"/>
      <c r="S194" s="175"/>
      <c r="T194" s="176"/>
      <c r="U194" s="38" t="s">
        <v>65</v>
      </c>
      <c r="V194" s="158">
        <f>IFERROR(SUM(V190:V193),"0")</f>
        <v>12</v>
      </c>
      <c r="W194" s="158">
        <f>IFERROR(SUM(W190:W193),"0")</f>
        <v>12</v>
      </c>
      <c r="X194" s="158">
        <f>IFERROR(IF(X190="",0,X190),"0")+IFERROR(IF(X191="",0,X191),"0")+IFERROR(IF(X192="",0,X192),"0")+IFERROR(IF(X193="",0,X193),"0")</f>
        <v>0.186</v>
      </c>
      <c r="Y194" s="159"/>
      <c r="Z194" s="159"/>
    </row>
    <row r="195" spans="1:53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66</v>
      </c>
      <c r="O195" s="175"/>
      <c r="P195" s="175"/>
      <c r="Q195" s="175"/>
      <c r="R195" s="175"/>
      <c r="S195" s="175"/>
      <c r="T195" s="176"/>
      <c r="U195" s="38" t="s">
        <v>67</v>
      </c>
      <c r="V195" s="158">
        <f>IFERROR(SUMPRODUCT(V190:V193*H190:H193),"0")</f>
        <v>86.4</v>
      </c>
      <c r="W195" s="158">
        <f>IFERROR(SUMPRODUCT(W190:W193*H190:H193),"0")</f>
        <v>86.4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228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27" t="s">
        <v>262</v>
      </c>
      <c r="O198" s="179"/>
      <c r="P198" s="179"/>
      <c r="Q198" s="179"/>
      <c r="R198" s="170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2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19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66</v>
      </c>
      <c r="O205" s="175"/>
      <c r="P205" s="175"/>
      <c r="Q205" s="175"/>
      <c r="R205" s="175"/>
      <c r="S205" s="175"/>
      <c r="T205" s="176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66</v>
      </c>
      <c r="O206" s="175"/>
      <c r="P206" s="175"/>
      <c r="Q206" s="175"/>
      <c r="R206" s="175"/>
      <c r="S206" s="175"/>
      <c r="T206" s="176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215" t="s">
        <v>268</v>
      </c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66</v>
      </c>
      <c r="O211" s="175"/>
      <c r="P211" s="175"/>
      <c r="Q211" s="175"/>
      <c r="R211" s="175"/>
      <c r="S211" s="175"/>
      <c r="T211" s="176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66</v>
      </c>
      <c r="O212" s="175"/>
      <c r="P212" s="175"/>
      <c r="Q212" s="175"/>
      <c r="R212" s="175"/>
      <c r="S212" s="175"/>
      <c r="T212" s="176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15" t="s">
        <v>272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39" t="s">
        <v>276</v>
      </c>
      <c r="O216" s="179"/>
      <c r="P216" s="179"/>
      <c r="Q216" s="179"/>
      <c r="R216" s="170"/>
      <c r="S216" s="35"/>
      <c r="T216" s="35"/>
      <c r="U216" s="36" t="s">
        <v>65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66</v>
      </c>
      <c r="O217" s="175"/>
      <c r="P217" s="175"/>
      <c r="Q217" s="175"/>
      <c r="R217" s="175"/>
      <c r="S217" s="175"/>
      <c r="T217" s="176"/>
      <c r="U217" s="38" t="s">
        <v>65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66</v>
      </c>
      <c r="O218" s="175"/>
      <c r="P218" s="175"/>
      <c r="Q218" s="175"/>
      <c r="R218" s="175"/>
      <c r="S218" s="175"/>
      <c r="T218" s="176"/>
      <c r="U218" s="38" t="s">
        <v>67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15" t="s">
        <v>280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129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232" t="s">
        <v>284</v>
      </c>
      <c r="O227" s="179"/>
      <c r="P227" s="179"/>
      <c r="Q227" s="179"/>
      <c r="R227" s="170"/>
      <c r="S227" s="35"/>
      <c r="T227" s="35"/>
      <c r="U227" s="36" t="s">
        <v>65</v>
      </c>
      <c r="V227" s="156">
        <v>20</v>
      </c>
      <c r="W227" s="157">
        <f>IFERROR(IF(V227="","",V227),"")</f>
        <v>20</v>
      </c>
      <c r="X227" s="37">
        <f>IFERROR(IF(V227="","",V227*0.00502),"")</f>
        <v>0.1004</v>
      </c>
      <c r="Y227" s="57"/>
      <c r="Z227" s="58"/>
      <c r="AD227" s="62"/>
      <c r="BA227" s="134" t="s">
        <v>74</v>
      </c>
    </row>
    <row r="228" spans="1:53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66</v>
      </c>
      <c r="O228" s="175"/>
      <c r="P228" s="175"/>
      <c r="Q228" s="175"/>
      <c r="R228" s="175"/>
      <c r="S228" s="175"/>
      <c r="T228" s="176"/>
      <c r="U228" s="38" t="s">
        <v>65</v>
      </c>
      <c r="V228" s="158">
        <f>IFERROR(SUM(V227:V227),"0")</f>
        <v>20</v>
      </c>
      <c r="W228" s="158">
        <f>IFERROR(SUM(W227:W227),"0")</f>
        <v>20</v>
      </c>
      <c r="X228" s="158">
        <f>IFERROR(IF(X227="",0,X227),"0")</f>
        <v>0.1004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66</v>
      </c>
      <c r="O229" s="175"/>
      <c r="P229" s="175"/>
      <c r="Q229" s="175"/>
      <c r="R229" s="175"/>
      <c r="S229" s="175"/>
      <c r="T229" s="176"/>
      <c r="U229" s="38" t="s">
        <v>67</v>
      </c>
      <c r="V229" s="158">
        <f>IFERROR(SUMPRODUCT(V227:V227*H227:H227),"0")</f>
        <v>36</v>
      </c>
      <c r="W229" s="158">
        <f>IFERROR(SUMPRODUCT(W227:W227*H227:H227),"0")</f>
        <v>36</v>
      </c>
      <c r="X229" s="38"/>
      <c r="Y229" s="159"/>
      <c r="Z229" s="159"/>
    </row>
    <row r="230" spans="1:53" ht="14.25" hidden="1" customHeight="1" x14ac:dyDescent="0.25">
      <c r="A230" s="185" t="s">
        <v>70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hidden="1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7" t="s">
        <v>287</v>
      </c>
      <c r="O231" s="179"/>
      <c r="P231" s="179"/>
      <c r="Q231" s="179"/>
      <c r="R231" s="170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74</v>
      </c>
    </row>
    <row r="232" spans="1:53" hidden="1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66</v>
      </c>
      <c r="O232" s="175"/>
      <c r="P232" s="175"/>
      <c r="Q232" s="175"/>
      <c r="R232" s="175"/>
      <c r="S232" s="175"/>
      <c r="T232" s="176"/>
      <c r="U232" s="38" t="s">
        <v>65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hidden="1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66</v>
      </c>
      <c r="O233" s="175"/>
      <c r="P233" s="175"/>
      <c r="Q233" s="175"/>
      <c r="R233" s="175"/>
      <c r="S233" s="175"/>
      <c r="T233" s="176"/>
      <c r="U233" s="38" t="s">
        <v>67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85" t="s">
        <v>147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202" t="s">
        <v>290</v>
      </c>
      <c r="O235" s="179"/>
      <c r="P235" s="179"/>
      <c r="Q235" s="179"/>
      <c r="R235" s="170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83" t="s">
        <v>293</v>
      </c>
      <c r="O236" s="179"/>
      <c r="P236" s="179"/>
      <c r="Q236" s="179"/>
      <c r="R236" s="170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2" t="s">
        <v>296</v>
      </c>
      <c r="O237" s="179"/>
      <c r="P237" s="179"/>
      <c r="Q237" s="179"/>
      <c r="R237" s="170"/>
      <c r="S237" s="35"/>
      <c r="T237" s="35"/>
      <c r="U237" s="36" t="s">
        <v>65</v>
      </c>
      <c r="V237" s="156">
        <v>20</v>
      </c>
      <c r="W237" s="157">
        <f>IFERROR(IF(V237="","",V237),"")</f>
        <v>20</v>
      </c>
      <c r="X237" s="37">
        <f>IFERROR(IF(V237="","",V237*0.0155),"")</f>
        <v>0.31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57" t="s">
        <v>299</v>
      </c>
      <c r="O238" s="179"/>
      <c r="P238" s="179"/>
      <c r="Q238" s="179"/>
      <c r="R238" s="170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66</v>
      </c>
      <c r="O239" s="175"/>
      <c r="P239" s="175"/>
      <c r="Q239" s="175"/>
      <c r="R239" s="175"/>
      <c r="S239" s="175"/>
      <c r="T239" s="176"/>
      <c r="U239" s="38" t="s">
        <v>65</v>
      </c>
      <c r="V239" s="158">
        <f>IFERROR(SUM(V235:V238),"0")</f>
        <v>20</v>
      </c>
      <c r="W239" s="158">
        <f>IFERROR(SUM(W235:W238),"0")</f>
        <v>20</v>
      </c>
      <c r="X239" s="158">
        <f>IFERROR(IF(X235="",0,X235),"0")+IFERROR(IF(X236="",0,X236),"0")+IFERROR(IF(X237="",0,X237),"0")+IFERROR(IF(X238="",0,X238),"0")</f>
        <v>0.31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66</v>
      </c>
      <c r="O240" s="175"/>
      <c r="P240" s="175"/>
      <c r="Q240" s="175"/>
      <c r="R240" s="175"/>
      <c r="S240" s="175"/>
      <c r="T240" s="176"/>
      <c r="U240" s="38" t="s">
        <v>67</v>
      </c>
      <c r="V240" s="158">
        <f>IFERROR(SUMPRODUCT(V235:V238*H235:H238),"0")</f>
        <v>100</v>
      </c>
      <c r="W240" s="158">
        <f>IFERROR(SUMPRODUCT(W235:W238*H235:H238),"0")</f>
        <v>100</v>
      </c>
      <c r="X240" s="38"/>
      <c r="Y240" s="159"/>
      <c r="Z240" s="159"/>
    </row>
    <row r="241" spans="1:53" ht="14.25" hidden="1" customHeight="1" x14ac:dyDescent="0.25">
      <c r="A241" s="185" t="s">
        <v>125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8" t="s">
        <v>302</v>
      </c>
      <c r="O242" s="179"/>
      <c r="P242" s="179"/>
      <c r="Q242" s="179"/>
      <c r="R242" s="170"/>
      <c r="S242" s="35"/>
      <c r="T242" s="35"/>
      <c r="U242" s="36" t="s">
        <v>65</v>
      </c>
      <c r="V242" s="156">
        <v>4</v>
      </c>
      <c r="W242" s="157">
        <f t="shared" ref="W242:W251" si="4">IFERROR(IF(V242="","",V242),"")</f>
        <v>4</v>
      </c>
      <c r="X242" s="37">
        <f t="shared" ref="X242:X247" si="5">IFERROR(IF(V242="","",V242*0.00936),"")</f>
        <v>3.7440000000000001E-2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80" t="s">
        <v>305</v>
      </c>
      <c r="O243" s="179"/>
      <c r="P243" s="179"/>
      <c r="Q243" s="179"/>
      <c r="R243" s="170"/>
      <c r="S243" s="35"/>
      <c r="T243" s="35"/>
      <c r="U243" s="36" t="s">
        <v>65</v>
      </c>
      <c r="V243" s="156">
        <v>10</v>
      </c>
      <c r="W243" s="157">
        <f t="shared" si="4"/>
        <v>10</v>
      </c>
      <c r="X243" s="37">
        <f t="shared" si="5"/>
        <v>9.3600000000000003E-2</v>
      </c>
      <c r="Y243" s="57"/>
      <c r="Z243" s="58"/>
      <c r="AD243" s="62"/>
      <c r="BA243" s="141" t="s">
        <v>74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76" t="s">
        <v>308</v>
      </c>
      <c r="O244" s="179"/>
      <c r="P244" s="179"/>
      <c r="Q244" s="179"/>
      <c r="R244" s="170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51" t="s">
        <v>311</v>
      </c>
      <c r="O245" s="179"/>
      <c r="P245" s="179"/>
      <c r="Q245" s="179"/>
      <c r="R245" s="170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197" t="s">
        <v>314</v>
      </c>
      <c r="O246" s="179"/>
      <c r="P246" s="179"/>
      <c r="Q246" s="179"/>
      <c r="R246" s="170"/>
      <c r="S246" s="35"/>
      <c r="T246" s="35"/>
      <c r="U246" s="36" t="s">
        <v>65</v>
      </c>
      <c r="V246" s="156">
        <v>10</v>
      </c>
      <c r="W246" s="157">
        <f t="shared" si="4"/>
        <v>10</v>
      </c>
      <c r="X246" s="37">
        <f t="shared" si="5"/>
        <v>9.3600000000000003E-2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3" t="s">
        <v>317</v>
      </c>
      <c r="O247" s="179"/>
      <c r="P247" s="179"/>
      <c r="Q247" s="179"/>
      <c r="R247" s="170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 t="shared" si="5"/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01" t="s">
        <v>320</v>
      </c>
      <c r="O248" s="179"/>
      <c r="P248" s="179"/>
      <c r="Q248" s="179"/>
      <c r="R248" s="170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194" t="s">
        <v>323</v>
      </c>
      <c r="O249" s="179"/>
      <c r="P249" s="179"/>
      <c r="Q249" s="179"/>
      <c r="R249" s="170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221" t="s">
        <v>326</v>
      </c>
      <c r="O250" s="179"/>
      <c r="P250" s="179"/>
      <c r="Q250" s="179"/>
      <c r="R250" s="170"/>
      <c r="S250" s="35"/>
      <c r="T250" s="35"/>
      <c r="U250" s="36" t="s">
        <v>65</v>
      </c>
      <c r="V250" s="156">
        <v>20</v>
      </c>
      <c r="W250" s="157">
        <f t="shared" si="4"/>
        <v>20</v>
      </c>
      <c r="X250" s="37">
        <f>IFERROR(IF(V250="","",V250*0.00502),"")</f>
        <v>0.1004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208" t="s">
        <v>329</v>
      </c>
      <c r="O251" s="179"/>
      <c r="P251" s="179"/>
      <c r="Q251" s="179"/>
      <c r="R251" s="170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66</v>
      </c>
      <c r="O252" s="175"/>
      <c r="P252" s="175"/>
      <c r="Q252" s="175"/>
      <c r="R252" s="175"/>
      <c r="S252" s="175"/>
      <c r="T252" s="176"/>
      <c r="U252" s="38" t="s">
        <v>65</v>
      </c>
      <c r="V252" s="158">
        <f>IFERROR(SUM(V242:V251),"0")</f>
        <v>44</v>
      </c>
      <c r="W252" s="158">
        <f>IFERROR(SUM(W242:W251),"0")</f>
        <v>44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0.32504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66</v>
      </c>
      <c r="O253" s="175"/>
      <c r="P253" s="175"/>
      <c r="Q253" s="175"/>
      <c r="R253" s="175"/>
      <c r="S253" s="175"/>
      <c r="T253" s="176"/>
      <c r="U253" s="38" t="s">
        <v>67</v>
      </c>
      <c r="V253" s="158">
        <f>IFERROR(SUMPRODUCT(V242:V251*H242:H251),"0")</f>
        <v>122</v>
      </c>
      <c r="W253" s="158">
        <f>IFERROR(SUMPRODUCT(W242:W251*H242:H251),"0")</f>
        <v>122</v>
      </c>
      <c r="X253" s="38"/>
      <c r="Y253" s="159"/>
      <c r="Z253" s="159"/>
    </row>
    <row r="254" spans="1:53" ht="15" customHeight="1" x14ac:dyDescent="0.2">
      <c r="A254" s="284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90"/>
      <c r="N254" s="203" t="s">
        <v>330</v>
      </c>
      <c r="O254" s="204"/>
      <c r="P254" s="204"/>
      <c r="Q254" s="204"/>
      <c r="R254" s="204"/>
      <c r="S254" s="204"/>
      <c r="T254" s="192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1005.8</v>
      </c>
      <c r="W254" s="158">
        <f>IFERROR(W24+W33+W41+W47+W57+W63+W68+W74+W84+W91+W99+W105+W110+W118+W123+W129+W134+W140+W148+W153+W160+W165+W170+W175+W181+W187+W195+W200+W206+W212+W218+W223+W229+W233+W240+W253,"0")</f>
        <v>1005.8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90"/>
      <c r="N255" s="203" t="s">
        <v>331</v>
      </c>
      <c r="O255" s="204"/>
      <c r="P255" s="204"/>
      <c r="Q255" s="204"/>
      <c r="R255" s="204"/>
      <c r="S255" s="204"/>
      <c r="T255" s="192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1074.0152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1074.0152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90"/>
      <c r="N256" s="203" t="s">
        <v>332</v>
      </c>
      <c r="O256" s="204"/>
      <c r="P256" s="204"/>
      <c r="Q256" s="204"/>
      <c r="R256" s="204"/>
      <c r="S256" s="204"/>
      <c r="T256" s="192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3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3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90"/>
      <c r="N257" s="203" t="s">
        <v>334</v>
      </c>
      <c r="O257" s="204"/>
      <c r="P257" s="204"/>
      <c r="Q257" s="204"/>
      <c r="R257" s="204"/>
      <c r="S257" s="204"/>
      <c r="T257" s="192"/>
      <c r="U257" s="38" t="s">
        <v>67</v>
      </c>
      <c r="V257" s="158">
        <f>GrossWeightTotal+PalletQtyTotal*25</f>
        <v>1149.0152</v>
      </c>
      <c r="W257" s="158">
        <f>GrossWeightTotalR+PalletQtyTotalR*25</f>
        <v>1149.0152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90"/>
      <c r="N258" s="203" t="s">
        <v>335</v>
      </c>
      <c r="O258" s="204"/>
      <c r="P258" s="204"/>
      <c r="Q258" s="204"/>
      <c r="R258" s="204"/>
      <c r="S258" s="204"/>
      <c r="T258" s="192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254</v>
      </c>
      <c r="W258" s="158">
        <f>IFERROR(W23+W32+W40+W46+W56+W62+W67+W73+W83+W90+W98+W104+W109+W117+W122+W128+W133+W139+W147+W152+W159+W164+W169+W174+W180+W186+W194+W199+W205+W211+W217+W222+W228+W232+W239+W252,"0")</f>
        <v>254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90"/>
      <c r="N259" s="203" t="s">
        <v>336</v>
      </c>
      <c r="O259" s="204"/>
      <c r="P259" s="204"/>
      <c r="Q259" s="204"/>
      <c r="R259" s="204"/>
      <c r="S259" s="204"/>
      <c r="T259" s="192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2.5875599999999999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68</v>
      </c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195"/>
      <c r="S261" s="171" t="s">
        <v>200</v>
      </c>
      <c r="T261" s="195"/>
      <c r="U261" s="171" t="s">
        <v>219</v>
      </c>
      <c r="V261" s="279"/>
      <c r="W261" s="279"/>
      <c r="X261" s="195"/>
      <c r="Y261" s="171" t="s">
        <v>239</v>
      </c>
      <c r="Z261" s="279"/>
      <c r="AA261" s="279"/>
      <c r="AB261" s="279"/>
      <c r="AC261" s="195"/>
      <c r="AD261" s="150" t="s">
        <v>268</v>
      </c>
      <c r="AE261" s="171" t="s">
        <v>272</v>
      </c>
      <c r="AF261" s="195"/>
      <c r="AG261" s="150" t="s">
        <v>280</v>
      </c>
    </row>
    <row r="262" spans="1:33" ht="14.25" customHeight="1" thickTop="1" x14ac:dyDescent="0.2">
      <c r="A262" s="261" t="s">
        <v>339</v>
      </c>
      <c r="B262" s="171" t="s">
        <v>59</v>
      </c>
      <c r="C262" s="171" t="s">
        <v>69</v>
      </c>
      <c r="D262" s="171" t="s">
        <v>81</v>
      </c>
      <c r="E262" s="171" t="s">
        <v>91</v>
      </c>
      <c r="F262" s="171" t="s">
        <v>98</v>
      </c>
      <c r="G262" s="171" t="s">
        <v>116</v>
      </c>
      <c r="H262" s="171" t="s">
        <v>124</v>
      </c>
      <c r="I262" s="171" t="s">
        <v>128</v>
      </c>
      <c r="J262" s="171" t="s">
        <v>134</v>
      </c>
      <c r="K262" s="171" t="s">
        <v>147</v>
      </c>
      <c r="L262" s="171" t="s">
        <v>154</v>
      </c>
      <c r="M262" s="171" t="s">
        <v>167</v>
      </c>
      <c r="N262" s="171" t="s">
        <v>172</v>
      </c>
      <c r="O262" s="171" t="s">
        <v>175</v>
      </c>
      <c r="P262" s="171" t="s">
        <v>186</v>
      </c>
      <c r="Q262" s="171" t="s">
        <v>189</v>
      </c>
      <c r="R262" s="171" t="s">
        <v>197</v>
      </c>
      <c r="S262" s="171" t="s">
        <v>201</v>
      </c>
      <c r="T262" s="171" t="s">
        <v>204</v>
      </c>
      <c r="U262" s="171" t="s">
        <v>220</v>
      </c>
      <c r="V262" s="171" t="s">
        <v>225</v>
      </c>
      <c r="W262" s="171" t="s">
        <v>219</v>
      </c>
      <c r="X262" s="171" t="s">
        <v>234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0</v>
      </c>
      <c r="D264" s="47">
        <f>IFERROR(V36*H36,"0")+IFERROR(V37*H37,"0")+IFERROR(V38*H38,"0")+IFERROR(V39*H39,"0")</f>
        <v>12</v>
      </c>
      <c r="E264" s="47">
        <f>IFERROR(V44*H44,"0")+IFERROR(V45*H45,"0")</f>
        <v>31.2</v>
      </c>
      <c r="F264" s="47">
        <f>IFERROR(V50*H50,"0")+IFERROR(V51*H51,"0")+IFERROR(V52*H52,"0")+IFERROR(V53*H53,"0")+IFERROR(V54*H54,"0")+IFERROR(V55*H55,"0")</f>
        <v>7.2</v>
      </c>
      <c r="G264" s="47">
        <f>IFERROR(V60*H60,"0")+IFERROR(V61*H61,"0")</f>
        <v>300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18</v>
      </c>
      <c r="K264" s="47">
        <f>IFERROR(V87*H87,"0")+IFERROR(V88*H88,"0")+IFERROR(V89*H89,"0")</f>
        <v>0</v>
      </c>
      <c r="L264" s="47">
        <f>IFERROR(V94*H94,"0")+IFERROR(V95*H95,"0")+IFERROR(V96*H96,"0")+IFERROR(V97*H97,"0")</f>
        <v>36</v>
      </c>
      <c r="M264" s="47">
        <f>IFERROR(V102*H102,"0")+IFERROR(V103*H103,"0")</f>
        <v>33</v>
      </c>
      <c r="N264" s="47">
        <f>IFERROR(V108*H108,"0")</f>
        <v>0</v>
      </c>
      <c r="O264" s="47">
        <f>IFERROR(V113*H113,"0")+IFERROR(V114*H114,"0")+IFERROR(V115*H115,"0")+IFERROR(V116*H116,"0")</f>
        <v>9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200</v>
      </c>
      <c r="U264" s="47">
        <f>IFERROR(V157*H157,"0")+IFERROR(V158*H158,"0")</f>
        <v>15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0</v>
      </c>
      <c r="Z264" s="47">
        <f>IFERROR(V184*H184,"0")+IFERROR(V185*H185,"0")</f>
        <v>0</v>
      </c>
      <c r="AA264" s="47">
        <f>IFERROR(V190*H190,"0")+IFERROR(V191*H191,"0")+IFERROR(V192*H192,"0")+IFERROR(V193*H193,"0")</f>
        <v>86.4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258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641.6</v>
      </c>
      <c r="B267" s="61">
        <f>SUMPRODUCT(--(BA:BA="ПГП"),--(U:U="кор"),H:H,W:W)+SUMPRODUCT(--(BA:BA="ПГП"),--(U:U="кг"),W:W)</f>
        <v>364.2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5,80"/>
        <filter val="1 074,02"/>
        <filter val="1 149,02"/>
        <filter val="1,00"/>
        <filter val="10,00"/>
        <filter val="100,00"/>
        <filter val="11,00"/>
        <filter val="12,00"/>
        <filter val="122,00"/>
        <filter val="13,00"/>
        <filter val="15,00"/>
        <filter val="18,00"/>
        <filter val="2,00"/>
        <filter val="20,00"/>
        <filter val="200,00"/>
        <filter val="254,00"/>
        <filter val="26,00"/>
        <filter val="3"/>
        <filter val="3,00"/>
        <filter val="300,00"/>
        <filter val="31,20"/>
        <filter val="33,00"/>
        <filter val="36,00"/>
        <filter val="4,00"/>
        <filter val="40,00"/>
        <filter val="44,00"/>
        <filter val="5,00"/>
        <filter val="60,00"/>
        <filter val="7,20"/>
        <filter val="86,40"/>
        <filter val="9,00"/>
      </filters>
    </filterColumn>
  </autoFilter>
  <mergeCells count="468"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N104:T104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198:E198"/>
    <mergeCell ref="A183:X183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2023-12-15T11:10:18Z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