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A79BEAF-058D-47E4-885B-B65EB54E76A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заказа'!$B$18:$X$260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заказа'!$V$256:$V$256</definedName>
    <definedName name="GrossWeightTotalR">'Бланк заказа'!$W$256:$W$256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заказа'!$V$257:$V$257</definedName>
    <definedName name="PalletQtyTotalR">'Бланк заказа'!$W$257:$W$257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заказа'!$B$180:$B$180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заказа'!$B$204:$B$204</definedName>
    <definedName name="ProductId69">'Бланк заказа'!$B$205:$B$205</definedName>
    <definedName name="ProductId7">'Бланк заказа'!$B$37:$B$37</definedName>
    <definedName name="ProductId70">'Бланк заказа'!$B$211:$B$211</definedName>
    <definedName name="ProductId71">'Бланк заказа'!$B$217:$B$217</definedName>
    <definedName name="ProductId72">'Бланк заказа'!$B$222:$B$222</definedName>
    <definedName name="ProductId73">'Бланк заказа'!$B$228:$B$228</definedName>
    <definedName name="ProductId74">'Бланк заказа'!$B$232:$B$232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заказа'!$B$239:$B$239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9">'Бланк заказа'!$B$39:$B$39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заказа'!$V$180:$V$180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заказа'!$V$204:$V$204</definedName>
    <definedName name="SalesQty69">'Бланк заказа'!$V$205:$V$205</definedName>
    <definedName name="SalesQty7">'Бланк заказа'!$V$37:$V$37</definedName>
    <definedName name="SalesQty70">'Бланк заказа'!$V$211:$V$211</definedName>
    <definedName name="SalesQty71">'Бланк заказа'!$V$217:$V$217</definedName>
    <definedName name="SalesQty72">'Бланк заказа'!$V$222:$V$222</definedName>
    <definedName name="SalesQty73">'Бланк заказа'!$V$228:$V$228</definedName>
    <definedName name="SalesQty74">'Бланк заказа'!$V$232:$V$232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заказа'!$V$239:$V$239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заказа'!$W$180:$W$180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заказа'!$W$204:$W$204</definedName>
    <definedName name="SalesRoundBox69">'Бланк заказа'!$W$205:$W$205</definedName>
    <definedName name="SalesRoundBox7">'Бланк заказа'!$W$37:$W$37</definedName>
    <definedName name="SalesRoundBox70">'Бланк заказа'!$W$211:$W$211</definedName>
    <definedName name="SalesRoundBox71">'Бланк заказа'!$W$217:$W$217</definedName>
    <definedName name="SalesRoundBox72">'Бланк заказа'!$W$222:$W$222</definedName>
    <definedName name="SalesRoundBox73">'Бланк заказа'!$W$228:$W$228</definedName>
    <definedName name="SalesRoundBox74">'Бланк заказа'!$W$232:$W$232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заказа'!$W$239:$W$239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9">'Бланк заказа'!$W$39:$W$39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заказа'!$U$180:$U$180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заказа'!$U$204:$U$204</definedName>
    <definedName name="UnitOfMeasure69">'Бланк заказа'!$U$205:$U$205</definedName>
    <definedName name="UnitOfMeasure7">'Бланк заказа'!$U$37:$U$37</definedName>
    <definedName name="UnitOfMeasure70">'Бланк заказа'!$U$211:$U$211</definedName>
    <definedName name="UnitOfMeasure71">'Бланк заказа'!$U$217:$U$217</definedName>
    <definedName name="UnitOfMeasure72">'Бланк заказа'!$U$222:$U$222</definedName>
    <definedName name="UnitOfMeasure73">'Бланк заказа'!$U$228:$U$228</definedName>
    <definedName name="UnitOfMeasure74">'Бланк заказа'!$U$232:$U$232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заказа'!$U$239:$U$239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9">'Бланк заказа'!$U$39:$U$39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65" i="1" l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V257" i="1"/>
  <c r="V256" i="1"/>
  <c r="V254" i="1"/>
  <c r="V253" i="1"/>
  <c r="X252" i="1"/>
  <c r="W252" i="1"/>
  <c r="X251" i="1"/>
  <c r="W251" i="1"/>
  <c r="X250" i="1"/>
  <c r="W250" i="1"/>
  <c r="X249" i="1"/>
  <c r="W249" i="1"/>
  <c r="X248" i="1"/>
  <c r="W248" i="1"/>
  <c r="X247" i="1"/>
  <c r="W247" i="1"/>
  <c r="X246" i="1"/>
  <c r="W246" i="1"/>
  <c r="X245" i="1"/>
  <c r="W245" i="1"/>
  <c r="X244" i="1"/>
  <c r="W244" i="1"/>
  <c r="X243" i="1"/>
  <c r="X253" i="1" s="1"/>
  <c r="W243" i="1"/>
  <c r="W254" i="1" s="1"/>
  <c r="V241" i="1"/>
  <c r="V240" i="1"/>
  <c r="X239" i="1"/>
  <c r="W239" i="1"/>
  <c r="X238" i="1"/>
  <c r="W238" i="1"/>
  <c r="X237" i="1"/>
  <c r="W237" i="1"/>
  <c r="X236" i="1"/>
  <c r="X240" i="1" s="1"/>
  <c r="W236" i="1"/>
  <c r="W241" i="1" s="1"/>
  <c r="V234" i="1"/>
  <c r="V233" i="1"/>
  <c r="X232" i="1"/>
  <c r="X233" i="1" s="1"/>
  <c r="W232" i="1"/>
  <c r="W234" i="1" s="1"/>
  <c r="V230" i="1"/>
  <c r="V229" i="1"/>
  <c r="X228" i="1"/>
  <c r="X229" i="1" s="1"/>
  <c r="W228" i="1"/>
  <c r="W230" i="1" s="1"/>
  <c r="V224" i="1"/>
  <c r="V223" i="1"/>
  <c r="X222" i="1"/>
  <c r="X223" i="1" s="1"/>
  <c r="W222" i="1"/>
  <c r="W224" i="1" s="1"/>
  <c r="N222" i="1"/>
  <c r="V219" i="1"/>
  <c r="V218" i="1"/>
  <c r="X217" i="1"/>
  <c r="X218" i="1" s="1"/>
  <c r="W217" i="1"/>
  <c r="W219" i="1" s="1"/>
  <c r="V213" i="1"/>
  <c r="V212" i="1"/>
  <c r="X211" i="1"/>
  <c r="X212" i="1" s="1"/>
  <c r="W211" i="1"/>
  <c r="W213" i="1" s="1"/>
  <c r="N211" i="1"/>
  <c r="V207" i="1"/>
  <c r="V206" i="1"/>
  <c r="X205" i="1"/>
  <c r="W205" i="1"/>
  <c r="N205" i="1"/>
  <c r="X204" i="1"/>
  <c r="W204" i="1"/>
  <c r="N204" i="1"/>
  <c r="V201" i="1"/>
  <c r="V200" i="1"/>
  <c r="X199" i="1"/>
  <c r="X200" i="1" s="1"/>
  <c r="W199" i="1"/>
  <c r="W201" i="1" s="1"/>
  <c r="V196" i="1"/>
  <c r="V195" i="1"/>
  <c r="X194" i="1"/>
  <c r="W194" i="1"/>
  <c r="N194" i="1"/>
  <c r="X193" i="1"/>
  <c r="W193" i="1"/>
  <c r="N193" i="1"/>
  <c r="X192" i="1"/>
  <c r="W192" i="1"/>
  <c r="N192" i="1"/>
  <c r="X191" i="1"/>
  <c r="X195" i="1" s="1"/>
  <c r="W191" i="1"/>
  <c r="N191" i="1"/>
  <c r="V188" i="1"/>
  <c r="V187" i="1"/>
  <c r="X186" i="1"/>
  <c r="W186" i="1"/>
  <c r="X185" i="1"/>
  <c r="X187" i="1" s="1"/>
  <c r="W185" i="1"/>
  <c r="W188" i="1" s="1"/>
  <c r="V182" i="1"/>
  <c r="V181" i="1"/>
  <c r="X180" i="1"/>
  <c r="X181" i="1" s="1"/>
  <c r="W180" i="1"/>
  <c r="W182" i="1" s="1"/>
  <c r="N180" i="1"/>
  <c r="V176" i="1"/>
  <c r="V175" i="1"/>
  <c r="X174" i="1"/>
  <c r="X175" i="1" s="1"/>
  <c r="W174" i="1"/>
  <c r="W176" i="1" s="1"/>
  <c r="V171" i="1"/>
  <c r="V170" i="1"/>
  <c r="X169" i="1"/>
  <c r="X170" i="1" s="1"/>
  <c r="W169" i="1"/>
  <c r="W171" i="1" s="1"/>
  <c r="V166" i="1"/>
  <c r="V165" i="1"/>
  <c r="X164" i="1"/>
  <c r="X165" i="1" s="1"/>
  <c r="W164" i="1"/>
  <c r="W166" i="1" s="1"/>
  <c r="N164" i="1"/>
  <c r="V161" i="1"/>
  <c r="V160" i="1"/>
  <c r="X159" i="1"/>
  <c r="W159" i="1"/>
  <c r="N159" i="1"/>
  <c r="X158" i="1"/>
  <c r="W158" i="1"/>
  <c r="N158" i="1"/>
  <c r="V154" i="1"/>
  <c r="V153" i="1"/>
  <c r="X152" i="1"/>
  <c r="W152" i="1"/>
  <c r="N152" i="1"/>
  <c r="X151" i="1"/>
  <c r="W151" i="1"/>
  <c r="N151" i="1"/>
  <c r="V149" i="1"/>
  <c r="V148" i="1"/>
  <c r="X147" i="1"/>
  <c r="W147" i="1"/>
  <c r="N147" i="1"/>
  <c r="X146" i="1"/>
  <c r="W146" i="1"/>
  <c r="N146" i="1"/>
  <c r="X145" i="1"/>
  <c r="W145" i="1"/>
  <c r="X144" i="1"/>
  <c r="W144" i="1"/>
  <c r="N144" i="1"/>
  <c r="V141" i="1"/>
  <c r="V140" i="1"/>
  <c r="X139" i="1"/>
  <c r="X140" i="1" s="1"/>
  <c r="W139" i="1"/>
  <c r="W141" i="1" s="1"/>
  <c r="N139" i="1"/>
  <c r="V135" i="1"/>
  <c r="V134" i="1"/>
  <c r="X133" i="1"/>
  <c r="X134" i="1" s="1"/>
  <c r="W133" i="1"/>
  <c r="W135" i="1" s="1"/>
  <c r="N133" i="1"/>
  <c r="V130" i="1"/>
  <c r="V129" i="1"/>
  <c r="X128" i="1"/>
  <c r="W128" i="1"/>
  <c r="N128" i="1"/>
  <c r="X127" i="1"/>
  <c r="W127" i="1"/>
  <c r="N127" i="1"/>
  <c r="V124" i="1"/>
  <c r="V123" i="1"/>
  <c r="X122" i="1"/>
  <c r="X123" i="1" s="1"/>
  <c r="W122" i="1"/>
  <c r="W124" i="1" s="1"/>
  <c r="N122" i="1"/>
  <c r="V119" i="1"/>
  <c r="V118" i="1"/>
  <c r="X117" i="1"/>
  <c r="W117" i="1"/>
  <c r="N117" i="1"/>
  <c r="X116" i="1"/>
  <c r="X118" i="1" s="1"/>
  <c r="W116" i="1"/>
  <c r="N116" i="1"/>
  <c r="X115" i="1"/>
  <c r="W115" i="1"/>
  <c r="X114" i="1"/>
  <c r="W114" i="1"/>
  <c r="W119" i="1" s="1"/>
  <c r="N114" i="1"/>
  <c r="V111" i="1"/>
  <c r="V110" i="1"/>
  <c r="X109" i="1"/>
  <c r="X110" i="1" s="1"/>
  <c r="W109" i="1"/>
  <c r="W111" i="1" s="1"/>
  <c r="N109" i="1"/>
  <c r="V106" i="1"/>
  <c r="V105" i="1"/>
  <c r="X104" i="1"/>
  <c r="W104" i="1"/>
  <c r="N104" i="1"/>
  <c r="X103" i="1"/>
  <c r="W103" i="1"/>
  <c r="N103" i="1"/>
  <c r="V100" i="1"/>
  <c r="V99" i="1"/>
  <c r="X98" i="1"/>
  <c r="W98" i="1"/>
  <c r="X97" i="1"/>
  <c r="W97" i="1"/>
  <c r="X96" i="1"/>
  <c r="W96" i="1"/>
  <c r="X95" i="1"/>
  <c r="W95" i="1"/>
  <c r="X94" i="1"/>
  <c r="X99" i="1" s="1"/>
  <c r="W94" i="1"/>
  <c r="W100" i="1" s="1"/>
  <c r="V91" i="1"/>
  <c r="V90" i="1"/>
  <c r="X89" i="1"/>
  <c r="W89" i="1"/>
  <c r="N89" i="1"/>
  <c r="X88" i="1"/>
  <c r="X90" i="1" s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N77" i="1"/>
  <c r="V74" i="1"/>
  <c r="V73" i="1"/>
  <c r="X72" i="1"/>
  <c r="W72" i="1"/>
  <c r="N72" i="1"/>
  <c r="X71" i="1"/>
  <c r="W71" i="1"/>
  <c r="W73" i="1" s="1"/>
  <c r="N71" i="1"/>
  <c r="V68" i="1"/>
  <c r="V67" i="1"/>
  <c r="X66" i="1"/>
  <c r="X67" i="1" s="1"/>
  <c r="W66" i="1"/>
  <c r="W68" i="1" s="1"/>
  <c r="N66" i="1"/>
  <c r="V63" i="1"/>
  <c r="V62" i="1"/>
  <c r="X61" i="1"/>
  <c r="W61" i="1"/>
  <c r="X60" i="1"/>
  <c r="X62" i="1" s="1"/>
  <c r="W60" i="1"/>
  <c r="W63" i="1" s="1"/>
  <c r="V57" i="1"/>
  <c r="W56" i="1"/>
  <c r="V56" i="1"/>
  <c r="X55" i="1"/>
  <c r="W55" i="1"/>
  <c r="X54" i="1"/>
  <c r="W54" i="1"/>
  <c r="X53" i="1"/>
  <c r="W53" i="1"/>
  <c r="X52" i="1"/>
  <c r="W52" i="1"/>
  <c r="X51" i="1"/>
  <c r="W51" i="1"/>
  <c r="X50" i="1"/>
  <c r="X56" i="1" s="1"/>
  <c r="W50" i="1"/>
  <c r="W57" i="1" s="1"/>
  <c r="N50" i="1"/>
  <c r="V47" i="1"/>
  <c r="V46" i="1"/>
  <c r="X45" i="1"/>
  <c r="W45" i="1"/>
  <c r="N45" i="1"/>
  <c r="X44" i="1"/>
  <c r="X46" i="1" s="1"/>
  <c r="W44" i="1"/>
  <c r="N44" i="1"/>
  <c r="V41" i="1"/>
  <c r="V40" i="1"/>
  <c r="X39" i="1"/>
  <c r="W39" i="1"/>
  <c r="N39" i="1"/>
  <c r="X38" i="1"/>
  <c r="X40" i="1" s="1"/>
  <c r="W38" i="1"/>
  <c r="N38" i="1"/>
  <c r="X37" i="1"/>
  <c r="W37" i="1"/>
  <c r="X36" i="1"/>
  <c r="W36" i="1"/>
  <c r="W41" i="1" s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W32" i="1" s="1"/>
  <c r="N28" i="1"/>
  <c r="V24" i="1"/>
  <c r="V23" i="1"/>
  <c r="X22" i="1"/>
  <c r="X23" i="1" s="1"/>
  <c r="W22" i="1"/>
  <c r="W24" i="1" s="1"/>
  <c r="N22" i="1"/>
  <c r="H10" i="1"/>
  <c r="F10" i="1"/>
  <c r="F9" i="1"/>
  <c r="A9" i="1"/>
  <c r="A10" i="1" s="1"/>
  <c r="D7" i="1"/>
  <c r="O6" i="1"/>
  <c r="N2" i="1"/>
  <c r="J9" i="1" l="1"/>
  <c r="V255" i="1"/>
  <c r="W91" i="1"/>
  <c r="W83" i="1"/>
  <c r="V259" i="1"/>
  <c r="W105" i="1"/>
  <c r="X129" i="1"/>
  <c r="W134" i="1"/>
  <c r="W140" i="1"/>
  <c r="X148" i="1"/>
  <c r="W148" i="1"/>
  <c r="W153" i="1"/>
  <c r="W160" i="1"/>
  <c r="W206" i="1"/>
  <c r="V258" i="1"/>
  <c r="W23" i="1"/>
  <c r="X32" i="1"/>
  <c r="W257" i="1"/>
  <c r="W46" i="1"/>
  <c r="X73" i="1"/>
  <c r="X83" i="1"/>
  <c r="W84" i="1"/>
  <c r="W99" i="1"/>
  <c r="X105" i="1"/>
  <c r="W106" i="1"/>
  <c r="W129" i="1"/>
  <c r="W149" i="1"/>
  <c r="X153" i="1"/>
  <c r="W154" i="1"/>
  <c r="X160" i="1"/>
  <c r="W165" i="1"/>
  <c r="W175" i="1"/>
  <c r="W181" i="1"/>
  <c r="W195" i="1"/>
  <c r="X206" i="1"/>
  <c r="W212" i="1"/>
  <c r="W229" i="1"/>
  <c r="W240" i="1"/>
  <c r="H9" i="1"/>
  <c r="W40" i="1"/>
  <c r="W47" i="1"/>
  <c r="W62" i="1"/>
  <c r="W67" i="1"/>
  <c r="W74" i="1"/>
  <c r="W90" i="1"/>
  <c r="W110" i="1"/>
  <c r="W118" i="1"/>
  <c r="W123" i="1"/>
  <c r="W130" i="1"/>
  <c r="W161" i="1"/>
  <c r="W170" i="1"/>
  <c r="W187" i="1"/>
  <c r="W196" i="1"/>
  <c r="W200" i="1"/>
  <c r="W207" i="1"/>
  <c r="W218" i="1"/>
  <c r="W223" i="1"/>
  <c r="W233" i="1"/>
  <c r="W253" i="1"/>
  <c r="W33" i="1"/>
  <c r="W256" i="1"/>
  <c r="W258" i="1" l="1"/>
  <c r="X260" i="1"/>
  <c r="W259" i="1"/>
  <c r="W255" i="1"/>
  <c r="B268" i="1" s="1"/>
  <c r="A268" i="1" l="1"/>
  <c r="C268" i="1"/>
</calcChain>
</file>

<file path=xl/sharedStrings.xml><?xml version="1.0" encoding="utf-8"?>
<sst xmlns="http://schemas.openxmlformats.org/spreadsheetml/2006/main" count="940" uniqueCount="375">
  <si>
    <t xml:space="preserve">  БЛАНК ЗАКАЗА </t>
  </si>
  <si>
    <t>ЗПФ</t>
  </si>
  <si>
    <t>на отгрузку продукции с ООО Трейд-Сервис с</t>
  </si>
  <si>
    <t>16.12.2023</t>
  </si>
  <si>
    <t>бланк создан</t>
  </si>
  <si>
    <t>13.12.2023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</si>
  <si>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</si>
  <si>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</si>
  <si>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</si>
  <si>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</si>
  <si>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</si>
  <si>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</si>
  <si>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</si>
  <si>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</si>
  <si>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</si>
  <si>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</si>
  <si>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</si>
  <si>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</si>
  <si>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</si>
  <si>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</si>
  <si>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</si>
  <si>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</si>
  <si>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</si>
  <si>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</si>
  <si>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</si>
  <si>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</si>
  <si>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</si>
  <si>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</si>
  <si>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</si>
  <si>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</si>
  <si>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</si>
  <si>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</si>
  <si>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</si>
  <si>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</si>
  <si>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</si>
  <si>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</si>
  <si>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</si>
  <si>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</si>
  <si>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</si>
  <si>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</si>
  <si>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</si>
  <si>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</si>
  <si>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</si>
  <si>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</si>
  <si>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</si>
  <si>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</si>
  <si>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</si>
  <si>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</si>
  <si>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</si>
  <si>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</si>
  <si>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</si>
  <si>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</si>
  <si>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</si>
  <si>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</si>
  <si>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</si>
  <si>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</si>
  <si>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</si>
  <si>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</si>
  <si>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</si>
  <si>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</si>
  <si>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</si>
  <si>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</si>
  <si>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</si>
  <si>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</si>
  <si>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</si>
  <si>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</si>
  <si>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</si>
  <si>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</si>
  <si>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</si>
  <si>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</si>
  <si>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</si>
  <si>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</si>
  <si>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</si>
  <si>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</si>
  <si>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</si>
  <si>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</si>
  <si>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</si>
  <si>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</si>
  <si>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</si>
  <si>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</si>
  <si>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</si>
  <si>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</si>
  <si>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</si>
  <si>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</si>
  <si>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</si>
  <si>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</si>
  <si>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</si>
  <si>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</si>
  <si>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</si>
  <si>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</si>
  <si>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</si>
  <si>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</si>
  <si>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</si>
  <si>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</si>
  <si>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</si>
  <si>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</si>
  <si>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SU002915</t>
  </si>
  <si>
    <t>P003341</t>
  </si>
  <si>
    <t>Бигбули ГШ</t>
  </si>
  <si>
    <t>SU002771</t>
  </si>
  <si>
    <t>P003155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</si>
  <si>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</si>
  <si>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</si>
  <si>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</si>
  <si>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</si>
  <si>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</si>
  <si>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</si>
  <si>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</si>
  <si>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</si>
  <si>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</si>
  <si>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</si>
  <si>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</si>
  <si>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</si>
  <si>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</si>
  <si>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P003678</t>
  </si>
  <si>
    <t>Пельмени «Бигбули с мясом» 0,9 Сфера ТМ «Горячая штучка»</t>
  </si>
  <si>
    <t>Бульмени вес ГШ</t>
  </si>
  <si>
    <t>SU002798</t>
  </si>
  <si>
    <t>P003687</t>
  </si>
  <si>
    <t>18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</si>
  <si>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</si>
  <si>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</si>
  <si>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</si>
  <si>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</si>
  <si>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</si>
  <si>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</si>
  <si>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</si>
  <si>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</si>
  <si>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</si>
  <si>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</si>
  <si>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</si>
  <si>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</si>
  <si>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</si>
  <si>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</si>
  <si>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</si>
  <si>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</si>
  <si>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</si>
  <si>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</si>
  <si>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</si>
  <si>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</si>
  <si>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</si>
  <si>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</si>
  <si>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</si>
  <si>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</si>
  <si>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</si>
  <si>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</si>
  <si>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</si>
  <si>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</si>
  <si>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</si>
  <si>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</si>
  <si>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</si>
  <si>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</si>
  <si>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</si>
  <si>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</si>
  <si>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</si>
  <si>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</si>
  <si>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</si>
  <si>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</si>
  <si>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</si>
  <si>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</si>
  <si>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</si>
  <si>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</si>
  <si>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</si>
  <si>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</si>
  <si>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</si>
  <si>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</si>
  <si>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</si>
  <si>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SU002731</t>
  </si>
  <si>
    <t>P003603</t>
  </si>
  <si>
    <t>Пельмени «Бульмени по-сибирски с говядиной и свининой» 0,8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</si>
  <si>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</si>
  <si>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</si>
  <si>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</si>
  <si>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</si>
  <si>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</si>
  <si>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</si>
  <si>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</si>
  <si>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</si>
  <si>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</si>
  <si>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</si>
  <si>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</si>
  <si>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</si>
  <si>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</si>
  <si>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</si>
  <si>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</si>
  <si>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</si>
  <si>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</si>
  <si>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</si>
  <si>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</si>
  <si>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</si>
  <si>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</si>
  <si>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</si>
  <si>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</si>
  <si>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</si>
  <si>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</si>
  <si>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</si>
  <si>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</si>
  <si>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</si>
  <si>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</si>
  <si>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</si>
  <si>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</si>
  <si>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</si>
  <si>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</si>
  <si>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</si>
  <si>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</si>
  <si>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</si>
  <si>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</si>
  <si>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</si>
  <si>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</si>
  <si>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P002689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</si>
  <si>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</si>
  <si>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</si>
  <si>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</si>
  <si>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</si>
  <si>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</si>
  <si>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</si>
  <si>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</si>
  <si>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</si>
  <si>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</si>
  <si>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</si>
  <si>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</si>
  <si>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</si>
  <si>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</si>
  <si>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</si>
  <si>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</si>
  <si>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</si>
  <si>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</si>
  <si>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</si>
  <si>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</si>
  <si>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</si>
  <si>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</si>
  <si>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</si>
  <si>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</si>
  <si>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</si>
  <si>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</si>
  <si>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</si>
  <si>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</si>
  <si>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Сливушки</t>
  </si>
  <si>
    <t>SU003001</t>
  </si>
  <si>
    <t>P003470</t>
  </si>
  <si>
    <t>Наггетсы «с куриным филе и сыром» ф/в 0,25 ТМ «Вязанка»</t>
  </si>
  <si>
    <t>Новинка</t>
  </si>
  <si>
    <t>Стародворье</t>
  </si>
  <si>
    <t>Стародворье ЗПФ</t>
  </si>
  <si>
    <t>SU002920</t>
  </si>
  <si>
    <t>P003355</t>
  </si>
  <si>
    <t>Мясорубская</t>
  </si>
  <si>
    <t>SU003145</t>
  </si>
  <si>
    <t>P003731</t>
  </si>
  <si>
    <t>Пельмени «Мясорубские с рубленой говядиной» 0,7 сфера ТМ «Стародворье»</t>
  </si>
  <si>
    <t>SU003077</t>
  </si>
  <si>
    <t>P003648</t>
  </si>
  <si>
    <t>Пельмени «Мясорубские с рубленой грудинкой»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</si>
  <si>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</si>
  <si>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</si>
  <si>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</si>
  <si>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</si>
  <si>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</si>
  <si>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</si>
  <si>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</si>
  <si>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</si>
  <si>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</si>
  <si>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</si>
  <si>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</si>
  <si>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</si>
  <si>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</si>
  <si>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</si>
  <si>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</si>
  <si>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</si>
  <si>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</si>
  <si>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</si>
  <si>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</si>
  <si>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</si>
  <si>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</si>
  <si>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</si>
  <si>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</si>
  <si>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</si>
  <si>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</si>
  <si>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</si>
  <si>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</si>
  <si>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</si>
  <si>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</si>
  <si>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</si>
  <si>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</si>
  <si>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</si>
  <si>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</si>
  <si>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</si>
  <si>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</si>
  <si>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</si>
  <si>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</si>
  <si>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</si>
  <si>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</si>
  <si>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</si>
  <si>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</si>
  <si>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</si>
  <si>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</si>
  <si>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</si>
  <si>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</si>
  <si>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</si>
  <si>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</si>
  <si>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</si>
  <si>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</si>
  <si>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</si>
  <si>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</si>
  <si>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</si>
  <si>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</si>
  <si>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</si>
  <si>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</si>
  <si>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</si>
  <si>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</si>
  <si>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</si>
  <si>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</si>
  <si>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</si>
  <si>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</si>
  <si>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</si>
  <si>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</si>
  <si>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</si>
  <si>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</si>
  <si>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</si>
  <si>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</si>
  <si>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</si>
  <si>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</si>
  <si>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</si>
  <si>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</si>
  <si>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</si>
  <si>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</si>
  <si>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</si>
  <si>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SU003022</t>
  </si>
  <si>
    <t>P003487</t>
  </si>
  <si>
    <t>Снеки «Мини-сосиски в тесте Фрайпики» Весовые ТМ «Зареченские» 1,8 кг</t>
  </si>
  <si>
    <t>SU003021</t>
  </si>
  <si>
    <t>P003489</t>
  </si>
  <si>
    <t>Снеки «Фрай-пицца с ветчиной и грибами» Весовые ТМ «Зареченские» 3 кг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</si>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</sst>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8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0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5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3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18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6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42" xfId="0" applyBorder="1" applyProtection="1">
      <protection hidden="1"/>
    </xf>
    <xf numFmtId="0" fontId="22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5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97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3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19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0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8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7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9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23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3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8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68"/>
  <sheetViews>
    <sheetView showGridLines="0" tabSelected="1" zoomScaleNormal="100" zoomScaleSheetLayoutView="100" workbookViewId="0">
      <selection activeCell="Z28" sqref="Z28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55" customFormat="1" ht="45" customHeight="1" x14ac:dyDescent="0.2">
      <c r="A1" s="42"/>
      <c r="B1" s="42"/>
      <c r="C1" s="42"/>
      <c r="D1" s="238" t="s">
        <v>0</v>
      </c>
      <c r="E1" s="162"/>
      <c r="F1" s="162"/>
      <c r="G1" s="13" t="s">
        <v>1</v>
      </c>
      <c r="H1" s="238" t="s">
        <v>2</v>
      </c>
      <c r="I1" s="162"/>
      <c r="J1" s="162"/>
      <c r="K1" s="162"/>
      <c r="L1" s="162"/>
      <c r="M1" s="162"/>
      <c r="N1" s="162"/>
      <c r="O1" s="162"/>
      <c r="P1" s="161" t="s">
        <v>3</v>
      </c>
      <c r="Q1" s="162"/>
      <c r="R1" s="162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55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9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9"/>
      <c r="P2" s="169"/>
      <c r="Q2" s="169"/>
      <c r="R2" s="169"/>
      <c r="S2" s="169"/>
      <c r="T2" s="169"/>
      <c r="U2" s="169"/>
      <c r="V2" s="17"/>
      <c r="W2" s="17"/>
      <c r="X2" s="17"/>
      <c r="Y2" s="17"/>
      <c r="Z2" s="52"/>
      <c r="AA2" s="52"/>
      <c r="AB2" s="52"/>
    </row>
    <row r="3" spans="1:29" s="155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69"/>
      <c r="O3" s="169"/>
      <c r="P3" s="169"/>
      <c r="Q3" s="169"/>
      <c r="R3" s="169"/>
      <c r="S3" s="169"/>
      <c r="T3" s="169"/>
      <c r="U3" s="169"/>
      <c r="V3" s="17"/>
      <c r="W3" s="17"/>
      <c r="X3" s="17"/>
      <c r="Y3" s="17"/>
      <c r="Z3" s="52"/>
      <c r="AA3" s="52"/>
      <c r="AB3" s="52"/>
    </row>
    <row r="4" spans="1:29" s="155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55" customFormat="1" ht="23.45" customHeight="1" x14ac:dyDescent="0.2">
      <c r="A5" s="298" t="s">
        <v>8</v>
      </c>
      <c r="B5" s="197"/>
      <c r="C5" s="183"/>
      <c r="D5" s="316"/>
      <c r="E5" s="318"/>
      <c r="F5" s="205" t="s">
        <v>9</v>
      </c>
      <c r="G5" s="183"/>
      <c r="H5" s="316"/>
      <c r="I5" s="317"/>
      <c r="J5" s="317"/>
      <c r="K5" s="317"/>
      <c r="L5" s="318"/>
      <c r="N5" s="25" t="s">
        <v>10</v>
      </c>
      <c r="O5" s="191">
        <v>45279</v>
      </c>
      <c r="P5" s="192"/>
      <c r="R5" s="177" t="s">
        <v>11</v>
      </c>
      <c r="S5" s="178"/>
      <c r="T5" s="265" t="s">
        <v>12</v>
      </c>
      <c r="U5" s="192"/>
      <c r="Z5" s="52"/>
      <c r="AA5" s="52"/>
      <c r="AB5" s="52"/>
    </row>
    <row r="6" spans="1:29" s="155" customFormat="1" ht="24" customHeight="1" x14ac:dyDescent="0.2">
      <c r="A6" s="298" t="s">
        <v>13</v>
      </c>
      <c r="B6" s="197"/>
      <c r="C6" s="183"/>
      <c r="D6" s="272" t="s">
        <v>14</v>
      </c>
      <c r="E6" s="273"/>
      <c r="F6" s="273"/>
      <c r="G6" s="273"/>
      <c r="H6" s="273"/>
      <c r="I6" s="273"/>
      <c r="J6" s="273"/>
      <c r="K6" s="273"/>
      <c r="L6" s="192"/>
      <c r="N6" s="25" t="s">
        <v>15</v>
      </c>
      <c r="O6" s="296" t="str">
        <f>IF(O5=0," ",CHOOSE(WEEKDAY(O5,2),"Понедельник","Вторник","Среда","Четверг","Пятница","Суббота","Воскресенье"))</f>
        <v>Вторник</v>
      </c>
      <c r="P6" s="171"/>
      <c r="R6" s="312" t="s">
        <v>16</v>
      </c>
      <c r="S6" s="178"/>
      <c r="T6" s="251" t="s">
        <v>17</v>
      </c>
      <c r="U6" s="252"/>
      <c r="Z6" s="52"/>
      <c r="AA6" s="52"/>
      <c r="AB6" s="52"/>
    </row>
    <row r="7" spans="1:29" s="155" customFormat="1" ht="21.75" hidden="1" customHeight="1" x14ac:dyDescent="0.2">
      <c r="A7" s="56"/>
      <c r="B7" s="56"/>
      <c r="C7" s="56"/>
      <c r="D7" s="260" t="str">
        <f>IFERROR(VLOOKUP(DeliveryAddress,Table,3,0),1)</f>
        <v>3</v>
      </c>
      <c r="E7" s="261"/>
      <c r="F7" s="261"/>
      <c r="G7" s="261"/>
      <c r="H7" s="261"/>
      <c r="I7" s="261"/>
      <c r="J7" s="261"/>
      <c r="K7" s="261"/>
      <c r="L7" s="229"/>
      <c r="N7" s="25"/>
      <c r="O7" s="43"/>
      <c r="P7" s="43"/>
      <c r="R7" s="169"/>
      <c r="S7" s="178"/>
      <c r="T7" s="253"/>
      <c r="U7" s="254"/>
      <c r="Z7" s="52"/>
      <c r="AA7" s="52"/>
      <c r="AB7" s="52"/>
    </row>
    <row r="8" spans="1:29" s="155" customFormat="1" ht="25.5" customHeight="1" x14ac:dyDescent="0.2">
      <c r="A8" s="184" t="s">
        <v>18</v>
      </c>
      <c r="B8" s="173"/>
      <c r="C8" s="174"/>
      <c r="D8" s="325"/>
      <c r="E8" s="326"/>
      <c r="F8" s="326"/>
      <c r="G8" s="326"/>
      <c r="H8" s="326"/>
      <c r="I8" s="326"/>
      <c r="J8" s="326"/>
      <c r="K8" s="326"/>
      <c r="L8" s="327"/>
      <c r="N8" s="25" t="s">
        <v>19</v>
      </c>
      <c r="O8" s="222">
        <v>0.5</v>
      </c>
      <c r="P8" s="192"/>
      <c r="R8" s="169"/>
      <c r="S8" s="178"/>
      <c r="T8" s="253"/>
      <c r="U8" s="254"/>
      <c r="Z8" s="52"/>
      <c r="AA8" s="52"/>
      <c r="AB8" s="52"/>
    </row>
    <row r="9" spans="1:29" s="155" customFormat="1" ht="39.950000000000003" customHeight="1" x14ac:dyDescent="0.2">
      <c r="A9" s="18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9"/>
      <c r="C9" s="169"/>
      <c r="D9" s="224"/>
      <c r="E9" s="225"/>
      <c r="F9" s="18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9"/>
      <c r="H9" s="226" t="str">
        <f>IF(AND($A$9="Тип доверенности/получателя при получении в адресе перегруза:",$D$9="Разовая доверенность"),"Введите ФИО","")</f>
        <v/>
      </c>
      <c r="I9" s="225"/>
      <c r="J9" s="22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25"/>
      <c r="L9" s="225"/>
      <c r="N9" s="27" t="s">
        <v>20</v>
      </c>
      <c r="O9" s="191"/>
      <c r="P9" s="192"/>
      <c r="R9" s="169"/>
      <c r="S9" s="178"/>
      <c r="T9" s="255"/>
      <c r="U9" s="256"/>
      <c r="V9" s="44"/>
      <c r="W9" s="44"/>
      <c r="X9" s="44"/>
      <c r="Y9" s="44"/>
      <c r="Z9" s="52"/>
      <c r="AA9" s="52"/>
      <c r="AB9" s="52"/>
    </row>
    <row r="10" spans="1:29" s="155" customFormat="1" ht="26.45" customHeight="1" x14ac:dyDescent="0.2">
      <c r="A10" s="18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9"/>
      <c r="C10" s="169"/>
      <c r="D10" s="224"/>
      <c r="E10" s="225"/>
      <c r="F10" s="18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9"/>
      <c r="H10" s="268" t="str">
        <f>IFERROR(VLOOKUP($D$10,Proxy,2,FALSE),"")</f>
        <v/>
      </c>
      <c r="I10" s="169"/>
      <c r="J10" s="169"/>
      <c r="K10" s="169"/>
      <c r="L10" s="169"/>
      <c r="N10" s="27" t="s">
        <v>21</v>
      </c>
      <c r="O10" s="222"/>
      <c r="P10" s="192"/>
      <c r="S10" s="25" t="s">
        <v>22</v>
      </c>
      <c r="T10" s="323" t="s">
        <v>23</v>
      </c>
      <c r="U10" s="252"/>
      <c r="V10" s="45"/>
      <c r="W10" s="45"/>
      <c r="X10" s="45"/>
      <c r="Y10" s="45"/>
      <c r="Z10" s="52"/>
      <c r="AA10" s="52"/>
      <c r="AB10" s="52"/>
    </row>
    <row r="11" spans="1:29" s="155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22"/>
      <c r="P11" s="192"/>
      <c r="S11" s="25" t="s">
        <v>26</v>
      </c>
      <c r="T11" s="208" t="s">
        <v>27</v>
      </c>
      <c r="U11" s="209"/>
      <c r="V11" s="46"/>
      <c r="W11" s="46"/>
      <c r="X11" s="46"/>
      <c r="Y11" s="46"/>
      <c r="Z11" s="52"/>
      <c r="AA11" s="52"/>
      <c r="AB11" s="52"/>
    </row>
    <row r="12" spans="1:29" s="155" customFormat="1" ht="18.600000000000001" customHeight="1" x14ac:dyDescent="0.2">
      <c r="A12" s="199" t="s">
        <v>28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83"/>
      <c r="N12" s="25" t="s">
        <v>29</v>
      </c>
      <c r="O12" s="228"/>
      <c r="P12" s="229"/>
      <c r="Q12" s="24"/>
      <c r="S12" s="25"/>
      <c r="T12" s="162"/>
      <c r="U12" s="169"/>
      <c r="Z12" s="52"/>
      <c r="AA12" s="52"/>
      <c r="AB12" s="52"/>
    </row>
    <row r="13" spans="1:29" s="155" customFormat="1" ht="23.25" customHeight="1" x14ac:dyDescent="0.2">
      <c r="A13" s="199" t="s">
        <v>30</v>
      </c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83"/>
      <c r="M13" s="27"/>
      <c r="N13" s="27" t="s">
        <v>31</v>
      </c>
      <c r="O13" s="208"/>
      <c r="P13" s="209"/>
      <c r="Q13" s="24"/>
      <c r="V13" s="50"/>
      <c r="W13" s="50"/>
      <c r="X13" s="50"/>
      <c r="Y13" s="50"/>
      <c r="Z13" s="52"/>
      <c r="AA13" s="52"/>
      <c r="AB13" s="52"/>
    </row>
    <row r="14" spans="1:29" s="155" customFormat="1" ht="18.600000000000001" customHeight="1" x14ac:dyDescent="0.2">
      <c r="A14" s="199" t="s">
        <v>32</v>
      </c>
      <c r="B14" s="197"/>
      <c r="C14" s="197"/>
      <c r="D14" s="197"/>
      <c r="E14" s="197"/>
      <c r="F14" s="197"/>
      <c r="G14" s="197"/>
      <c r="H14" s="197"/>
      <c r="I14" s="197"/>
      <c r="J14" s="197"/>
      <c r="K14" s="197"/>
      <c r="L14" s="183"/>
      <c r="V14" s="51"/>
      <c r="W14" s="51"/>
      <c r="X14" s="51"/>
      <c r="Y14" s="51"/>
      <c r="Z14" s="52"/>
      <c r="AA14" s="52"/>
      <c r="AB14" s="52"/>
    </row>
    <row r="15" spans="1:29" s="155" customFormat="1" ht="22.5" customHeight="1" x14ac:dyDescent="0.2">
      <c r="A15" s="201" t="s">
        <v>33</v>
      </c>
      <c r="B15" s="197"/>
      <c r="C15" s="197"/>
      <c r="D15" s="197"/>
      <c r="E15" s="197"/>
      <c r="F15" s="197"/>
      <c r="G15" s="197"/>
      <c r="H15" s="197"/>
      <c r="I15" s="197"/>
      <c r="J15" s="197"/>
      <c r="K15" s="197"/>
      <c r="L15" s="183"/>
      <c r="N15" s="275" t="s">
        <v>34</v>
      </c>
      <c r="O15" s="162"/>
      <c r="P15" s="162"/>
      <c r="Q15" s="162"/>
      <c r="R15" s="162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76"/>
      <c r="O16" s="276"/>
      <c r="P16" s="276"/>
      <c r="Q16" s="276"/>
      <c r="R16" s="276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63" t="s">
        <v>35</v>
      </c>
      <c r="B17" s="163" t="s">
        <v>36</v>
      </c>
      <c r="C17" s="288" t="s">
        <v>37</v>
      </c>
      <c r="D17" s="163" t="s">
        <v>38</v>
      </c>
      <c r="E17" s="164"/>
      <c r="F17" s="163" t="s">
        <v>39</v>
      </c>
      <c r="G17" s="163" t="s">
        <v>40</v>
      </c>
      <c r="H17" s="163" t="s">
        <v>41</v>
      </c>
      <c r="I17" s="163" t="s">
        <v>42</v>
      </c>
      <c r="J17" s="163" t="s">
        <v>43</v>
      </c>
      <c r="K17" s="163" t="s">
        <v>44</v>
      </c>
      <c r="L17" s="163" t="s">
        <v>45</v>
      </c>
      <c r="M17" s="163" t="s">
        <v>46</v>
      </c>
      <c r="N17" s="163" t="s">
        <v>47</v>
      </c>
      <c r="O17" s="294"/>
      <c r="P17" s="294"/>
      <c r="Q17" s="294"/>
      <c r="R17" s="164"/>
      <c r="S17" s="182" t="s">
        <v>48</v>
      </c>
      <c r="T17" s="183"/>
      <c r="U17" s="163" t="s">
        <v>49</v>
      </c>
      <c r="V17" s="163" t="s">
        <v>50</v>
      </c>
      <c r="W17" s="310" t="s">
        <v>51</v>
      </c>
      <c r="X17" s="163" t="s">
        <v>52</v>
      </c>
      <c r="Y17" s="216" t="s">
        <v>53</v>
      </c>
      <c r="Z17" s="216" t="s">
        <v>54</v>
      </c>
      <c r="AA17" s="216" t="s">
        <v>55</v>
      </c>
      <c r="AB17" s="302"/>
      <c r="AC17" s="303"/>
      <c r="AD17" s="283"/>
      <c r="BA17" s="300" t="s">
        <v>56</v>
      </c>
    </row>
    <row r="18" spans="1:53" ht="14.25" customHeight="1" x14ac:dyDescent="0.2">
      <c r="A18" s="167"/>
      <c r="B18" s="167"/>
      <c r="C18" s="167"/>
      <c r="D18" s="165"/>
      <c r="E18" s="166"/>
      <c r="F18" s="167"/>
      <c r="G18" s="167"/>
      <c r="H18" s="167"/>
      <c r="I18" s="167"/>
      <c r="J18" s="167"/>
      <c r="K18" s="167"/>
      <c r="L18" s="167"/>
      <c r="M18" s="167"/>
      <c r="N18" s="165"/>
      <c r="O18" s="295"/>
      <c r="P18" s="295"/>
      <c r="Q18" s="295"/>
      <c r="R18" s="166"/>
      <c r="S18" s="154" t="s">
        <v>57</v>
      </c>
      <c r="T18" s="154" t="s">
        <v>58</v>
      </c>
      <c r="U18" s="167"/>
      <c r="V18" s="167"/>
      <c r="W18" s="311"/>
      <c r="X18" s="167"/>
      <c r="Y18" s="217"/>
      <c r="Z18" s="217"/>
      <c r="AA18" s="304"/>
      <c r="AB18" s="305"/>
      <c r="AC18" s="306"/>
      <c r="AD18" s="284"/>
      <c r="BA18" s="169"/>
    </row>
    <row r="19" spans="1:53" ht="27.75" hidden="1" customHeight="1" x14ac:dyDescent="0.2">
      <c r="A19" s="180" t="s">
        <v>59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49"/>
      <c r="Z19" s="49"/>
    </row>
    <row r="20" spans="1:53" ht="16.5" hidden="1" customHeight="1" x14ac:dyDescent="0.25">
      <c r="A20" s="179" t="s">
        <v>59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53"/>
      <c r="Z20" s="153"/>
    </row>
    <row r="21" spans="1:53" ht="14.25" hidden="1" customHeight="1" x14ac:dyDescent="0.25">
      <c r="A21" s="168" t="s">
        <v>60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52"/>
      <c r="Z21" s="152"/>
    </row>
    <row r="22" spans="1:53" ht="27" hidden="1" customHeight="1" x14ac:dyDescent="0.25">
      <c r="A22" s="55" t="s">
        <v>61</v>
      </c>
      <c r="B22" s="55" t="s">
        <v>62</v>
      </c>
      <c r="C22" s="32">
        <v>4301070826</v>
      </c>
      <c r="D22" s="170">
        <v>4607111035752</v>
      </c>
      <c r="E22" s="171"/>
      <c r="F22" s="156">
        <v>0.43</v>
      </c>
      <c r="G22" s="33">
        <v>16</v>
      </c>
      <c r="H22" s="156">
        <v>6.88</v>
      </c>
      <c r="I22" s="156">
        <v>7.2539999999999996</v>
      </c>
      <c r="J22" s="33">
        <v>84</v>
      </c>
      <c r="K22" s="33" t="s">
        <v>63</v>
      </c>
      <c r="L22" s="34" t="s">
        <v>64</v>
      </c>
      <c r="M22" s="33">
        <v>90</v>
      </c>
      <c r="N22" s="239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O22" s="176"/>
      <c r="P22" s="176"/>
      <c r="Q22" s="176"/>
      <c r="R22" s="171"/>
      <c r="S22" s="35"/>
      <c r="T22" s="35"/>
      <c r="U22" s="36" t="s">
        <v>65</v>
      </c>
      <c r="V22" s="157">
        <v>0</v>
      </c>
      <c r="W22" s="158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88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89"/>
      <c r="N23" s="172" t="s">
        <v>66</v>
      </c>
      <c r="O23" s="173"/>
      <c r="P23" s="173"/>
      <c r="Q23" s="173"/>
      <c r="R23" s="173"/>
      <c r="S23" s="173"/>
      <c r="T23" s="174"/>
      <c r="U23" s="38" t="s">
        <v>65</v>
      </c>
      <c r="V23" s="159">
        <f>IFERROR(SUM(V22:V22),"0")</f>
        <v>0</v>
      </c>
      <c r="W23" s="159">
        <f>IFERROR(SUM(W22:W22),"0")</f>
        <v>0</v>
      </c>
      <c r="X23" s="159">
        <f>IFERROR(IF(X22="",0,X22),"0")</f>
        <v>0</v>
      </c>
      <c r="Y23" s="160"/>
      <c r="Z23" s="160"/>
    </row>
    <row r="24" spans="1:53" hidden="1" x14ac:dyDescent="0.2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89"/>
      <c r="N24" s="172" t="s">
        <v>66</v>
      </c>
      <c r="O24" s="173"/>
      <c r="P24" s="173"/>
      <c r="Q24" s="173"/>
      <c r="R24" s="173"/>
      <c r="S24" s="173"/>
      <c r="T24" s="174"/>
      <c r="U24" s="38" t="s">
        <v>67</v>
      </c>
      <c r="V24" s="159">
        <f>IFERROR(SUMPRODUCT(V22:V22*H22:H22),"0")</f>
        <v>0</v>
      </c>
      <c r="W24" s="159">
        <f>IFERROR(SUMPRODUCT(W22:W22*H22:H22),"0")</f>
        <v>0</v>
      </c>
      <c r="X24" s="38"/>
      <c r="Y24" s="160"/>
      <c r="Z24" s="160"/>
    </row>
    <row r="25" spans="1:53" ht="27.75" hidden="1" customHeight="1" x14ac:dyDescent="0.2">
      <c r="A25" s="180" t="s">
        <v>68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49"/>
      <c r="Z25" s="49"/>
    </row>
    <row r="26" spans="1:53" ht="16.5" hidden="1" customHeight="1" x14ac:dyDescent="0.25">
      <c r="A26" s="179" t="s">
        <v>69</v>
      </c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53"/>
      <c r="Z26" s="153"/>
    </row>
    <row r="27" spans="1:53" ht="14.25" hidden="1" customHeight="1" x14ac:dyDescent="0.25">
      <c r="A27" s="168" t="s">
        <v>70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52"/>
      <c r="Z27" s="152"/>
    </row>
    <row r="28" spans="1:53" ht="27" customHeight="1" x14ac:dyDescent="0.25">
      <c r="A28" s="55" t="s">
        <v>71</v>
      </c>
      <c r="B28" s="55" t="s">
        <v>72</v>
      </c>
      <c r="C28" s="32">
        <v>4301132066</v>
      </c>
      <c r="D28" s="170">
        <v>4607111036520</v>
      </c>
      <c r="E28" s="171"/>
      <c r="F28" s="156">
        <v>0.25</v>
      </c>
      <c r="G28" s="33">
        <v>6</v>
      </c>
      <c r="H28" s="156">
        <v>1.5</v>
      </c>
      <c r="I28" s="156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330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76"/>
      <c r="P28" s="176"/>
      <c r="Q28" s="176"/>
      <c r="R28" s="171"/>
      <c r="S28" s="35"/>
      <c r="T28" s="35"/>
      <c r="U28" s="36" t="s">
        <v>65</v>
      </c>
      <c r="V28" s="157">
        <v>100</v>
      </c>
      <c r="W28" s="158">
        <f>IFERROR(IF(V28="","",V28),"")</f>
        <v>100</v>
      </c>
      <c r="X28" s="37">
        <f>IFERROR(IF(V28="","",V28*0.00936),"")</f>
        <v>0.93600000000000005</v>
      </c>
      <c r="Y28" s="57"/>
      <c r="Z28" s="58"/>
      <c r="AD28" s="62"/>
      <c r="BA28" s="64" t="s">
        <v>74</v>
      </c>
    </row>
    <row r="29" spans="1:53" ht="27" hidden="1" customHeight="1" x14ac:dyDescent="0.25">
      <c r="A29" s="55" t="s">
        <v>75</v>
      </c>
      <c r="B29" s="55" t="s">
        <v>76</v>
      </c>
      <c r="C29" s="32">
        <v>4301132063</v>
      </c>
      <c r="D29" s="170">
        <v>4607111036605</v>
      </c>
      <c r="E29" s="171"/>
      <c r="F29" s="156">
        <v>0.25</v>
      </c>
      <c r="G29" s="33">
        <v>6</v>
      </c>
      <c r="H29" s="156">
        <v>1.5</v>
      </c>
      <c r="I29" s="156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59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76"/>
      <c r="P29" s="176"/>
      <c r="Q29" s="176"/>
      <c r="R29" s="171"/>
      <c r="S29" s="35"/>
      <c r="T29" s="35"/>
      <c r="U29" s="36" t="s">
        <v>65</v>
      </c>
      <c r="V29" s="157">
        <v>0</v>
      </c>
      <c r="W29" s="158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customHeight="1" x14ac:dyDescent="0.25">
      <c r="A30" s="55" t="s">
        <v>77</v>
      </c>
      <c r="B30" s="55" t="s">
        <v>78</v>
      </c>
      <c r="C30" s="32">
        <v>4301132064</v>
      </c>
      <c r="D30" s="170">
        <v>4607111036537</v>
      </c>
      <c r="E30" s="171"/>
      <c r="F30" s="156">
        <v>0.25</v>
      </c>
      <c r="G30" s="33">
        <v>6</v>
      </c>
      <c r="H30" s="156">
        <v>1.5</v>
      </c>
      <c r="I30" s="156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333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76"/>
      <c r="P30" s="176"/>
      <c r="Q30" s="176"/>
      <c r="R30" s="171"/>
      <c r="S30" s="35"/>
      <c r="T30" s="35"/>
      <c r="U30" s="36" t="s">
        <v>65</v>
      </c>
      <c r="V30" s="157">
        <v>111</v>
      </c>
      <c r="W30" s="158">
        <f>IFERROR(IF(V30="","",V30),"")</f>
        <v>111</v>
      </c>
      <c r="X30" s="37">
        <f>IFERROR(IF(V30="","",V30*0.00936),"")</f>
        <v>1.0389600000000001</v>
      </c>
      <c r="Y30" s="57"/>
      <c r="Z30" s="58"/>
      <c r="AD30" s="62"/>
      <c r="BA30" s="66" t="s">
        <v>74</v>
      </c>
    </row>
    <row r="31" spans="1:53" ht="27" hidden="1" customHeight="1" x14ac:dyDescent="0.25">
      <c r="A31" s="55" t="s">
        <v>79</v>
      </c>
      <c r="B31" s="55" t="s">
        <v>80</v>
      </c>
      <c r="C31" s="32">
        <v>4301132065</v>
      </c>
      <c r="D31" s="170">
        <v>4607111036599</v>
      </c>
      <c r="E31" s="171"/>
      <c r="F31" s="156">
        <v>0.25</v>
      </c>
      <c r="G31" s="33">
        <v>6</v>
      </c>
      <c r="H31" s="156">
        <v>1.5</v>
      </c>
      <c r="I31" s="156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243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76"/>
      <c r="P31" s="176"/>
      <c r="Q31" s="176"/>
      <c r="R31" s="171"/>
      <c r="S31" s="35"/>
      <c r="T31" s="35"/>
      <c r="U31" s="36" t="s">
        <v>65</v>
      </c>
      <c r="V31" s="157">
        <v>0</v>
      </c>
      <c r="W31" s="158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74</v>
      </c>
    </row>
    <row r="32" spans="1:53" x14ac:dyDescent="0.2">
      <c r="A32" s="188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89"/>
      <c r="N32" s="172" t="s">
        <v>66</v>
      </c>
      <c r="O32" s="173"/>
      <c r="P32" s="173"/>
      <c r="Q32" s="173"/>
      <c r="R32" s="173"/>
      <c r="S32" s="173"/>
      <c r="T32" s="174"/>
      <c r="U32" s="38" t="s">
        <v>65</v>
      </c>
      <c r="V32" s="159">
        <f>IFERROR(SUM(V28:V31),"0")</f>
        <v>211</v>
      </c>
      <c r="W32" s="159">
        <f>IFERROR(SUM(W28:W31),"0")</f>
        <v>211</v>
      </c>
      <c r="X32" s="159">
        <f>IFERROR(IF(X28="",0,X28),"0")+IFERROR(IF(X29="",0,X29),"0")+IFERROR(IF(X30="",0,X30),"0")+IFERROR(IF(X31="",0,X31),"0")</f>
        <v>1.9749600000000003</v>
      </c>
      <c r="Y32" s="160"/>
      <c r="Z32" s="160"/>
    </row>
    <row r="33" spans="1:53" x14ac:dyDescent="0.2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89"/>
      <c r="N33" s="172" t="s">
        <v>66</v>
      </c>
      <c r="O33" s="173"/>
      <c r="P33" s="173"/>
      <c r="Q33" s="173"/>
      <c r="R33" s="173"/>
      <c r="S33" s="173"/>
      <c r="T33" s="174"/>
      <c r="U33" s="38" t="s">
        <v>67</v>
      </c>
      <c r="V33" s="159">
        <f>IFERROR(SUMPRODUCT(V28:V31*H28:H31),"0")</f>
        <v>316.5</v>
      </c>
      <c r="W33" s="159">
        <f>IFERROR(SUMPRODUCT(W28:W31*H28:H31),"0")</f>
        <v>316.5</v>
      </c>
      <c r="X33" s="38"/>
      <c r="Y33" s="160"/>
      <c r="Z33" s="160"/>
    </row>
    <row r="34" spans="1:53" ht="16.5" hidden="1" customHeight="1" x14ac:dyDescent="0.25">
      <c r="A34" s="179" t="s">
        <v>81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53"/>
      <c r="Z34" s="153"/>
    </row>
    <row r="35" spans="1:53" ht="14.25" hidden="1" customHeight="1" x14ac:dyDescent="0.25">
      <c r="A35" s="168" t="s">
        <v>60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52"/>
      <c r="Z35" s="152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70">
        <v>4607111036285</v>
      </c>
      <c r="E36" s="171"/>
      <c r="F36" s="156">
        <v>0.75</v>
      </c>
      <c r="G36" s="33">
        <v>8</v>
      </c>
      <c r="H36" s="156">
        <v>6</v>
      </c>
      <c r="I36" s="156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313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76"/>
      <c r="P36" s="176"/>
      <c r="Q36" s="176"/>
      <c r="R36" s="171"/>
      <c r="S36" s="35"/>
      <c r="T36" s="35"/>
      <c r="U36" s="36" t="s">
        <v>65</v>
      </c>
      <c r="V36" s="157">
        <v>0</v>
      </c>
      <c r="W36" s="158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70">
        <v>4607111036308</v>
      </c>
      <c r="E37" s="171"/>
      <c r="F37" s="156">
        <v>0.75</v>
      </c>
      <c r="G37" s="33">
        <v>8</v>
      </c>
      <c r="H37" s="156">
        <v>6</v>
      </c>
      <c r="I37" s="156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213" t="s">
        <v>86</v>
      </c>
      <c r="O37" s="176"/>
      <c r="P37" s="176"/>
      <c r="Q37" s="176"/>
      <c r="R37" s="171"/>
      <c r="S37" s="35"/>
      <c r="T37" s="35"/>
      <c r="U37" s="36" t="s">
        <v>65</v>
      </c>
      <c r="V37" s="157">
        <v>0</v>
      </c>
      <c r="W37" s="158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70">
        <v>4607111036315</v>
      </c>
      <c r="E38" s="171"/>
      <c r="F38" s="156">
        <v>0.75</v>
      </c>
      <c r="G38" s="33">
        <v>8</v>
      </c>
      <c r="H38" s="156">
        <v>6</v>
      </c>
      <c r="I38" s="156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18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76"/>
      <c r="P38" s="176"/>
      <c r="Q38" s="176"/>
      <c r="R38" s="171"/>
      <c r="S38" s="35"/>
      <c r="T38" s="35"/>
      <c r="U38" s="36" t="s">
        <v>65</v>
      </c>
      <c r="V38" s="157">
        <v>0</v>
      </c>
      <c r="W38" s="158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hidden="1" customHeight="1" x14ac:dyDescent="0.25">
      <c r="A39" s="55" t="s">
        <v>89</v>
      </c>
      <c r="B39" s="55" t="s">
        <v>90</v>
      </c>
      <c r="C39" s="32">
        <v>4301070864</v>
      </c>
      <c r="D39" s="170">
        <v>4607111036292</v>
      </c>
      <c r="E39" s="171"/>
      <c r="F39" s="156">
        <v>0.75</v>
      </c>
      <c r="G39" s="33">
        <v>8</v>
      </c>
      <c r="H39" s="156">
        <v>6</v>
      </c>
      <c r="I39" s="156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32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76"/>
      <c r="P39" s="176"/>
      <c r="Q39" s="176"/>
      <c r="R39" s="171"/>
      <c r="S39" s="35"/>
      <c r="T39" s="35"/>
      <c r="U39" s="36" t="s">
        <v>65</v>
      </c>
      <c r="V39" s="157">
        <v>0</v>
      </c>
      <c r="W39" s="158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hidden="1" x14ac:dyDescent="0.2">
      <c r="A40" s="188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89"/>
      <c r="N40" s="172" t="s">
        <v>66</v>
      </c>
      <c r="O40" s="173"/>
      <c r="P40" s="173"/>
      <c r="Q40" s="173"/>
      <c r="R40" s="173"/>
      <c r="S40" s="173"/>
      <c r="T40" s="174"/>
      <c r="U40" s="38" t="s">
        <v>65</v>
      </c>
      <c r="V40" s="159">
        <f>IFERROR(SUM(V36:V39),"0")</f>
        <v>0</v>
      </c>
      <c r="W40" s="159">
        <f>IFERROR(SUM(W36:W39),"0")</f>
        <v>0</v>
      </c>
      <c r="X40" s="159">
        <f>IFERROR(IF(X36="",0,X36),"0")+IFERROR(IF(X37="",0,X37),"0")+IFERROR(IF(X38="",0,X38),"0")+IFERROR(IF(X39="",0,X39),"0")</f>
        <v>0</v>
      </c>
      <c r="Y40" s="160"/>
      <c r="Z40" s="160"/>
    </row>
    <row r="41" spans="1:53" hidden="1" x14ac:dyDescent="0.2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89"/>
      <c r="N41" s="172" t="s">
        <v>66</v>
      </c>
      <c r="O41" s="173"/>
      <c r="P41" s="173"/>
      <c r="Q41" s="173"/>
      <c r="R41" s="173"/>
      <c r="S41" s="173"/>
      <c r="T41" s="174"/>
      <c r="U41" s="38" t="s">
        <v>67</v>
      </c>
      <c r="V41" s="159">
        <f>IFERROR(SUMPRODUCT(V36:V39*H36:H39),"0")</f>
        <v>0</v>
      </c>
      <c r="W41" s="159">
        <f>IFERROR(SUMPRODUCT(W36:W39*H36:H39),"0")</f>
        <v>0</v>
      </c>
      <c r="X41" s="38"/>
      <c r="Y41" s="160"/>
      <c r="Z41" s="160"/>
    </row>
    <row r="42" spans="1:53" ht="16.5" hidden="1" customHeight="1" x14ac:dyDescent="0.25">
      <c r="A42" s="179" t="s">
        <v>91</v>
      </c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53"/>
      <c r="Z42" s="153"/>
    </row>
    <row r="43" spans="1:53" ht="14.25" hidden="1" customHeight="1" x14ac:dyDescent="0.25">
      <c r="A43" s="168" t="s">
        <v>92</v>
      </c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52"/>
      <c r="Z43" s="152"/>
    </row>
    <row r="44" spans="1:53" ht="27" hidden="1" customHeight="1" x14ac:dyDescent="0.25">
      <c r="A44" s="55" t="s">
        <v>93</v>
      </c>
      <c r="B44" s="55" t="s">
        <v>94</v>
      </c>
      <c r="C44" s="32">
        <v>4301190014</v>
      </c>
      <c r="D44" s="170">
        <v>4607111037053</v>
      </c>
      <c r="E44" s="171"/>
      <c r="F44" s="156">
        <v>0.2</v>
      </c>
      <c r="G44" s="33">
        <v>6</v>
      </c>
      <c r="H44" s="156">
        <v>1.2</v>
      </c>
      <c r="I44" s="156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250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76"/>
      <c r="P44" s="176"/>
      <c r="Q44" s="176"/>
      <c r="R44" s="171"/>
      <c r="S44" s="35"/>
      <c r="T44" s="35"/>
      <c r="U44" s="36" t="s">
        <v>65</v>
      </c>
      <c r="V44" s="157">
        <v>0</v>
      </c>
      <c r="W44" s="158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customHeight="1" x14ac:dyDescent="0.25">
      <c r="A45" s="55" t="s">
        <v>96</v>
      </c>
      <c r="B45" s="55" t="s">
        <v>97</v>
      </c>
      <c r="C45" s="32">
        <v>4301190023</v>
      </c>
      <c r="D45" s="170">
        <v>4607111037060</v>
      </c>
      <c r="E45" s="171"/>
      <c r="F45" s="156">
        <v>0.2</v>
      </c>
      <c r="G45" s="33">
        <v>6</v>
      </c>
      <c r="H45" s="156">
        <v>1.2</v>
      </c>
      <c r="I45" s="156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262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76"/>
      <c r="P45" s="176"/>
      <c r="Q45" s="176"/>
      <c r="R45" s="171"/>
      <c r="S45" s="35"/>
      <c r="T45" s="35"/>
      <c r="U45" s="36" t="s">
        <v>65</v>
      </c>
      <c r="V45" s="157">
        <v>5</v>
      </c>
      <c r="W45" s="158">
        <f>IFERROR(IF(V45="","",V45),"")</f>
        <v>5</v>
      </c>
      <c r="X45" s="37">
        <f>IFERROR(IF(V45="","",V45*0.0095),"")</f>
        <v>4.7500000000000001E-2</v>
      </c>
      <c r="Y45" s="57"/>
      <c r="Z45" s="58"/>
      <c r="AD45" s="62"/>
      <c r="BA45" s="73" t="s">
        <v>74</v>
      </c>
    </row>
    <row r="46" spans="1:53" x14ac:dyDescent="0.2">
      <c r="A46" s="18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89"/>
      <c r="N46" s="172" t="s">
        <v>66</v>
      </c>
      <c r="O46" s="173"/>
      <c r="P46" s="173"/>
      <c r="Q46" s="173"/>
      <c r="R46" s="173"/>
      <c r="S46" s="173"/>
      <c r="T46" s="174"/>
      <c r="U46" s="38" t="s">
        <v>65</v>
      </c>
      <c r="V46" s="159">
        <f>IFERROR(SUM(V44:V45),"0")</f>
        <v>5</v>
      </c>
      <c r="W46" s="159">
        <f>IFERROR(SUM(W44:W45),"0")</f>
        <v>5</v>
      </c>
      <c r="X46" s="159">
        <f>IFERROR(IF(X44="",0,X44),"0")+IFERROR(IF(X45="",0,X45),"0")</f>
        <v>4.7500000000000001E-2</v>
      </c>
      <c r="Y46" s="160"/>
      <c r="Z46" s="160"/>
    </row>
    <row r="47" spans="1:53" x14ac:dyDescent="0.2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89"/>
      <c r="N47" s="172" t="s">
        <v>66</v>
      </c>
      <c r="O47" s="173"/>
      <c r="P47" s="173"/>
      <c r="Q47" s="173"/>
      <c r="R47" s="173"/>
      <c r="S47" s="173"/>
      <c r="T47" s="174"/>
      <c r="U47" s="38" t="s">
        <v>67</v>
      </c>
      <c r="V47" s="159">
        <f>IFERROR(SUMPRODUCT(V44:V45*H44:H45),"0")</f>
        <v>6</v>
      </c>
      <c r="W47" s="159">
        <f>IFERROR(SUMPRODUCT(W44:W45*H44:H45),"0")</f>
        <v>6</v>
      </c>
      <c r="X47" s="38"/>
      <c r="Y47" s="160"/>
      <c r="Z47" s="160"/>
    </row>
    <row r="48" spans="1:53" ht="16.5" hidden="1" customHeight="1" x14ac:dyDescent="0.25">
      <c r="A48" s="179" t="s">
        <v>98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53"/>
      <c r="Z48" s="153"/>
    </row>
    <row r="49" spans="1:53" ht="14.25" hidden="1" customHeight="1" x14ac:dyDescent="0.25">
      <c r="A49" s="168" t="s">
        <v>60</v>
      </c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52"/>
      <c r="Z49" s="152"/>
    </row>
    <row r="50" spans="1:53" ht="27" hidden="1" customHeight="1" x14ac:dyDescent="0.25">
      <c r="A50" s="55" t="s">
        <v>99</v>
      </c>
      <c r="B50" s="55" t="s">
        <v>100</v>
      </c>
      <c r="C50" s="32">
        <v>4301070935</v>
      </c>
      <c r="D50" s="170">
        <v>4607111037190</v>
      </c>
      <c r="E50" s="171"/>
      <c r="F50" s="156">
        <v>0.43</v>
      </c>
      <c r="G50" s="33">
        <v>16</v>
      </c>
      <c r="H50" s="156">
        <v>6.88</v>
      </c>
      <c r="I50" s="156">
        <v>7.1996000000000002</v>
      </c>
      <c r="J50" s="33">
        <v>84</v>
      </c>
      <c r="K50" s="33" t="s">
        <v>63</v>
      </c>
      <c r="L50" s="34" t="s">
        <v>64</v>
      </c>
      <c r="M50" s="33">
        <v>150</v>
      </c>
      <c r="N50" s="297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O50" s="176"/>
      <c r="P50" s="176"/>
      <c r="Q50" s="176"/>
      <c r="R50" s="171"/>
      <c r="S50" s="35"/>
      <c r="T50" s="35"/>
      <c r="U50" s="36" t="s">
        <v>65</v>
      </c>
      <c r="V50" s="157">
        <v>0</v>
      </c>
      <c r="W50" s="158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101</v>
      </c>
      <c r="B51" s="55" t="s">
        <v>102</v>
      </c>
      <c r="C51" s="32">
        <v>4301070972</v>
      </c>
      <c r="D51" s="170">
        <v>4607111037183</v>
      </c>
      <c r="E51" s="171"/>
      <c r="F51" s="156">
        <v>0.9</v>
      </c>
      <c r="G51" s="33">
        <v>8</v>
      </c>
      <c r="H51" s="156">
        <v>7.2</v>
      </c>
      <c r="I51" s="156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281" t="s">
        <v>103</v>
      </c>
      <c r="O51" s="176"/>
      <c r="P51" s="176"/>
      <c r="Q51" s="176"/>
      <c r="R51" s="171"/>
      <c r="S51" s="35"/>
      <c r="T51" s="35"/>
      <c r="U51" s="36" t="s">
        <v>65</v>
      </c>
      <c r="V51" s="157">
        <v>0</v>
      </c>
      <c r="W51" s="158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104</v>
      </c>
      <c r="B52" s="55" t="s">
        <v>105</v>
      </c>
      <c r="C52" s="32">
        <v>4301070970</v>
      </c>
      <c r="D52" s="170">
        <v>4607111037091</v>
      </c>
      <c r="E52" s="171"/>
      <c r="F52" s="156">
        <v>0.43</v>
      </c>
      <c r="G52" s="33">
        <v>16</v>
      </c>
      <c r="H52" s="156">
        <v>6.88</v>
      </c>
      <c r="I52" s="156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324" t="s">
        <v>106</v>
      </c>
      <c r="O52" s="176"/>
      <c r="P52" s="176"/>
      <c r="Q52" s="176"/>
      <c r="R52" s="171"/>
      <c r="S52" s="35"/>
      <c r="T52" s="35"/>
      <c r="U52" s="36" t="s">
        <v>65</v>
      </c>
      <c r="V52" s="157">
        <v>0</v>
      </c>
      <c r="W52" s="158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hidden="1" customHeight="1" x14ac:dyDescent="0.25">
      <c r="A53" s="55" t="s">
        <v>107</v>
      </c>
      <c r="B53" s="55" t="s">
        <v>108</v>
      </c>
      <c r="C53" s="32">
        <v>4301070971</v>
      </c>
      <c r="D53" s="170">
        <v>4607111036902</v>
      </c>
      <c r="E53" s="171"/>
      <c r="F53" s="156">
        <v>0.9</v>
      </c>
      <c r="G53" s="33">
        <v>8</v>
      </c>
      <c r="H53" s="156">
        <v>7.2</v>
      </c>
      <c r="I53" s="156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270" t="s">
        <v>109</v>
      </c>
      <c r="O53" s="176"/>
      <c r="P53" s="176"/>
      <c r="Q53" s="176"/>
      <c r="R53" s="171"/>
      <c r="S53" s="35"/>
      <c r="T53" s="35"/>
      <c r="U53" s="36" t="s">
        <v>65</v>
      </c>
      <c r="V53" s="157">
        <v>0</v>
      </c>
      <c r="W53" s="158">
        <f t="shared" si="0"/>
        <v>0</v>
      </c>
      <c r="X53" s="37">
        <f t="shared" si="1"/>
        <v>0</v>
      </c>
      <c r="Y53" s="57"/>
      <c r="Z53" s="58"/>
      <c r="AD53" s="62"/>
      <c r="BA53" s="77" t="s">
        <v>1</v>
      </c>
    </row>
    <row r="54" spans="1:53" ht="27" customHeight="1" x14ac:dyDescent="0.25">
      <c r="A54" s="55" t="s">
        <v>110</v>
      </c>
      <c r="B54" s="55" t="s">
        <v>111</v>
      </c>
      <c r="C54" s="32">
        <v>4301070969</v>
      </c>
      <c r="D54" s="170">
        <v>4607111036858</v>
      </c>
      <c r="E54" s="171"/>
      <c r="F54" s="156">
        <v>0.43</v>
      </c>
      <c r="G54" s="33">
        <v>16</v>
      </c>
      <c r="H54" s="156">
        <v>6.88</v>
      </c>
      <c r="I54" s="156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320" t="s">
        <v>112</v>
      </c>
      <c r="O54" s="176"/>
      <c r="P54" s="176"/>
      <c r="Q54" s="176"/>
      <c r="R54" s="171"/>
      <c r="S54" s="35"/>
      <c r="T54" s="35"/>
      <c r="U54" s="36" t="s">
        <v>65</v>
      </c>
      <c r="V54" s="157">
        <v>5</v>
      </c>
      <c r="W54" s="158">
        <f t="shared" si="0"/>
        <v>5</v>
      </c>
      <c r="X54" s="37">
        <f t="shared" si="1"/>
        <v>7.7499999999999999E-2</v>
      </c>
      <c r="Y54" s="57"/>
      <c r="Z54" s="58"/>
      <c r="AD54" s="62"/>
      <c r="BA54" s="78" t="s">
        <v>1</v>
      </c>
    </row>
    <row r="55" spans="1:53" ht="27" hidden="1" customHeight="1" x14ac:dyDescent="0.25">
      <c r="A55" s="55" t="s">
        <v>113</v>
      </c>
      <c r="B55" s="55" t="s">
        <v>114</v>
      </c>
      <c r="C55" s="32">
        <v>4301070968</v>
      </c>
      <c r="D55" s="170">
        <v>4607111036889</v>
      </c>
      <c r="E55" s="171"/>
      <c r="F55" s="156">
        <v>0.9</v>
      </c>
      <c r="G55" s="33">
        <v>8</v>
      </c>
      <c r="H55" s="156">
        <v>7.2</v>
      </c>
      <c r="I55" s="156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86" t="s">
        <v>115</v>
      </c>
      <c r="O55" s="176"/>
      <c r="P55" s="176"/>
      <c r="Q55" s="176"/>
      <c r="R55" s="171"/>
      <c r="S55" s="35"/>
      <c r="T55" s="35"/>
      <c r="U55" s="36" t="s">
        <v>65</v>
      </c>
      <c r="V55" s="157">
        <v>0</v>
      </c>
      <c r="W55" s="158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x14ac:dyDescent="0.2">
      <c r="A56" s="188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89"/>
      <c r="N56" s="172" t="s">
        <v>66</v>
      </c>
      <c r="O56" s="173"/>
      <c r="P56" s="173"/>
      <c r="Q56" s="173"/>
      <c r="R56" s="173"/>
      <c r="S56" s="173"/>
      <c r="T56" s="174"/>
      <c r="U56" s="38" t="s">
        <v>65</v>
      </c>
      <c r="V56" s="159">
        <f>IFERROR(SUM(V50:V55),"0")</f>
        <v>5</v>
      </c>
      <c r="W56" s="159">
        <f>IFERROR(SUM(W50:W55),"0")</f>
        <v>5</v>
      </c>
      <c r="X56" s="159">
        <f>IFERROR(IF(X50="",0,X50),"0")+IFERROR(IF(X51="",0,X51),"0")+IFERROR(IF(X52="",0,X52),"0")+IFERROR(IF(X53="",0,X53),"0")+IFERROR(IF(X54="",0,X54),"0")+IFERROR(IF(X55="",0,X55),"0")</f>
        <v>7.7499999999999999E-2</v>
      </c>
      <c r="Y56" s="160"/>
      <c r="Z56" s="160"/>
    </row>
    <row r="57" spans="1:53" x14ac:dyDescent="0.2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89"/>
      <c r="N57" s="172" t="s">
        <v>66</v>
      </c>
      <c r="O57" s="173"/>
      <c r="P57" s="173"/>
      <c r="Q57" s="173"/>
      <c r="R57" s="173"/>
      <c r="S57" s="173"/>
      <c r="T57" s="174"/>
      <c r="U57" s="38" t="s">
        <v>67</v>
      </c>
      <c r="V57" s="159">
        <f>IFERROR(SUMPRODUCT(V50:V55*H50:H55),"0")</f>
        <v>34.4</v>
      </c>
      <c r="W57" s="159">
        <f>IFERROR(SUMPRODUCT(W50:W55*H50:H55),"0")</f>
        <v>34.4</v>
      </c>
      <c r="X57" s="38"/>
      <c r="Y57" s="160"/>
      <c r="Z57" s="160"/>
    </row>
    <row r="58" spans="1:53" ht="16.5" hidden="1" customHeight="1" x14ac:dyDescent="0.25">
      <c r="A58" s="179" t="s">
        <v>116</v>
      </c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53"/>
      <c r="Z58" s="153"/>
    </row>
    <row r="59" spans="1:53" ht="14.25" hidden="1" customHeight="1" x14ac:dyDescent="0.25">
      <c r="A59" s="168" t="s">
        <v>60</v>
      </c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52"/>
      <c r="Z59" s="152"/>
    </row>
    <row r="60" spans="1:53" ht="27" hidden="1" customHeight="1" x14ac:dyDescent="0.25">
      <c r="A60" s="55" t="s">
        <v>117</v>
      </c>
      <c r="B60" s="55" t="s">
        <v>118</v>
      </c>
      <c r="C60" s="32">
        <v>4301070977</v>
      </c>
      <c r="D60" s="170">
        <v>4607111037411</v>
      </c>
      <c r="E60" s="171"/>
      <c r="F60" s="156">
        <v>2.7</v>
      </c>
      <c r="G60" s="33">
        <v>1</v>
      </c>
      <c r="H60" s="156">
        <v>2.7</v>
      </c>
      <c r="I60" s="156">
        <v>2.8132000000000001</v>
      </c>
      <c r="J60" s="33">
        <v>234</v>
      </c>
      <c r="K60" s="33" t="s">
        <v>119</v>
      </c>
      <c r="L60" s="34" t="s">
        <v>64</v>
      </c>
      <c r="M60" s="33">
        <v>180</v>
      </c>
      <c r="N60" s="289" t="s">
        <v>120</v>
      </c>
      <c r="O60" s="176"/>
      <c r="P60" s="176"/>
      <c r="Q60" s="176"/>
      <c r="R60" s="171"/>
      <c r="S60" s="35"/>
      <c r="T60" s="35"/>
      <c r="U60" s="36" t="s">
        <v>65</v>
      </c>
      <c r="V60" s="157">
        <v>0</v>
      </c>
      <c r="W60" s="158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hidden="1" customHeight="1" x14ac:dyDescent="0.25">
      <c r="A61" s="55" t="s">
        <v>121</v>
      </c>
      <c r="B61" s="55" t="s">
        <v>122</v>
      </c>
      <c r="C61" s="32">
        <v>4301070981</v>
      </c>
      <c r="D61" s="170">
        <v>4607111036728</v>
      </c>
      <c r="E61" s="171"/>
      <c r="F61" s="156">
        <v>5</v>
      </c>
      <c r="G61" s="33">
        <v>1</v>
      </c>
      <c r="H61" s="156">
        <v>5</v>
      </c>
      <c r="I61" s="156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227" t="s">
        <v>123</v>
      </c>
      <c r="O61" s="176"/>
      <c r="P61" s="176"/>
      <c r="Q61" s="176"/>
      <c r="R61" s="171"/>
      <c r="S61" s="35"/>
      <c r="T61" s="35"/>
      <c r="U61" s="36" t="s">
        <v>65</v>
      </c>
      <c r="V61" s="157">
        <v>0</v>
      </c>
      <c r="W61" s="158">
        <f>IFERROR(IF(V61="","",V61),"")</f>
        <v>0</v>
      </c>
      <c r="X61" s="37">
        <f>IFERROR(IF(V61="","",V61*0.00866),"")</f>
        <v>0</v>
      </c>
      <c r="Y61" s="57"/>
      <c r="Z61" s="58"/>
      <c r="AD61" s="62"/>
      <c r="BA61" s="81" t="s">
        <v>1</v>
      </c>
    </row>
    <row r="62" spans="1:53" hidden="1" x14ac:dyDescent="0.2">
      <c r="A62" s="188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89"/>
      <c r="N62" s="172" t="s">
        <v>66</v>
      </c>
      <c r="O62" s="173"/>
      <c r="P62" s="173"/>
      <c r="Q62" s="173"/>
      <c r="R62" s="173"/>
      <c r="S62" s="173"/>
      <c r="T62" s="174"/>
      <c r="U62" s="38" t="s">
        <v>65</v>
      </c>
      <c r="V62" s="159">
        <f>IFERROR(SUM(V60:V61),"0")</f>
        <v>0</v>
      </c>
      <c r="W62" s="159">
        <f>IFERROR(SUM(W60:W61),"0")</f>
        <v>0</v>
      </c>
      <c r="X62" s="159">
        <f>IFERROR(IF(X60="",0,X60),"0")+IFERROR(IF(X61="",0,X61),"0")</f>
        <v>0</v>
      </c>
      <c r="Y62" s="160"/>
      <c r="Z62" s="160"/>
    </row>
    <row r="63" spans="1:53" hidden="1" x14ac:dyDescent="0.2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89"/>
      <c r="N63" s="172" t="s">
        <v>66</v>
      </c>
      <c r="O63" s="173"/>
      <c r="P63" s="173"/>
      <c r="Q63" s="173"/>
      <c r="R63" s="173"/>
      <c r="S63" s="173"/>
      <c r="T63" s="174"/>
      <c r="U63" s="38" t="s">
        <v>67</v>
      </c>
      <c r="V63" s="159">
        <f>IFERROR(SUMPRODUCT(V60:V61*H60:H61),"0")</f>
        <v>0</v>
      </c>
      <c r="W63" s="159">
        <f>IFERROR(SUMPRODUCT(W60:W61*H60:H61),"0")</f>
        <v>0</v>
      </c>
      <c r="X63" s="38"/>
      <c r="Y63" s="160"/>
      <c r="Z63" s="160"/>
    </row>
    <row r="64" spans="1:53" ht="16.5" hidden="1" customHeight="1" x14ac:dyDescent="0.25">
      <c r="A64" s="179" t="s">
        <v>124</v>
      </c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53"/>
      <c r="Z64" s="153"/>
    </row>
    <row r="65" spans="1:53" ht="14.25" hidden="1" customHeight="1" x14ac:dyDescent="0.25">
      <c r="A65" s="168" t="s">
        <v>125</v>
      </c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52"/>
      <c r="Z65" s="152"/>
    </row>
    <row r="66" spans="1:53" ht="27" customHeight="1" x14ac:dyDescent="0.25">
      <c r="A66" s="55" t="s">
        <v>126</v>
      </c>
      <c r="B66" s="55" t="s">
        <v>127</v>
      </c>
      <c r="C66" s="32">
        <v>4301135113</v>
      </c>
      <c r="D66" s="170">
        <v>4607111033659</v>
      </c>
      <c r="E66" s="171"/>
      <c r="F66" s="156">
        <v>0.3</v>
      </c>
      <c r="G66" s="33">
        <v>12</v>
      </c>
      <c r="H66" s="156">
        <v>3.6</v>
      </c>
      <c r="I66" s="156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269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76"/>
      <c r="P66" s="176"/>
      <c r="Q66" s="176"/>
      <c r="R66" s="171"/>
      <c r="S66" s="35"/>
      <c r="T66" s="35"/>
      <c r="U66" s="36" t="s">
        <v>65</v>
      </c>
      <c r="V66" s="157">
        <v>16</v>
      </c>
      <c r="W66" s="158">
        <f>IFERROR(IF(V66="","",V66),"")</f>
        <v>16</v>
      </c>
      <c r="X66" s="37">
        <f>IFERROR(IF(V66="","",V66*0.01788),"")</f>
        <v>0.28608</v>
      </c>
      <c r="Y66" s="57"/>
      <c r="Z66" s="58"/>
      <c r="AD66" s="62"/>
      <c r="BA66" s="82" t="s">
        <v>74</v>
      </c>
    </row>
    <row r="67" spans="1:53" x14ac:dyDescent="0.2">
      <c r="A67" s="188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89"/>
      <c r="N67" s="172" t="s">
        <v>66</v>
      </c>
      <c r="O67" s="173"/>
      <c r="P67" s="173"/>
      <c r="Q67" s="173"/>
      <c r="R67" s="173"/>
      <c r="S67" s="173"/>
      <c r="T67" s="174"/>
      <c r="U67" s="38" t="s">
        <v>65</v>
      </c>
      <c r="V67" s="159">
        <f>IFERROR(SUM(V66:V66),"0")</f>
        <v>16</v>
      </c>
      <c r="W67" s="159">
        <f>IFERROR(SUM(W66:W66),"0")</f>
        <v>16</v>
      </c>
      <c r="X67" s="159">
        <f>IFERROR(IF(X66="",0,X66),"0")</f>
        <v>0.28608</v>
      </c>
      <c r="Y67" s="160"/>
      <c r="Z67" s="160"/>
    </row>
    <row r="68" spans="1:53" x14ac:dyDescent="0.2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89"/>
      <c r="N68" s="172" t="s">
        <v>66</v>
      </c>
      <c r="O68" s="173"/>
      <c r="P68" s="173"/>
      <c r="Q68" s="173"/>
      <c r="R68" s="173"/>
      <c r="S68" s="173"/>
      <c r="T68" s="174"/>
      <c r="U68" s="38" t="s">
        <v>67</v>
      </c>
      <c r="V68" s="159">
        <f>IFERROR(SUMPRODUCT(V66:V66*H66:H66),"0")</f>
        <v>57.6</v>
      </c>
      <c r="W68" s="159">
        <f>IFERROR(SUMPRODUCT(W66:W66*H66:H66),"0")</f>
        <v>57.6</v>
      </c>
      <c r="X68" s="38"/>
      <c r="Y68" s="160"/>
      <c r="Z68" s="160"/>
    </row>
    <row r="69" spans="1:53" ht="16.5" hidden="1" customHeight="1" x14ac:dyDescent="0.25">
      <c r="A69" s="179" t="s">
        <v>128</v>
      </c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53"/>
      <c r="Z69" s="153"/>
    </row>
    <row r="70" spans="1:53" ht="14.25" hidden="1" customHeight="1" x14ac:dyDescent="0.25">
      <c r="A70" s="168" t="s">
        <v>129</v>
      </c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52"/>
      <c r="Z70" s="152"/>
    </row>
    <row r="71" spans="1:53" ht="27" customHeight="1" x14ac:dyDescent="0.25">
      <c r="A71" s="55" t="s">
        <v>130</v>
      </c>
      <c r="B71" s="55" t="s">
        <v>131</v>
      </c>
      <c r="C71" s="32">
        <v>4301131012</v>
      </c>
      <c r="D71" s="170">
        <v>4607111034137</v>
      </c>
      <c r="E71" s="171"/>
      <c r="F71" s="156">
        <v>0.3</v>
      </c>
      <c r="G71" s="33">
        <v>12</v>
      </c>
      <c r="H71" s="156">
        <v>3.6</v>
      </c>
      <c r="I71" s="156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87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76"/>
      <c r="P71" s="176"/>
      <c r="Q71" s="176"/>
      <c r="R71" s="171"/>
      <c r="S71" s="35"/>
      <c r="T71" s="35"/>
      <c r="U71" s="36" t="s">
        <v>65</v>
      </c>
      <c r="V71" s="157">
        <v>2</v>
      </c>
      <c r="W71" s="158">
        <f>IFERROR(IF(V71="","",V71),"")</f>
        <v>2</v>
      </c>
      <c r="X71" s="37">
        <f>IFERROR(IF(V71="","",V71*0.01788),"")</f>
        <v>3.576E-2</v>
      </c>
      <c r="Y71" s="57"/>
      <c r="Z71" s="58"/>
      <c r="AD71" s="62"/>
      <c r="BA71" s="83" t="s">
        <v>74</v>
      </c>
    </row>
    <row r="72" spans="1:53" ht="27" hidden="1" customHeight="1" x14ac:dyDescent="0.25">
      <c r="A72" s="55" t="s">
        <v>132</v>
      </c>
      <c r="B72" s="55" t="s">
        <v>133</v>
      </c>
      <c r="C72" s="32">
        <v>4301131011</v>
      </c>
      <c r="D72" s="170">
        <v>4607111034120</v>
      </c>
      <c r="E72" s="171"/>
      <c r="F72" s="156">
        <v>0.3</v>
      </c>
      <c r="G72" s="33">
        <v>12</v>
      </c>
      <c r="H72" s="156">
        <v>3.6</v>
      </c>
      <c r="I72" s="156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214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76"/>
      <c r="P72" s="176"/>
      <c r="Q72" s="176"/>
      <c r="R72" s="171"/>
      <c r="S72" s="35"/>
      <c r="T72" s="35"/>
      <c r="U72" s="36" t="s">
        <v>65</v>
      </c>
      <c r="V72" s="157">
        <v>0</v>
      </c>
      <c r="W72" s="158">
        <f>IFERROR(IF(V72="","",V72),"")</f>
        <v>0</v>
      </c>
      <c r="X72" s="37">
        <f>IFERROR(IF(V72="","",V72*0.01788),"")</f>
        <v>0</v>
      </c>
      <c r="Y72" s="57"/>
      <c r="Z72" s="58"/>
      <c r="AD72" s="62"/>
      <c r="BA72" s="84" t="s">
        <v>74</v>
      </c>
    </row>
    <row r="73" spans="1:53" x14ac:dyDescent="0.2">
      <c r="A73" s="188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89"/>
      <c r="N73" s="172" t="s">
        <v>66</v>
      </c>
      <c r="O73" s="173"/>
      <c r="P73" s="173"/>
      <c r="Q73" s="173"/>
      <c r="R73" s="173"/>
      <c r="S73" s="173"/>
      <c r="T73" s="174"/>
      <c r="U73" s="38" t="s">
        <v>65</v>
      </c>
      <c r="V73" s="159">
        <f>IFERROR(SUM(V71:V72),"0")</f>
        <v>2</v>
      </c>
      <c r="W73" s="159">
        <f>IFERROR(SUM(W71:W72),"0")</f>
        <v>2</v>
      </c>
      <c r="X73" s="159">
        <f>IFERROR(IF(X71="",0,X71),"0")+IFERROR(IF(X72="",0,X72),"0")</f>
        <v>3.576E-2</v>
      </c>
      <c r="Y73" s="160"/>
      <c r="Z73" s="160"/>
    </row>
    <row r="74" spans="1:53" x14ac:dyDescent="0.2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89"/>
      <c r="N74" s="172" t="s">
        <v>66</v>
      </c>
      <c r="O74" s="173"/>
      <c r="P74" s="173"/>
      <c r="Q74" s="173"/>
      <c r="R74" s="173"/>
      <c r="S74" s="173"/>
      <c r="T74" s="174"/>
      <c r="U74" s="38" t="s">
        <v>67</v>
      </c>
      <c r="V74" s="159">
        <f>IFERROR(SUMPRODUCT(V71:V72*H71:H72),"0")</f>
        <v>7.2</v>
      </c>
      <c r="W74" s="159">
        <f>IFERROR(SUMPRODUCT(W71:W72*H71:H72),"0")</f>
        <v>7.2</v>
      </c>
      <c r="X74" s="38"/>
      <c r="Y74" s="160"/>
      <c r="Z74" s="160"/>
    </row>
    <row r="75" spans="1:53" ht="16.5" hidden="1" customHeight="1" x14ac:dyDescent="0.25">
      <c r="A75" s="179" t="s">
        <v>134</v>
      </c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53"/>
      <c r="Z75" s="153"/>
    </row>
    <row r="76" spans="1:53" ht="14.25" hidden="1" customHeight="1" x14ac:dyDescent="0.25">
      <c r="A76" s="168" t="s">
        <v>125</v>
      </c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52"/>
      <c r="Z76" s="152"/>
    </row>
    <row r="77" spans="1:53" ht="27" customHeight="1" x14ac:dyDescent="0.25">
      <c r="A77" s="55" t="s">
        <v>135</v>
      </c>
      <c r="B77" s="55" t="s">
        <v>136</v>
      </c>
      <c r="C77" s="32">
        <v>4301135053</v>
      </c>
      <c r="D77" s="170">
        <v>4607111036407</v>
      </c>
      <c r="E77" s="171"/>
      <c r="F77" s="156">
        <v>0.3</v>
      </c>
      <c r="G77" s="33">
        <v>14</v>
      </c>
      <c r="H77" s="156">
        <v>4.2</v>
      </c>
      <c r="I77" s="156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57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76"/>
      <c r="P77" s="176"/>
      <c r="Q77" s="176"/>
      <c r="R77" s="171"/>
      <c r="S77" s="35"/>
      <c r="T77" s="35"/>
      <c r="U77" s="36" t="s">
        <v>65</v>
      </c>
      <c r="V77" s="157">
        <v>179</v>
      </c>
      <c r="W77" s="158">
        <f t="shared" ref="W77:W82" si="2">IFERROR(IF(V77="","",V77),"")</f>
        <v>179</v>
      </c>
      <c r="X77" s="37">
        <f t="shared" ref="X77:X82" si="3">IFERROR(IF(V77="","",V77*0.01788),"")</f>
        <v>3.20052</v>
      </c>
      <c r="Y77" s="57"/>
      <c r="Z77" s="58"/>
      <c r="AD77" s="62"/>
      <c r="BA77" s="85" t="s">
        <v>74</v>
      </c>
    </row>
    <row r="78" spans="1:53" ht="16.5" customHeight="1" x14ac:dyDescent="0.25">
      <c r="A78" s="55" t="s">
        <v>137</v>
      </c>
      <c r="B78" s="55" t="s">
        <v>138</v>
      </c>
      <c r="C78" s="32">
        <v>4301135122</v>
      </c>
      <c r="D78" s="170">
        <v>4607111033628</v>
      </c>
      <c r="E78" s="171"/>
      <c r="F78" s="156">
        <v>0.3</v>
      </c>
      <c r="G78" s="33">
        <v>12</v>
      </c>
      <c r="H78" s="156">
        <v>3.6</v>
      </c>
      <c r="I78" s="156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90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76"/>
      <c r="P78" s="176"/>
      <c r="Q78" s="176"/>
      <c r="R78" s="171"/>
      <c r="S78" s="35"/>
      <c r="T78" s="35"/>
      <c r="U78" s="36" t="s">
        <v>65</v>
      </c>
      <c r="V78" s="157">
        <v>92</v>
      </c>
      <c r="W78" s="158">
        <f t="shared" si="2"/>
        <v>92</v>
      </c>
      <c r="X78" s="37">
        <f t="shared" si="3"/>
        <v>1.64496</v>
      </c>
      <c r="Y78" s="57"/>
      <c r="Z78" s="58"/>
      <c r="AD78" s="62"/>
      <c r="BA78" s="86" t="s">
        <v>74</v>
      </c>
    </row>
    <row r="79" spans="1:53" ht="27" customHeight="1" x14ac:dyDescent="0.25">
      <c r="A79" s="55" t="s">
        <v>139</v>
      </c>
      <c r="B79" s="55" t="s">
        <v>140</v>
      </c>
      <c r="C79" s="32">
        <v>4301130400</v>
      </c>
      <c r="D79" s="170">
        <v>4607111033451</v>
      </c>
      <c r="E79" s="171"/>
      <c r="F79" s="156">
        <v>0.3</v>
      </c>
      <c r="G79" s="33">
        <v>12</v>
      </c>
      <c r="H79" s="156">
        <v>3.6</v>
      </c>
      <c r="I79" s="156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175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76"/>
      <c r="P79" s="176"/>
      <c r="Q79" s="176"/>
      <c r="R79" s="171"/>
      <c r="S79" s="35"/>
      <c r="T79" s="35"/>
      <c r="U79" s="36" t="s">
        <v>65</v>
      </c>
      <c r="V79" s="157">
        <v>71</v>
      </c>
      <c r="W79" s="158">
        <f t="shared" si="2"/>
        <v>71</v>
      </c>
      <c r="X79" s="37">
        <f t="shared" si="3"/>
        <v>1.2694799999999999</v>
      </c>
      <c r="Y79" s="57"/>
      <c r="Z79" s="58"/>
      <c r="AD79" s="62"/>
      <c r="BA79" s="87" t="s">
        <v>74</v>
      </c>
    </row>
    <row r="80" spans="1:53" ht="27" customHeight="1" x14ac:dyDescent="0.25">
      <c r="A80" s="55" t="s">
        <v>141</v>
      </c>
      <c r="B80" s="55" t="s">
        <v>142</v>
      </c>
      <c r="C80" s="32">
        <v>4301135120</v>
      </c>
      <c r="D80" s="170">
        <v>4607111035141</v>
      </c>
      <c r="E80" s="171"/>
      <c r="F80" s="156">
        <v>0.3</v>
      </c>
      <c r="G80" s="33">
        <v>12</v>
      </c>
      <c r="H80" s="156">
        <v>3.6</v>
      </c>
      <c r="I80" s="156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85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76"/>
      <c r="P80" s="176"/>
      <c r="Q80" s="176"/>
      <c r="R80" s="171"/>
      <c r="S80" s="35"/>
      <c r="T80" s="35"/>
      <c r="U80" s="36" t="s">
        <v>65</v>
      </c>
      <c r="V80" s="157">
        <v>1</v>
      </c>
      <c r="W80" s="158">
        <f t="shared" si="2"/>
        <v>1</v>
      </c>
      <c r="X80" s="37">
        <f t="shared" si="3"/>
        <v>1.788E-2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143</v>
      </c>
      <c r="B81" s="55" t="s">
        <v>144</v>
      </c>
      <c r="C81" s="32">
        <v>4301135111</v>
      </c>
      <c r="D81" s="170">
        <v>4607111035028</v>
      </c>
      <c r="E81" s="171"/>
      <c r="F81" s="156">
        <v>0.48</v>
      </c>
      <c r="G81" s="33">
        <v>8</v>
      </c>
      <c r="H81" s="156">
        <v>3.84</v>
      </c>
      <c r="I81" s="156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321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76"/>
      <c r="P81" s="176"/>
      <c r="Q81" s="176"/>
      <c r="R81" s="171"/>
      <c r="S81" s="35"/>
      <c r="T81" s="35"/>
      <c r="U81" s="36" t="s">
        <v>65</v>
      </c>
      <c r="V81" s="157">
        <v>0</v>
      </c>
      <c r="W81" s="158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customHeight="1" x14ac:dyDescent="0.25">
      <c r="A82" s="55" t="s">
        <v>145</v>
      </c>
      <c r="B82" s="55" t="s">
        <v>146</v>
      </c>
      <c r="C82" s="32">
        <v>4301135109</v>
      </c>
      <c r="D82" s="170">
        <v>4607111033444</v>
      </c>
      <c r="E82" s="171"/>
      <c r="F82" s="156">
        <v>0.3</v>
      </c>
      <c r="G82" s="33">
        <v>12</v>
      </c>
      <c r="H82" s="156">
        <v>3.6</v>
      </c>
      <c r="I82" s="156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207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76"/>
      <c r="P82" s="176"/>
      <c r="Q82" s="176"/>
      <c r="R82" s="171"/>
      <c r="S82" s="35"/>
      <c r="T82" s="35"/>
      <c r="U82" s="36" t="s">
        <v>65</v>
      </c>
      <c r="V82" s="157">
        <v>16</v>
      </c>
      <c r="W82" s="158">
        <f t="shared" si="2"/>
        <v>16</v>
      </c>
      <c r="X82" s="37">
        <f t="shared" si="3"/>
        <v>0.28608</v>
      </c>
      <c r="Y82" s="57"/>
      <c r="Z82" s="58"/>
      <c r="AD82" s="62"/>
      <c r="BA82" s="90" t="s">
        <v>74</v>
      </c>
    </row>
    <row r="83" spans="1:53" x14ac:dyDescent="0.2">
      <c r="A83" s="188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89"/>
      <c r="N83" s="172" t="s">
        <v>66</v>
      </c>
      <c r="O83" s="173"/>
      <c r="P83" s="173"/>
      <c r="Q83" s="173"/>
      <c r="R83" s="173"/>
      <c r="S83" s="173"/>
      <c r="T83" s="174"/>
      <c r="U83" s="38" t="s">
        <v>65</v>
      </c>
      <c r="V83" s="159">
        <f>IFERROR(SUM(V77:V82),"0")</f>
        <v>359</v>
      </c>
      <c r="W83" s="159">
        <f>IFERROR(SUM(W77:W82),"0")</f>
        <v>359</v>
      </c>
      <c r="X83" s="159">
        <f>IFERROR(IF(X77="",0,X77),"0")+IFERROR(IF(X78="",0,X78),"0")+IFERROR(IF(X79="",0,X79),"0")+IFERROR(IF(X80="",0,X80),"0")+IFERROR(IF(X81="",0,X81),"0")+IFERROR(IF(X82="",0,X82),"0")</f>
        <v>6.41892</v>
      </c>
      <c r="Y83" s="160"/>
      <c r="Z83" s="160"/>
    </row>
    <row r="84" spans="1:53" x14ac:dyDescent="0.2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89"/>
      <c r="N84" s="172" t="s">
        <v>66</v>
      </c>
      <c r="O84" s="173"/>
      <c r="P84" s="173"/>
      <c r="Q84" s="173"/>
      <c r="R84" s="173"/>
      <c r="S84" s="173"/>
      <c r="T84" s="174"/>
      <c r="U84" s="38" t="s">
        <v>67</v>
      </c>
      <c r="V84" s="159">
        <f>IFERROR(SUMPRODUCT(V77:V82*H77:H82),"0")</f>
        <v>1399.7999999999997</v>
      </c>
      <c r="W84" s="159">
        <f>IFERROR(SUMPRODUCT(W77:W82*H77:H82),"0")</f>
        <v>1399.7999999999997</v>
      </c>
      <c r="X84" s="38"/>
      <c r="Y84" s="160"/>
      <c r="Z84" s="160"/>
    </row>
    <row r="85" spans="1:53" ht="16.5" hidden="1" customHeight="1" x14ac:dyDescent="0.25">
      <c r="A85" s="179" t="s">
        <v>147</v>
      </c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53"/>
      <c r="Z85" s="153"/>
    </row>
    <row r="86" spans="1:53" ht="14.25" hidden="1" customHeight="1" x14ac:dyDescent="0.25">
      <c r="A86" s="168" t="s">
        <v>147</v>
      </c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52"/>
      <c r="Z86" s="152"/>
    </row>
    <row r="87" spans="1:53" ht="27" customHeight="1" x14ac:dyDescent="0.25">
      <c r="A87" s="55" t="s">
        <v>148</v>
      </c>
      <c r="B87" s="55" t="s">
        <v>149</v>
      </c>
      <c r="C87" s="32">
        <v>4301136013</v>
      </c>
      <c r="D87" s="170">
        <v>4607025784012</v>
      </c>
      <c r="E87" s="171"/>
      <c r="F87" s="156">
        <v>0.09</v>
      </c>
      <c r="G87" s="33">
        <v>24</v>
      </c>
      <c r="H87" s="156">
        <v>2.16</v>
      </c>
      <c r="I87" s="156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244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76"/>
      <c r="P87" s="176"/>
      <c r="Q87" s="176"/>
      <c r="R87" s="171"/>
      <c r="S87" s="35"/>
      <c r="T87" s="35"/>
      <c r="U87" s="36" t="s">
        <v>65</v>
      </c>
      <c r="V87" s="157">
        <v>2</v>
      </c>
      <c r="W87" s="158">
        <f>IFERROR(IF(V87="","",V87),"")</f>
        <v>2</v>
      </c>
      <c r="X87" s="37">
        <f>IFERROR(IF(V87="","",V87*0.00936),"")</f>
        <v>1.8720000000000001E-2</v>
      </c>
      <c r="Y87" s="57"/>
      <c r="Z87" s="58"/>
      <c r="AD87" s="62"/>
      <c r="BA87" s="91" t="s">
        <v>74</v>
      </c>
    </row>
    <row r="88" spans="1:53" ht="27" customHeight="1" x14ac:dyDescent="0.25">
      <c r="A88" s="55" t="s">
        <v>150</v>
      </c>
      <c r="B88" s="55" t="s">
        <v>151</v>
      </c>
      <c r="C88" s="32">
        <v>4301136012</v>
      </c>
      <c r="D88" s="170">
        <v>4607025784319</v>
      </c>
      <c r="E88" s="171"/>
      <c r="F88" s="156">
        <v>0.36</v>
      </c>
      <c r="G88" s="33">
        <v>10</v>
      </c>
      <c r="H88" s="156">
        <v>3.6</v>
      </c>
      <c r="I88" s="156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200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76"/>
      <c r="P88" s="176"/>
      <c r="Q88" s="176"/>
      <c r="R88" s="171"/>
      <c r="S88" s="35"/>
      <c r="T88" s="35"/>
      <c r="U88" s="36" t="s">
        <v>65</v>
      </c>
      <c r="V88" s="157">
        <v>40</v>
      </c>
      <c r="W88" s="158">
        <f>IFERROR(IF(V88="","",V88),"")</f>
        <v>40</v>
      </c>
      <c r="X88" s="37">
        <f>IFERROR(IF(V88="","",V88*0.01788),"")</f>
        <v>0.71520000000000006</v>
      </c>
      <c r="Y88" s="57"/>
      <c r="Z88" s="58"/>
      <c r="AD88" s="62"/>
      <c r="BA88" s="92" t="s">
        <v>74</v>
      </c>
    </row>
    <row r="89" spans="1:53" ht="16.5" customHeight="1" x14ac:dyDescent="0.25">
      <c r="A89" s="55" t="s">
        <v>152</v>
      </c>
      <c r="B89" s="55" t="s">
        <v>153</v>
      </c>
      <c r="C89" s="32">
        <v>4301136014</v>
      </c>
      <c r="D89" s="170">
        <v>4607111035370</v>
      </c>
      <c r="E89" s="171"/>
      <c r="F89" s="156">
        <v>0.14000000000000001</v>
      </c>
      <c r="G89" s="33">
        <v>22</v>
      </c>
      <c r="H89" s="156">
        <v>3.08</v>
      </c>
      <c r="I89" s="156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47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76"/>
      <c r="P89" s="176"/>
      <c r="Q89" s="176"/>
      <c r="R89" s="171"/>
      <c r="S89" s="35"/>
      <c r="T89" s="35"/>
      <c r="U89" s="36" t="s">
        <v>65</v>
      </c>
      <c r="V89" s="157">
        <v>1</v>
      </c>
      <c r="W89" s="158">
        <f>IFERROR(IF(V89="","",V89),"")</f>
        <v>1</v>
      </c>
      <c r="X89" s="37">
        <f>IFERROR(IF(V89="","",V89*0.0155),"")</f>
        <v>1.55E-2</v>
      </c>
      <c r="Y89" s="57"/>
      <c r="Z89" s="58"/>
      <c r="AD89" s="62"/>
      <c r="BA89" s="93" t="s">
        <v>74</v>
      </c>
    </row>
    <row r="90" spans="1:53" x14ac:dyDescent="0.2">
      <c r="A90" s="188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89"/>
      <c r="N90" s="172" t="s">
        <v>66</v>
      </c>
      <c r="O90" s="173"/>
      <c r="P90" s="173"/>
      <c r="Q90" s="173"/>
      <c r="R90" s="173"/>
      <c r="S90" s="173"/>
      <c r="T90" s="174"/>
      <c r="U90" s="38" t="s">
        <v>65</v>
      </c>
      <c r="V90" s="159">
        <f>IFERROR(SUM(V87:V89),"0")</f>
        <v>43</v>
      </c>
      <c r="W90" s="159">
        <f>IFERROR(SUM(W87:W89),"0")</f>
        <v>43</v>
      </c>
      <c r="X90" s="159">
        <f>IFERROR(IF(X87="",0,X87),"0")+IFERROR(IF(X88="",0,X88),"0")+IFERROR(IF(X89="",0,X89),"0")</f>
        <v>0.74941999999999998</v>
      </c>
      <c r="Y90" s="160"/>
      <c r="Z90" s="160"/>
    </row>
    <row r="91" spans="1:53" x14ac:dyDescent="0.2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89"/>
      <c r="N91" s="172" t="s">
        <v>66</v>
      </c>
      <c r="O91" s="173"/>
      <c r="P91" s="173"/>
      <c r="Q91" s="173"/>
      <c r="R91" s="173"/>
      <c r="S91" s="173"/>
      <c r="T91" s="174"/>
      <c r="U91" s="38" t="s">
        <v>67</v>
      </c>
      <c r="V91" s="159">
        <f>IFERROR(SUMPRODUCT(V87:V89*H87:H89),"0")</f>
        <v>151.4</v>
      </c>
      <c r="W91" s="159">
        <f>IFERROR(SUMPRODUCT(W87:W89*H87:H89),"0")</f>
        <v>151.4</v>
      </c>
      <c r="X91" s="38"/>
      <c r="Y91" s="160"/>
      <c r="Z91" s="160"/>
    </row>
    <row r="92" spans="1:53" ht="16.5" hidden="1" customHeight="1" x14ac:dyDescent="0.25">
      <c r="A92" s="179" t="s">
        <v>154</v>
      </c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53"/>
      <c r="Z92" s="153"/>
    </row>
    <row r="93" spans="1:53" ht="14.25" hidden="1" customHeight="1" x14ac:dyDescent="0.25">
      <c r="A93" s="168" t="s">
        <v>60</v>
      </c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52"/>
      <c r="Z93" s="152"/>
    </row>
    <row r="94" spans="1:53" ht="27" customHeight="1" x14ac:dyDescent="0.25">
      <c r="A94" s="55" t="s">
        <v>155</v>
      </c>
      <c r="B94" s="55" t="s">
        <v>156</v>
      </c>
      <c r="C94" s="32">
        <v>4301070975</v>
      </c>
      <c r="D94" s="170">
        <v>4607111033970</v>
      </c>
      <c r="E94" s="171"/>
      <c r="F94" s="156">
        <v>0.43</v>
      </c>
      <c r="G94" s="33">
        <v>16</v>
      </c>
      <c r="H94" s="156">
        <v>6.88</v>
      </c>
      <c r="I94" s="156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301" t="s">
        <v>157</v>
      </c>
      <c r="O94" s="176"/>
      <c r="P94" s="176"/>
      <c r="Q94" s="176"/>
      <c r="R94" s="171"/>
      <c r="S94" s="35"/>
      <c r="T94" s="35"/>
      <c r="U94" s="36" t="s">
        <v>65</v>
      </c>
      <c r="V94" s="157">
        <v>25</v>
      </c>
      <c r="W94" s="158">
        <f>IFERROR(IF(V94="","",V94),"")</f>
        <v>25</v>
      </c>
      <c r="X94" s="37">
        <f>IFERROR(IF(V94="","",V94*0.0155),"")</f>
        <v>0.38750000000000001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158</v>
      </c>
      <c r="B95" s="55" t="s">
        <v>159</v>
      </c>
      <c r="C95" s="32">
        <v>4301070976</v>
      </c>
      <c r="D95" s="170">
        <v>4607111034144</v>
      </c>
      <c r="E95" s="171"/>
      <c r="F95" s="156">
        <v>0.9</v>
      </c>
      <c r="G95" s="33">
        <v>8</v>
      </c>
      <c r="H95" s="156">
        <v>7.2</v>
      </c>
      <c r="I95" s="156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32" t="s">
        <v>160</v>
      </c>
      <c r="O95" s="176"/>
      <c r="P95" s="176"/>
      <c r="Q95" s="176"/>
      <c r="R95" s="171"/>
      <c r="S95" s="35"/>
      <c r="T95" s="35"/>
      <c r="U95" s="36" t="s">
        <v>65</v>
      </c>
      <c r="V95" s="157">
        <v>60</v>
      </c>
      <c r="W95" s="158">
        <f>IFERROR(IF(V95="","",V95),"")</f>
        <v>60</v>
      </c>
      <c r="X95" s="37">
        <f>IFERROR(IF(V95="","",V95*0.0155),"")</f>
        <v>0.92999999999999994</v>
      </c>
      <c r="Y95" s="57"/>
      <c r="Z95" s="58"/>
      <c r="AD95" s="62"/>
      <c r="BA95" s="95" t="s">
        <v>1</v>
      </c>
    </row>
    <row r="96" spans="1:53" ht="27" hidden="1" customHeight="1" x14ac:dyDescent="0.25">
      <c r="A96" s="55" t="s">
        <v>161</v>
      </c>
      <c r="B96" s="55" t="s">
        <v>162</v>
      </c>
      <c r="C96" s="32">
        <v>4301070973</v>
      </c>
      <c r="D96" s="170">
        <v>4607111033987</v>
      </c>
      <c r="E96" s="171"/>
      <c r="F96" s="156">
        <v>0.43</v>
      </c>
      <c r="G96" s="33">
        <v>16</v>
      </c>
      <c r="H96" s="156">
        <v>6.88</v>
      </c>
      <c r="I96" s="156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35" t="s">
        <v>163</v>
      </c>
      <c r="O96" s="176"/>
      <c r="P96" s="176"/>
      <c r="Q96" s="176"/>
      <c r="R96" s="171"/>
      <c r="S96" s="35"/>
      <c r="T96" s="35"/>
      <c r="U96" s="36" t="s">
        <v>65</v>
      </c>
      <c r="V96" s="157">
        <v>0</v>
      </c>
      <c r="W96" s="158">
        <f>IFERROR(IF(V96="","",V96),"")</f>
        <v>0</v>
      </c>
      <c r="X96" s="37">
        <f>IFERROR(IF(V96="","",V96*0.0155),"")</f>
        <v>0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164</v>
      </c>
      <c r="B97" s="55" t="s">
        <v>165</v>
      </c>
      <c r="C97" s="32">
        <v>4301070974</v>
      </c>
      <c r="D97" s="170">
        <v>4607111034151</v>
      </c>
      <c r="E97" s="171"/>
      <c r="F97" s="156">
        <v>0.9</v>
      </c>
      <c r="G97" s="33">
        <v>8</v>
      </c>
      <c r="H97" s="156">
        <v>7.2</v>
      </c>
      <c r="I97" s="156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34" t="s">
        <v>166</v>
      </c>
      <c r="O97" s="176"/>
      <c r="P97" s="176"/>
      <c r="Q97" s="176"/>
      <c r="R97" s="171"/>
      <c r="S97" s="35"/>
      <c r="T97" s="35"/>
      <c r="U97" s="36" t="s">
        <v>65</v>
      </c>
      <c r="V97" s="157">
        <v>30</v>
      </c>
      <c r="W97" s="158">
        <f>IFERROR(IF(V97="","",V97),"")</f>
        <v>30</v>
      </c>
      <c r="X97" s="37">
        <f>IFERROR(IF(V97="","",V97*0.0155),"")</f>
        <v>0.46499999999999997</v>
      </c>
      <c r="Y97" s="57"/>
      <c r="Z97" s="58"/>
      <c r="AD97" s="62"/>
      <c r="BA97" s="97" t="s">
        <v>1</v>
      </c>
    </row>
    <row r="98" spans="1:53" ht="27" hidden="1" customHeight="1" x14ac:dyDescent="0.25">
      <c r="A98" s="55" t="s">
        <v>167</v>
      </c>
      <c r="B98" s="55" t="s">
        <v>168</v>
      </c>
      <c r="C98" s="32">
        <v>4301070958</v>
      </c>
      <c r="D98" s="170">
        <v>4607111038098</v>
      </c>
      <c r="E98" s="171"/>
      <c r="F98" s="156">
        <v>0.8</v>
      </c>
      <c r="G98" s="33">
        <v>8</v>
      </c>
      <c r="H98" s="156">
        <v>6.4</v>
      </c>
      <c r="I98" s="156">
        <v>6.6859999999999999</v>
      </c>
      <c r="J98" s="33">
        <v>84</v>
      </c>
      <c r="K98" s="33" t="s">
        <v>63</v>
      </c>
      <c r="L98" s="34" t="s">
        <v>64</v>
      </c>
      <c r="M98" s="33">
        <v>180</v>
      </c>
      <c r="N98" s="230" t="s">
        <v>169</v>
      </c>
      <c r="O98" s="176"/>
      <c r="P98" s="176"/>
      <c r="Q98" s="176"/>
      <c r="R98" s="171"/>
      <c r="S98" s="35"/>
      <c r="T98" s="35"/>
      <c r="U98" s="36" t="s">
        <v>65</v>
      </c>
      <c r="V98" s="157">
        <v>0</v>
      </c>
      <c r="W98" s="158">
        <f>IFERROR(IF(V98="","",V98),"")</f>
        <v>0</v>
      </c>
      <c r="X98" s="37">
        <f>IFERROR(IF(V98="","",V98*0.0155),"")</f>
        <v>0</v>
      </c>
      <c r="Y98" s="57"/>
      <c r="Z98" s="58"/>
      <c r="AD98" s="62"/>
      <c r="BA98" s="98" t="s">
        <v>1</v>
      </c>
    </row>
    <row r="99" spans="1:53" x14ac:dyDescent="0.2">
      <c r="A99" s="188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89"/>
      <c r="N99" s="172" t="s">
        <v>66</v>
      </c>
      <c r="O99" s="173"/>
      <c r="P99" s="173"/>
      <c r="Q99" s="173"/>
      <c r="R99" s="173"/>
      <c r="S99" s="173"/>
      <c r="T99" s="174"/>
      <c r="U99" s="38" t="s">
        <v>65</v>
      </c>
      <c r="V99" s="159">
        <f>IFERROR(SUM(V94:V98),"0")</f>
        <v>115</v>
      </c>
      <c r="W99" s="159">
        <f>IFERROR(SUM(W94:W98),"0")</f>
        <v>115</v>
      </c>
      <c r="X99" s="159">
        <f>IFERROR(IF(X94="",0,X94),"0")+IFERROR(IF(X95="",0,X95),"0")+IFERROR(IF(X96="",0,X96),"0")+IFERROR(IF(X97="",0,X97),"0")+IFERROR(IF(X98="",0,X98),"0")</f>
        <v>1.7824999999999998</v>
      </c>
      <c r="Y99" s="160"/>
      <c r="Z99" s="160"/>
    </row>
    <row r="100" spans="1:53" x14ac:dyDescent="0.2">
      <c r="A100" s="169"/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89"/>
      <c r="N100" s="172" t="s">
        <v>66</v>
      </c>
      <c r="O100" s="173"/>
      <c r="P100" s="173"/>
      <c r="Q100" s="173"/>
      <c r="R100" s="173"/>
      <c r="S100" s="173"/>
      <c r="T100" s="174"/>
      <c r="U100" s="38" t="s">
        <v>67</v>
      </c>
      <c r="V100" s="159">
        <f>IFERROR(SUMPRODUCT(V94:V98*H94:H98),"0")</f>
        <v>820</v>
      </c>
      <c r="W100" s="159">
        <f>IFERROR(SUMPRODUCT(W94:W98*H94:H98),"0")</f>
        <v>820</v>
      </c>
      <c r="X100" s="38"/>
      <c r="Y100" s="160"/>
      <c r="Z100" s="160"/>
    </row>
    <row r="101" spans="1:53" ht="16.5" hidden="1" customHeight="1" x14ac:dyDescent="0.25">
      <c r="A101" s="179" t="s">
        <v>170</v>
      </c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53"/>
      <c r="Z101" s="153"/>
    </row>
    <row r="102" spans="1:53" ht="14.25" hidden="1" customHeight="1" x14ac:dyDescent="0.25">
      <c r="A102" s="168" t="s">
        <v>125</v>
      </c>
      <c r="B102" s="169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52"/>
      <c r="Z102" s="152"/>
    </row>
    <row r="103" spans="1:53" ht="27" customHeight="1" x14ac:dyDescent="0.25">
      <c r="A103" s="55" t="s">
        <v>171</v>
      </c>
      <c r="B103" s="55" t="s">
        <v>172</v>
      </c>
      <c r="C103" s="32">
        <v>4301135162</v>
      </c>
      <c r="D103" s="170">
        <v>4607111034014</v>
      </c>
      <c r="E103" s="171"/>
      <c r="F103" s="156">
        <v>0.25</v>
      </c>
      <c r="G103" s="33">
        <v>12</v>
      </c>
      <c r="H103" s="156">
        <v>3</v>
      </c>
      <c r="I103" s="156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190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76"/>
      <c r="P103" s="176"/>
      <c r="Q103" s="176"/>
      <c r="R103" s="171"/>
      <c r="S103" s="35"/>
      <c r="T103" s="35"/>
      <c r="U103" s="36" t="s">
        <v>65</v>
      </c>
      <c r="V103" s="157">
        <v>84</v>
      </c>
      <c r="W103" s="158">
        <f>IFERROR(IF(V103="","",V103),"")</f>
        <v>84</v>
      </c>
      <c r="X103" s="37">
        <f>IFERROR(IF(V103="","",V103*0.01788),"")</f>
        <v>1.5019199999999999</v>
      </c>
      <c r="Y103" s="57"/>
      <c r="Z103" s="58"/>
      <c r="AD103" s="62"/>
      <c r="BA103" s="99" t="s">
        <v>74</v>
      </c>
    </row>
    <row r="104" spans="1:53" ht="27" customHeight="1" x14ac:dyDescent="0.25">
      <c r="A104" s="55" t="s">
        <v>173</v>
      </c>
      <c r="B104" s="55" t="s">
        <v>174</v>
      </c>
      <c r="C104" s="32">
        <v>4301135117</v>
      </c>
      <c r="D104" s="170">
        <v>4607111033994</v>
      </c>
      <c r="E104" s="171"/>
      <c r="F104" s="156">
        <v>0.25</v>
      </c>
      <c r="G104" s="33">
        <v>12</v>
      </c>
      <c r="H104" s="156">
        <v>3</v>
      </c>
      <c r="I104" s="156">
        <v>3.7035999999999998</v>
      </c>
      <c r="J104" s="33">
        <v>70</v>
      </c>
      <c r="K104" s="33" t="s">
        <v>73</v>
      </c>
      <c r="L104" s="34" t="s">
        <v>64</v>
      </c>
      <c r="M104" s="33">
        <v>180</v>
      </c>
      <c r="N104" s="319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76"/>
      <c r="P104" s="176"/>
      <c r="Q104" s="176"/>
      <c r="R104" s="171"/>
      <c r="S104" s="35"/>
      <c r="T104" s="35"/>
      <c r="U104" s="36" t="s">
        <v>65</v>
      </c>
      <c r="V104" s="157">
        <v>167</v>
      </c>
      <c r="W104" s="158">
        <f>IFERROR(IF(V104="","",V104),"")</f>
        <v>167</v>
      </c>
      <c r="X104" s="37">
        <f>IFERROR(IF(V104="","",V104*0.01788),"")</f>
        <v>2.9859599999999999</v>
      </c>
      <c r="Y104" s="57"/>
      <c r="Z104" s="58"/>
      <c r="AD104" s="62"/>
      <c r="BA104" s="100" t="s">
        <v>74</v>
      </c>
    </row>
    <row r="105" spans="1:53" x14ac:dyDescent="0.2">
      <c r="A105" s="188"/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89"/>
      <c r="N105" s="172" t="s">
        <v>66</v>
      </c>
      <c r="O105" s="173"/>
      <c r="P105" s="173"/>
      <c r="Q105" s="173"/>
      <c r="R105" s="173"/>
      <c r="S105" s="173"/>
      <c r="T105" s="174"/>
      <c r="U105" s="38" t="s">
        <v>65</v>
      </c>
      <c r="V105" s="159">
        <f>IFERROR(SUM(V103:V104),"0")</f>
        <v>251</v>
      </c>
      <c r="W105" s="159">
        <f>IFERROR(SUM(W103:W104),"0")</f>
        <v>251</v>
      </c>
      <c r="X105" s="159">
        <f>IFERROR(IF(X103="",0,X103),"0")+IFERROR(IF(X104="",0,X104),"0")</f>
        <v>4.4878799999999996</v>
      </c>
      <c r="Y105" s="160"/>
      <c r="Z105" s="160"/>
    </row>
    <row r="106" spans="1:53" x14ac:dyDescent="0.2">
      <c r="A106" s="169"/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89"/>
      <c r="N106" s="172" t="s">
        <v>66</v>
      </c>
      <c r="O106" s="173"/>
      <c r="P106" s="173"/>
      <c r="Q106" s="173"/>
      <c r="R106" s="173"/>
      <c r="S106" s="173"/>
      <c r="T106" s="174"/>
      <c r="U106" s="38" t="s">
        <v>67</v>
      </c>
      <c r="V106" s="159">
        <f>IFERROR(SUMPRODUCT(V103:V104*H103:H104),"0")</f>
        <v>753</v>
      </c>
      <c r="W106" s="159">
        <f>IFERROR(SUMPRODUCT(W103:W104*H103:H104),"0")</f>
        <v>753</v>
      </c>
      <c r="X106" s="38"/>
      <c r="Y106" s="160"/>
      <c r="Z106" s="160"/>
    </row>
    <row r="107" spans="1:53" ht="16.5" hidden="1" customHeight="1" x14ac:dyDescent="0.25">
      <c r="A107" s="179" t="s">
        <v>175</v>
      </c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53"/>
      <c r="Z107" s="153"/>
    </row>
    <row r="108" spans="1:53" ht="14.25" hidden="1" customHeight="1" x14ac:dyDescent="0.25">
      <c r="A108" s="168" t="s">
        <v>125</v>
      </c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52"/>
      <c r="Z108" s="152"/>
    </row>
    <row r="109" spans="1:53" ht="16.5" customHeight="1" x14ac:dyDescent="0.25">
      <c r="A109" s="55" t="s">
        <v>176</v>
      </c>
      <c r="B109" s="55" t="s">
        <v>177</v>
      </c>
      <c r="C109" s="32">
        <v>4301135112</v>
      </c>
      <c r="D109" s="170">
        <v>4607111034199</v>
      </c>
      <c r="E109" s="171"/>
      <c r="F109" s="156">
        <v>0.25</v>
      </c>
      <c r="G109" s="33">
        <v>12</v>
      </c>
      <c r="H109" s="156">
        <v>3</v>
      </c>
      <c r="I109" s="156">
        <v>3.7035999999999998</v>
      </c>
      <c r="J109" s="33">
        <v>70</v>
      </c>
      <c r="K109" s="33" t="s">
        <v>73</v>
      </c>
      <c r="L109" s="34" t="s">
        <v>64</v>
      </c>
      <c r="M109" s="33">
        <v>180</v>
      </c>
      <c r="N109" s="237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76"/>
      <c r="P109" s="176"/>
      <c r="Q109" s="176"/>
      <c r="R109" s="171"/>
      <c r="S109" s="35"/>
      <c r="T109" s="35"/>
      <c r="U109" s="36" t="s">
        <v>65</v>
      </c>
      <c r="V109" s="157">
        <v>17</v>
      </c>
      <c r="W109" s="158">
        <f>IFERROR(IF(V109="","",V109),"")</f>
        <v>17</v>
      </c>
      <c r="X109" s="37">
        <f>IFERROR(IF(V109="","",V109*0.01788),"")</f>
        <v>0.30396000000000001</v>
      </c>
      <c r="Y109" s="57"/>
      <c r="Z109" s="58"/>
      <c r="AD109" s="62"/>
      <c r="BA109" s="101" t="s">
        <v>74</v>
      </c>
    </row>
    <row r="110" spans="1:53" x14ac:dyDescent="0.2">
      <c r="A110" s="188"/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89"/>
      <c r="N110" s="172" t="s">
        <v>66</v>
      </c>
      <c r="O110" s="173"/>
      <c r="P110" s="173"/>
      <c r="Q110" s="173"/>
      <c r="R110" s="173"/>
      <c r="S110" s="173"/>
      <c r="T110" s="174"/>
      <c r="U110" s="38" t="s">
        <v>65</v>
      </c>
      <c r="V110" s="159">
        <f>IFERROR(SUM(V109:V109),"0")</f>
        <v>17</v>
      </c>
      <c r="W110" s="159">
        <f>IFERROR(SUM(W109:W109),"0")</f>
        <v>17</v>
      </c>
      <c r="X110" s="159">
        <f>IFERROR(IF(X109="",0,X109),"0")</f>
        <v>0.30396000000000001</v>
      </c>
      <c r="Y110" s="160"/>
      <c r="Z110" s="160"/>
    </row>
    <row r="111" spans="1:53" x14ac:dyDescent="0.2">
      <c r="A111" s="169"/>
      <c r="B111" s="169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89"/>
      <c r="N111" s="172" t="s">
        <v>66</v>
      </c>
      <c r="O111" s="173"/>
      <c r="P111" s="173"/>
      <c r="Q111" s="173"/>
      <c r="R111" s="173"/>
      <c r="S111" s="173"/>
      <c r="T111" s="174"/>
      <c r="U111" s="38" t="s">
        <v>67</v>
      </c>
      <c r="V111" s="159">
        <f>IFERROR(SUMPRODUCT(V109:V109*H109:H109),"0")</f>
        <v>51</v>
      </c>
      <c r="W111" s="159">
        <f>IFERROR(SUMPRODUCT(W109:W109*H109:H109),"0")</f>
        <v>51</v>
      </c>
      <c r="X111" s="38"/>
      <c r="Y111" s="160"/>
      <c r="Z111" s="160"/>
    </row>
    <row r="112" spans="1:53" ht="16.5" hidden="1" customHeight="1" x14ac:dyDescent="0.25">
      <c r="A112" s="179" t="s">
        <v>178</v>
      </c>
      <c r="B112" s="169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53"/>
      <c r="Z112" s="153"/>
    </row>
    <row r="113" spans="1:53" ht="14.25" hidden="1" customHeight="1" x14ac:dyDescent="0.25">
      <c r="A113" s="168" t="s">
        <v>125</v>
      </c>
      <c r="B113" s="169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52"/>
      <c r="Z113" s="152"/>
    </row>
    <row r="114" spans="1:53" ht="27" hidden="1" customHeight="1" x14ac:dyDescent="0.25">
      <c r="A114" s="55" t="s">
        <v>179</v>
      </c>
      <c r="B114" s="55" t="s">
        <v>180</v>
      </c>
      <c r="C114" s="32">
        <v>4301130006</v>
      </c>
      <c r="D114" s="170">
        <v>4607111034670</v>
      </c>
      <c r="E114" s="171"/>
      <c r="F114" s="156">
        <v>3</v>
      </c>
      <c r="G114" s="33">
        <v>1</v>
      </c>
      <c r="H114" s="156">
        <v>3</v>
      </c>
      <c r="I114" s="156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263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76"/>
      <c r="P114" s="176"/>
      <c r="Q114" s="176"/>
      <c r="R114" s="171"/>
      <c r="S114" s="35"/>
      <c r="T114" s="35"/>
      <c r="U114" s="36" t="s">
        <v>65</v>
      </c>
      <c r="V114" s="157">
        <v>0</v>
      </c>
      <c r="W114" s="158">
        <f>IFERROR(IF(V114="","",V114),"")</f>
        <v>0</v>
      </c>
      <c r="X114" s="37">
        <f>IFERROR(IF(V114="","",V114*0.00936),"")</f>
        <v>0</v>
      </c>
      <c r="Y114" s="57" t="s">
        <v>181</v>
      </c>
      <c r="Z114" s="58"/>
      <c r="AD114" s="62"/>
      <c r="BA114" s="102" t="s">
        <v>74</v>
      </c>
    </row>
    <row r="115" spans="1:53" ht="27" hidden="1" customHeight="1" x14ac:dyDescent="0.25">
      <c r="A115" s="55" t="s">
        <v>182</v>
      </c>
      <c r="B115" s="55" t="s">
        <v>183</v>
      </c>
      <c r="C115" s="32">
        <v>4301130003</v>
      </c>
      <c r="D115" s="170">
        <v>4607111034687</v>
      </c>
      <c r="E115" s="171"/>
      <c r="F115" s="156">
        <v>3</v>
      </c>
      <c r="G115" s="33">
        <v>1</v>
      </c>
      <c r="H115" s="156">
        <v>3</v>
      </c>
      <c r="I115" s="156">
        <v>3.1949999999999998</v>
      </c>
      <c r="J115" s="33">
        <v>126</v>
      </c>
      <c r="K115" s="33" t="s">
        <v>73</v>
      </c>
      <c r="L115" s="34" t="s">
        <v>64</v>
      </c>
      <c r="M115" s="33">
        <v>180</v>
      </c>
      <c r="N115" s="248" t="s">
        <v>184</v>
      </c>
      <c r="O115" s="176"/>
      <c r="P115" s="176"/>
      <c r="Q115" s="176"/>
      <c r="R115" s="171"/>
      <c r="S115" s="35"/>
      <c r="T115" s="35"/>
      <c r="U115" s="36" t="s">
        <v>65</v>
      </c>
      <c r="V115" s="157">
        <v>0</v>
      </c>
      <c r="W115" s="158">
        <f>IFERROR(IF(V115="","",V115),"")</f>
        <v>0</v>
      </c>
      <c r="X115" s="37">
        <f>IFERROR(IF(V115="","",V115*0.00936),"")</f>
        <v>0</v>
      </c>
      <c r="Y115" s="57" t="s">
        <v>181</v>
      </c>
      <c r="Z115" s="58"/>
      <c r="AD115" s="62"/>
      <c r="BA115" s="103" t="s">
        <v>74</v>
      </c>
    </row>
    <row r="116" spans="1:53" ht="27" customHeight="1" x14ac:dyDescent="0.25">
      <c r="A116" s="55" t="s">
        <v>185</v>
      </c>
      <c r="B116" s="55" t="s">
        <v>186</v>
      </c>
      <c r="C116" s="32">
        <v>4301135115</v>
      </c>
      <c r="D116" s="170">
        <v>4607111034380</v>
      </c>
      <c r="E116" s="171"/>
      <c r="F116" s="156">
        <v>0.25</v>
      </c>
      <c r="G116" s="33">
        <v>12</v>
      </c>
      <c r="H116" s="156">
        <v>3</v>
      </c>
      <c r="I116" s="156">
        <v>3.7035999999999998</v>
      </c>
      <c r="J116" s="33">
        <v>70</v>
      </c>
      <c r="K116" s="33" t="s">
        <v>73</v>
      </c>
      <c r="L116" s="34" t="s">
        <v>64</v>
      </c>
      <c r="M116" s="33">
        <v>180</v>
      </c>
      <c r="N116" s="329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6" s="176"/>
      <c r="P116" s="176"/>
      <c r="Q116" s="176"/>
      <c r="R116" s="171"/>
      <c r="S116" s="35"/>
      <c r="T116" s="35"/>
      <c r="U116" s="36" t="s">
        <v>65</v>
      </c>
      <c r="V116" s="157">
        <v>21</v>
      </c>
      <c r="W116" s="158">
        <f>IFERROR(IF(V116="","",V116),"")</f>
        <v>21</v>
      </c>
      <c r="X116" s="37">
        <f>IFERROR(IF(V116="","",V116*0.01788),"")</f>
        <v>0.37547999999999998</v>
      </c>
      <c r="Y116" s="57"/>
      <c r="Z116" s="58"/>
      <c r="AD116" s="62"/>
      <c r="BA116" s="104" t="s">
        <v>74</v>
      </c>
    </row>
    <row r="117" spans="1:53" ht="27" customHeight="1" x14ac:dyDescent="0.25">
      <c r="A117" s="55" t="s">
        <v>187</v>
      </c>
      <c r="B117" s="55" t="s">
        <v>188</v>
      </c>
      <c r="C117" s="32">
        <v>4301135114</v>
      </c>
      <c r="D117" s="170">
        <v>4607111034397</v>
      </c>
      <c r="E117" s="171"/>
      <c r="F117" s="156">
        <v>0.25</v>
      </c>
      <c r="G117" s="33">
        <v>12</v>
      </c>
      <c r="H117" s="156">
        <v>3</v>
      </c>
      <c r="I117" s="156">
        <v>3.7035999999999998</v>
      </c>
      <c r="J117" s="33">
        <v>70</v>
      </c>
      <c r="K117" s="33" t="s">
        <v>73</v>
      </c>
      <c r="L117" s="34" t="s">
        <v>64</v>
      </c>
      <c r="M117" s="33">
        <v>180</v>
      </c>
      <c r="N117" s="271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7" s="176"/>
      <c r="P117" s="176"/>
      <c r="Q117" s="176"/>
      <c r="R117" s="171"/>
      <c r="S117" s="35"/>
      <c r="T117" s="35"/>
      <c r="U117" s="36" t="s">
        <v>65</v>
      </c>
      <c r="V117" s="157">
        <v>34</v>
      </c>
      <c r="W117" s="158">
        <f>IFERROR(IF(V117="","",V117),"")</f>
        <v>34</v>
      </c>
      <c r="X117" s="37">
        <f>IFERROR(IF(V117="","",V117*0.01788),"")</f>
        <v>0.60792000000000002</v>
      </c>
      <c r="Y117" s="57"/>
      <c r="Z117" s="58"/>
      <c r="AD117" s="62"/>
      <c r="BA117" s="105" t="s">
        <v>74</v>
      </c>
    </row>
    <row r="118" spans="1:53" x14ac:dyDescent="0.2">
      <c r="A118" s="188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89"/>
      <c r="N118" s="172" t="s">
        <v>66</v>
      </c>
      <c r="O118" s="173"/>
      <c r="P118" s="173"/>
      <c r="Q118" s="173"/>
      <c r="R118" s="173"/>
      <c r="S118" s="173"/>
      <c r="T118" s="174"/>
      <c r="U118" s="38" t="s">
        <v>65</v>
      </c>
      <c r="V118" s="159">
        <f>IFERROR(SUM(V114:V117),"0")</f>
        <v>55</v>
      </c>
      <c r="W118" s="159">
        <f>IFERROR(SUM(W114:W117),"0")</f>
        <v>55</v>
      </c>
      <c r="X118" s="159">
        <f>IFERROR(IF(X114="",0,X114),"0")+IFERROR(IF(X115="",0,X115),"0")+IFERROR(IF(X116="",0,X116),"0")+IFERROR(IF(X117="",0,X117),"0")</f>
        <v>0.98340000000000005</v>
      </c>
      <c r="Y118" s="160"/>
      <c r="Z118" s="160"/>
    </row>
    <row r="119" spans="1:53" x14ac:dyDescent="0.2">
      <c r="A119" s="169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89"/>
      <c r="N119" s="172" t="s">
        <v>66</v>
      </c>
      <c r="O119" s="173"/>
      <c r="P119" s="173"/>
      <c r="Q119" s="173"/>
      <c r="R119" s="173"/>
      <c r="S119" s="173"/>
      <c r="T119" s="174"/>
      <c r="U119" s="38" t="s">
        <v>67</v>
      </c>
      <c r="V119" s="159">
        <f>IFERROR(SUMPRODUCT(V114:V117*H114:H117),"0")</f>
        <v>165</v>
      </c>
      <c r="W119" s="159">
        <f>IFERROR(SUMPRODUCT(W114:W117*H114:H117),"0")</f>
        <v>165</v>
      </c>
      <c r="X119" s="38"/>
      <c r="Y119" s="160"/>
      <c r="Z119" s="160"/>
    </row>
    <row r="120" spans="1:53" ht="16.5" hidden="1" customHeight="1" x14ac:dyDescent="0.25">
      <c r="A120" s="179" t="s">
        <v>189</v>
      </c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53"/>
      <c r="Z120" s="153"/>
    </row>
    <row r="121" spans="1:53" ht="14.25" hidden="1" customHeight="1" x14ac:dyDescent="0.25">
      <c r="A121" s="168" t="s">
        <v>125</v>
      </c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52"/>
      <c r="Z121" s="152"/>
    </row>
    <row r="122" spans="1:53" ht="27" customHeight="1" x14ac:dyDescent="0.25">
      <c r="A122" s="55" t="s">
        <v>190</v>
      </c>
      <c r="B122" s="55" t="s">
        <v>191</v>
      </c>
      <c r="C122" s="32">
        <v>4301135134</v>
      </c>
      <c r="D122" s="170">
        <v>4607111035806</v>
      </c>
      <c r="E122" s="171"/>
      <c r="F122" s="156">
        <v>0.25</v>
      </c>
      <c r="G122" s="33">
        <v>12</v>
      </c>
      <c r="H122" s="156">
        <v>3</v>
      </c>
      <c r="I122" s="156">
        <v>3.7035999999999998</v>
      </c>
      <c r="J122" s="33">
        <v>70</v>
      </c>
      <c r="K122" s="33" t="s">
        <v>73</v>
      </c>
      <c r="L122" s="34" t="s">
        <v>64</v>
      </c>
      <c r="M122" s="33">
        <v>180</v>
      </c>
      <c r="N122" s="231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76"/>
      <c r="P122" s="176"/>
      <c r="Q122" s="176"/>
      <c r="R122" s="171"/>
      <c r="S122" s="35"/>
      <c r="T122" s="35"/>
      <c r="U122" s="36" t="s">
        <v>65</v>
      </c>
      <c r="V122" s="157">
        <v>17</v>
      </c>
      <c r="W122" s="158">
        <f>IFERROR(IF(V122="","",V122),"")</f>
        <v>17</v>
      </c>
      <c r="X122" s="37">
        <f>IFERROR(IF(V122="","",V122*0.01788),"")</f>
        <v>0.30396000000000001</v>
      </c>
      <c r="Y122" s="57"/>
      <c r="Z122" s="58"/>
      <c r="AD122" s="62"/>
      <c r="BA122" s="106" t="s">
        <v>74</v>
      </c>
    </row>
    <row r="123" spans="1:53" x14ac:dyDescent="0.2">
      <c r="A123" s="188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89"/>
      <c r="N123" s="172" t="s">
        <v>66</v>
      </c>
      <c r="O123" s="173"/>
      <c r="P123" s="173"/>
      <c r="Q123" s="173"/>
      <c r="R123" s="173"/>
      <c r="S123" s="173"/>
      <c r="T123" s="174"/>
      <c r="U123" s="38" t="s">
        <v>65</v>
      </c>
      <c r="V123" s="159">
        <f>IFERROR(SUM(V122:V122),"0")</f>
        <v>17</v>
      </c>
      <c r="W123" s="159">
        <f>IFERROR(SUM(W122:W122),"0")</f>
        <v>17</v>
      </c>
      <c r="X123" s="159">
        <f>IFERROR(IF(X122="",0,X122),"0")</f>
        <v>0.30396000000000001</v>
      </c>
      <c r="Y123" s="160"/>
      <c r="Z123" s="160"/>
    </row>
    <row r="124" spans="1:53" x14ac:dyDescent="0.2">
      <c r="A124" s="169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89"/>
      <c r="N124" s="172" t="s">
        <v>66</v>
      </c>
      <c r="O124" s="173"/>
      <c r="P124" s="173"/>
      <c r="Q124" s="173"/>
      <c r="R124" s="173"/>
      <c r="S124" s="173"/>
      <c r="T124" s="174"/>
      <c r="U124" s="38" t="s">
        <v>67</v>
      </c>
      <c r="V124" s="159">
        <f>IFERROR(SUMPRODUCT(V122:V122*H122:H122),"0")</f>
        <v>51</v>
      </c>
      <c r="W124" s="159">
        <f>IFERROR(SUMPRODUCT(W122:W122*H122:H122),"0")</f>
        <v>51</v>
      </c>
      <c r="X124" s="38"/>
      <c r="Y124" s="160"/>
      <c r="Z124" s="160"/>
    </row>
    <row r="125" spans="1:53" ht="16.5" hidden="1" customHeight="1" x14ac:dyDescent="0.25">
      <c r="A125" s="179" t="s">
        <v>192</v>
      </c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53"/>
      <c r="Z125" s="153"/>
    </row>
    <row r="126" spans="1:53" ht="14.25" hidden="1" customHeight="1" x14ac:dyDescent="0.25">
      <c r="A126" s="168" t="s">
        <v>193</v>
      </c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52"/>
      <c r="Z126" s="152"/>
    </row>
    <row r="127" spans="1:53" ht="27" hidden="1" customHeight="1" x14ac:dyDescent="0.25">
      <c r="A127" s="55" t="s">
        <v>194</v>
      </c>
      <c r="B127" s="55" t="s">
        <v>195</v>
      </c>
      <c r="C127" s="32">
        <v>4301070768</v>
      </c>
      <c r="D127" s="170">
        <v>4607111035639</v>
      </c>
      <c r="E127" s="171"/>
      <c r="F127" s="156">
        <v>0.2</v>
      </c>
      <c r="G127" s="33">
        <v>12</v>
      </c>
      <c r="H127" s="156">
        <v>2.4</v>
      </c>
      <c r="I127" s="156">
        <v>3.13</v>
      </c>
      <c r="J127" s="33">
        <v>48</v>
      </c>
      <c r="K127" s="33" t="s">
        <v>196</v>
      </c>
      <c r="L127" s="34" t="s">
        <v>64</v>
      </c>
      <c r="M127" s="33">
        <v>180</v>
      </c>
      <c r="N127" s="307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76"/>
      <c r="P127" s="176"/>
      <c r="Q127" s="176"/>
      <c r="R127" s="171"/>
      <c r="S127" s="35"/>
      <c r="T127" s="35"/>
      <c r="U127" s="36" t="s">
        <v>65</v>
      </c>
      <c r="V127" s="157">
        <v>0</v>
      </c>
      <c r="W127" s="158">
        <f>IFERROR(IF(V127="","",V127),"")</f>
        <v>0</v>
      </c>
      <c r="X127" s="37">
        <f>IFERROR(IF(V127="","",V127*0.01786),"")</f>
        <v>0</v>
      </c>
      <c r="Y127" s="57"/>
      <c r="Z127" s="58"/>
      <c r="AD127" s="62"/>
      <c r="BA127" s="107" t="s">
        <v>74</v>
      </c>
    </row>
    <row r="128" spans="1:53" ht="27" hidden="1" customHeight="1" x14ac:dyDescent="0.25">
      <c r="A128" s="55" t="s">
        <v>197</v>
      </c>
      <c r="B128" s="55" t="s">
        <v>198</v>
      </c>
      <c r="C128" s="32">
        <v>4301070797</v>
      </c>
      <c r="D128" s="170">
        <v>4607111035646</v>
      </c>
      <c r="E128" s="171"/>
      <c r="F128" s="156">
        <v>0.2</v>
      </c>
      <c r="G128" s="33">
        <v>8</v>
      </c>
      <c r="H128" s="156">
        <v>1.6</v>
      </c>
      <c r="I128" s="156">
        <v>2.12</v>
      </c>
      <c r="J128" s="33">
        <v>72</v>
      </c>
      <c r="K128" s="33" t="s">
        <v>199</v>
      </c>
      <c r="L128" s="34" t="s">
        <v>64</v>
      </c>
      <c r="M128" s="33">
        <v>180</v>
      </c>
      <c r="N128" s="308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76"/>
      <c r="P128" s="176"/>
      <c r="Q128" s="176"/>
      <c r="R128" s="171"/>
      <c r="S128" s="35"/>
      <c r="T128" s="35"/>
      <c r="U128" s="36" t="s">
        <v>65</v>
      </c>
      <c r="V128" s="157">
        <v>0</v>
      </c>
      <c r="W128" s="158">
        <f>IFERROR(IF(V128="","",V128),"")</f>
        <v>0</v>
      </c>
      <c r="X128" s="37">
        <f>IFERROR(IF(V128="","",V128*0.01157),"")</f>
        <v>0</v>
      </c>
      <c r="Y128" s="57"/>
      <c r="Z128" s="58"/>
      <c r="AD128" s="62"/>
      <c r="BA128" s="108" t="s">
        <v>74</v>
      </c>
    </row>
    <row r="129" spans="1:53" hidden="1" x14ac:dyDescent="0.2">
      <c r="A129" s="188"/>
      <c r="B129" s="169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89"/>
      <c r="N129" s="172" t="s">
        <v>66</v>
      </c>
      <c r="O129" s="173"/>
      <c r="P129" s="173"/>
      <c r="Q129" s="173"/>
      <c r="R129" s="173"/>
      <c r="S129" s="173"/>
      <c r="T129" s="174"/>
      <c r="U129" s="38" t="s">
        <v>65</v>
      </c>
      <c r="V129" s="159">
        <f>IFERROR(SUM(V127:V128),"0")</f>
        <v>0</v>
      </c>
      <c r="W129" s="159">
        <f>IFERROR(SUM(W127:W128),"0")</f>
        <v>0</v>
      </c>
      <c r="X129" s="159">
        <f>IFERROR(IF(X127="",0,X127),"0")+IFERROR(IF(X128="",0,X128),"0")</f>
        <v>0</v>
      </c>
      <c r="Y129" s="160"/>
      <c r="Z129" s="160"/>
    </row>
    <row r="130" spans="1:53" hidden="1" x14ac:dyDescent="0.2">
      <c r="A130" s="169"/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89"/>
      <c r="N130" s="172" t="s">
        <v>66</v>
      </c>
      <c r="O130" s="173"/>
      <c r="P130" s="173"/>
      <c r="Q130" s="173"/>
      <c r="R130" s="173"/>
      <c r="S130" s="173"/>
      <c r="T130" s="174"/>
      <c r="U130" s="38" t="s">
        <v>67</v>
      </c>
      <c r="V130" s="159">
        <f>IFERROR(SUMPRODUCT(V127:V128*H127:H128),"0")</f>
        <v>0</v>
      </c>
      <c r="W130" s="159">
        <f>IFERROR(SUMPRODUCT(W127:W128*H127:H128),"0")</f>
        <v>0</v>
      </c>
      <c r="X130" s="38"/>
      <c r="Y130" s="160"/>
      <c r="Z130" s="160"/>
    </row>
    <row r="131" spans="1:53" ht="16.5" hidden="1" customHeight="1" x14ac:dyDescent="0.25">
      <c r="A131" s="179" t="s">
        <v>200</v>
      </c>
      <c r="B131" s="169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53"/>
      <c r="Z131" s="153"/>
    </row>
    <row r="132" spans="1:53" ht="14.25" hidden="1" customHeight="1" x14ac:dyDescent="0.25">
      <c r="A132" s="168" t="s">
        <v>125</v>
      </c>
      <c r="B132" s="169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52"/>
      <c r="Z132" s="152"/>
    </row>
    <row r="133" spans="1:53" ht="27" hidden="1" customHeight="1" x14ac:dyDescent="0.25">
      <c r="A133" s="55" t="s">
        <v>201</v>
      </c>
      <c r="B133" s="55" t="s">
        <v>202</v>
      </c>
      <c r="C133" s="32">
        <v>4301135133</v>
      </c>
      <c r="D133" s="170">
        <v>4607111036568</v>
      </c>
      <c r="E133" s="171"/>
      <c r="F133" s="156">
        <v>0.28000000000000003</v>
      </c>
      <c r="G133" s="33">
        <v>6</v>
      </c>
      <c r="H133" s="156">
        <v>1.68</v>
      </c>
      <c r="I133" s="156">
        <v>2.1017999999999999</v>
      </c>
      <c r="J133" s="33">
        <v>126</v>
      </c>
      <c r="K133" s="33" t="s">
        <v>73</v>
      </c>
      <c r="L133" s="34" t="s">
        <v>64</v>
      </c>
      <c r="M133" s="33">
        <v>180</v>
      </c>
      <c r="N133" s="223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76"/>
      <c r="P133" s="176"/>
      <c r="Q133" s="176"/>
      <c r="R133" s="171"/>
      <c r="S133" s="35"/>
      <c r="T133" s="35"/>
      <c r="U133" s="36" t="s">
        <v>65</v>
      </c>
      <c r="V133" s="157">
        <v>0</v>
      </c>
      <c r="W133" s="158">
        <f>IFERROR(IF(V133="","",V133),"")</f>
        <v>0</v>
      </c>
      <c r="X133" s="37">
        <f>IFERROR(IF(V133="","",V133*0.00936),"")</f>
        <v>0</v>
      </c>
      <c r="Y133" s="57"/>
      <c r="Z133" s="58"/>
      <c r="AD133" s="62"/>
      <c r="BA133" s="109" t="s">
        <v>74</v>
      </c>
    </row>
    <row r="134" spans="1:53" hidden="1" x14ac:dyDescent="0.2">
      <c r="A134" s="188"/>
      <c r="B134" s="169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89"/>
      <c r="N134" s="172" t="s">
        <v>66</v>
      </c>
      <c r="O134" s="173"/>
      <c r="P134" s="173"/>
      <c r="Q134" s="173"/>
      <c r="R134" s="173"/>
      <c r="S134" s="173"/>
      <c r="T134" s="174"/>
      <c r="U134" s="38" t="s">
        <v>65</v>
      </c>
      <c r="V134" s="159">
        <f>IFERROR(SUM(V133:V133),"0")</f>
        <v>0</v>
      </c>
      <c r="W134" s="159">
        <f>IFERROR(SUM(W133:W133),"0")</f>
        <v>0</v>
      </c>
      <c r="X134" s="159">
        <f>IFERROR(IF(X133="",0,X133),"0")</f>
        <v>0</v>
      </c>
      <c r="Y134" s="160"/>
      <c r="Z134" s="160"/>
    </row>
    <row r="135" spans="1:53" hidden="1" x14ac:dyDescent="0.2">
      <c r="A135" s="169"/>
      <c r="B135" s="169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89"/>
      <c r="N135" s="172" t="s">
        <v>66</v>
      </c>
      <c r="O135" s="173"/>
      <c r="P135" s="173"/>
      <c r="Q135" s="173"/>
      <c r="R135" s="173"/>
      <c r="S135" s="173"/>
      <c r="T135" s="174"/>
      <c r="U135" s="38" t="s">
        <v>67</v>
      </c>
      <c r="V135" s="159">
        <f>IFERROR(SUMPRODUCT(V133:V133*H133:H133),"0")</f>
        <v>0</v>
      </c>
      <c r="W135" s="159">
        <f>IFERROR(SUMPRODUCT(W133:W133*H133:H133),"0")</f>
        <v>0</v>
      </c>
      <c r="X135" s="38"/>
      <c r="Y135" s="160"/>
      <c r="Z135" s="160"/>
    </row>
    <row r="136" spans="1:53" ht="27.75" hidden="1" customHeight="1" x14ac:dyDescent="0.2">
      <c r="A136" s="180" t="s">
        <v>203</v>
      </c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49"/>
      <c r="Z136" s="49"/>
    </row>
    <row r="137" spans="1:53" ht="16.5" hidden="1" customHeight="1" x14ac:dyDescent="0.25">
      <c r="A137" s="179" t="s">
        <v>204</v>
      </c>
      <c r="B137" s="169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53"/>
      <c r="Z137" s="153"/>
    </row>
    <row r="138" spans="1:53" ht="14.25" hidden="1" customHeight="1" x14ac:dyDescent="0.25">
      <c r="A138" s="168" t="s">
        <v>193</v>
      </c>
      <c r="B138" s="169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52"/>
      <c r="Z138" s="152"/>
    </row>
    <row r="139" spans="1:53" ht="16.5" customHeight="1" x14ac:dyDescent="0.25">
      <c r="A139" s="55" t="s">
        <v>205</v>
      </c>
      <c r="B139" s="55" t="s">
        <v>206</v>
      </c>
      <c r="C139" s="32">
        <v>4301071010</v>
      </c>
      <c r="D139" s="170">
        <v>4607111037701</v>
      </c>
      <c r="E139" s="171"/>
      <c r="F139" s="156">
        <v>5</v>
      </c>
      <c r="G139" s="33">
        <v>1</v>
      </c>
      <c r="H139" s="156">
        <v>5</v>
      </c>
      <c r="I139" s="156">
        <v>5.2</v>
      </c>
      <c r="J139" s="33">
        <v>144</v>
      </c>
      <c r="K139" s="33" t="s">
        <v>63</v>
      </c>
      <c r="L139" s="34" t="s">
        <v>64</v>
      </c>
      <c r="M139" s="33">
        <v>180</v>
      </c>
      <c r="N139" s="27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9" s="176"/>
      <c r="P139" s="176"/>
      <c r="Q139" s="176"/>
      <c r="R139" s="171"/>
      <c r="S139" s="35"/>
      <c r="T139" s="35"/>
      <c r="U139" s="36" t="s">
        <v>65</v>
      </c>
      <c r="V139" s="157">
        <v>2</v>
      </c>
      <c r="W139" s="158">
        <f>IFERROR(IF(V139="","",V139),"")</f>
        <v>2</v>
      </c>
      <c r="X139" s="37">
        <f>IFERROR(IF(V139="","",V139*0.00866),"")</f>
        <v>1.7319999999999999E-2</v>
      </c>
      <c r="Y139" s="57"/>
      <c r="Z139" s="58"/>
      <c r="AD139" s="62"/>
      <c r="BA139" s="110" t="s">
        <v>74</v>
      </c>
    </row>
    <row r="140" spans="1:53" x14ac:dyDescent="0.2">
      <c r="A140" s="188"/>
      <c r="B140" s="169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89"/>
      <c r="N140" s="172" t="s">
        <v>66</v>
      </c>
      <c r="O140" s="173"/>
      <c r="P140" s="173"/>
      <c r="Q140" s="173"/>
      <c r="R140" s="173"/>
      <c r="S140" s="173"/>
      <c r="T140" s="174"/>
      <c r="U140" s="38" t="s">
        <v>65</v>
      </c>
      <c r="V140" s="159">
        <f>IFERROR(SUM(V139:V139),"0")</f>
        <v>2</v>
      </c>
      <c r="W140" s="159">
        <f>IFERROR(SUM(W139:W139),"0")</f>
        <v>2</v>
      </c>
      <c r="X140" s="159">
        <f>IFERROR(IF(X139="",0,X139),"0")</f>
        <v>1.7319999999999999E-2</v>
      </c>
      <c r="Y140" s="160"/>
      <c r="Z140" s="160"/>
    </row>
    <row r="141" spans="1:53" x14ac:dyDescent="0.2">
      <c r="A141" s="169"/>
      <c r="B141" s="169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89"/>
      <c r="N141" s="172" t="s">
        <v>66</v>
      </c>
      <c r="O141" s="173"/>
      <c r="P141" s="173"/>
      <c r="Q141" s="173"/>
      <c r="R141" s="173"/>
      <c r="S141" s="173"/>
      <c r="T141" s="174"/>
      <c r="U141" s="38" t="s">
        <v>67</v>
      </c>
      <c r="V141" s="159">
        <f>IFERROR(SUMPRODUCT(V139:V139*H139:H139),"0")</f>
        <v>10</v>
      </c>
      <c r="W141" s="159">
        <f>IFERROR(SUMPRODUCT(W139:W139*H139:H139),"0")</f>
        <v>10</v>
      </c>
      <c r="X141" s="38"/>
      <c r="Y141" s="160"/>
      <c r="Z141" s="160"/>
    </row>
    <row r="142" spans="1:53" ht="16.5" hidden="1" customHeight="1" x14ac:dyDescent="0.25">
      <c r="A142" s="179" t="s">
        <v>207</v>
      </c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53"/>
      <c r="Z142" s="153"/>
    </row>
    <row r="143" spans="1:53" ht="14.25" hidden="1" customHeight="1" x14ac:dyDescent="0.25">
      <c r="A143" s="168" t="s">
        <v>60</v>
      </c>
      <c r="B143" s="169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52"/>
      <c r="Z143" s="152"/>
    </row>
    <row r="144" spans="1:53" ht="16.5" hidden="1" customHeight="1" x14ac:dyDescent="0.25">
      <c r="A144" s="55" t="s">
        <v>208</v>
      </c>
      <c r="B144" s="55" t="s">
        <v>209</v>
      </c>
      <c r="C144" s="32">
        <v>4301070871</v>
      </c>
      <c r="D144" s="170">
        <v>4607111036384</v>
      </c>
      <c r="E144" s="171"/>
      <c r="F144" s="156">
        <v>1</v>
      </c>
      <c r="G144" s="33">
        <v>5</v>
      </c>
      <c r="H144" s="156">
        <v>5</v>
      </c>
      <c r="I144" s="156">
        <v>5.2530000000000001</v>
      </c>
      <c r="J144" s="33">
        <v>144</v>
      </c>
      <c r="K144" s="33" t="s">
        <v>63</v>
      </c>
      <c r="L144" s="34" t="s">
        <v>64</v>
      </c>
      <c r="M144" s="33">
        <v>90</v>
      </c>
      <c r="N144" s="334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O144" s="176"/>
      <c r="P144" s="176"/>
      <c r="Q144" s="176"/>
      <c r="R144" s="171"/>
      <c r="S144" s="35"/>
      <c r="T144" s="35"/>
      <c r="U144" s="36" t="s">
        <v>65</v>
      </c>
      <c r="V144" s="157">
        <v>0</v>
      </c>
      <c r="W144" s="158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1</v>
      </c>
    </row>
    <row r="145" spans="1:53" ht="27" hidden="1" customHeight="1" x14ac:dyDescent="0.25">
      <c r="A145" s="55" t="s">
        <v>210</v>
      </c>
      <c r="B145" s="55" t="s">
        <v>211</v>
      </c>
      <c r="C145" s="32">
        <v>4301070956</v>
      </c>
      <c r="D145" s="170">
        <v>4640242180250</v>
      </c>
      <c r="E145" s="171"/>
      <c r="F145" s="156">
        <v>5</v>
      </c>
      <c r="G145" s="33">
        <v>1</v>
      </c>
      <c r="H145" s="156">
        <v>5</v>
      </c>
      <c r="I145" s="156">
        <v>5.2131999999999996</v>
      </c>
      <c r="J145" s="33">
        <v>144</v>
      </c>
      <c r="K145" s="33" t="s">
        <v>63</v>
      </c>
      <c r="L145" s="34" t="s">
        <v>64</v>
      </c>
      <c r="M145" s="33">
        <v>180</v>
      </c>
      <c r="N145" s="278" t="s">
        <v>212</v>
      </c>
      <c r="O145" s="176"/>
      <c r="P145" s="176"/>
      <c r="Q145" s="176"/>
      <c r="R145" s="171"/>
      <c r="S145" s="35"/>
      <c r="T145" s="35"/>
      <c r="U145" s="36" t="s">
        <v>65</v>
      </c>
      <c r="V145" s="157">
        <v>0</v>
      </c>
      <c r="W145" s="158">
        <f>IFERROR(IF(V145="","",V145),"")</f>
        <v>0</v>
      </c>
      <c r="X145" s="37">
        <f>IFERROR(IF(V145="","",V145*0.00866),"")</f>
        <v>0</v>
      </c>
      <c r="Y145" s="57"/>
      <c r="Z145" s="58"/>
      <c r="AD145" s="62"/>
      <c r="BA145" s="112" t="s">
        <v>1</v>
      </c>
    </row>
    <row r="146" spans="1:53" ht="27" hidden="1" customHeight="1" x14ac:dyDescent="0.25">
      <c r="A146" s="55" t="s">
        <v>213</v>
      </c>
      <c r="B146" s="55" t="s">
        <v>214</v>
      </c>
      <c r="C146" s="32">
        <v>4301070827</v>
      </c>
      <c r="D146" s="170">
        <v>4607111036216</v>
      </c>
      <c r="E146" s="171"/>
      <c r="F146" s="156">
        <v>1</v>
      </c>
      <c r="G146" s="33">
        <v>5</v>
      </c>
      <c r="H146" s="156">
        <v>5</v>
      </c>
      <c r="I146" s="156">
        <v>5.266</v>
      </c>
      <c r="J146" s="33">
        <v>144</v>
      </c>
      <c r="K146" s="33" t="s">
        <v>63</v>
      </c>
      <c r="L146" s="34" t="s">
        <v>64</v>
      </c>
      <c r="M146" s="33">
        <v>90</v>
      </c>
      <c r="N146" s="210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6" s="176"/>
      <c r="P146" s="176"/>
      <c r="Q146" s="176"/>
      <c r="R146" s="171"/>
      <c r="S146" s="35"/>
      <c r="T146" s="35"/>
      <c r="U146" s="36" t="s">
        <v>65</v>
      </c>
      <c r="V146" s="157">
        <v>0</v>
      </c>
      <c r="W146" s="158">
        <f>IFERROR(IF(V146="","",V146),"")</f>
        <v>0</v>
      </c>
      <c r="X146" s="37">
        <f>IFERROR(IF(V146="","",V146*0.00866),"")</f>
        <v>0</v>
      </c>
      <c r="Y146" s="57"/>
      <c r="Z146" s="58"/>
      <c r="AD146" s="62"/>
      <c r="BA146" s="113" t="s">
        <v>1</v>
      </c>
    </row>
    <row r="147" spans="1:53" ht="27" hidden="1" customHeight="1" x14ac:dyDescent="0.25">
      <c r="A147" s="55" t="s">
        <v>215</v>
      </c>
      <c r="B147" s="55" t="s">
        <v>216</v>
      </c>
      <c r="C147" s="32">
        <v>4301070911</v>
      </c>
      <c r="D147" s="170">
        <v>4607111036278</v>
      </c>
      <c r="E147" s="171"/>
      <c r="F147" s="156">
        <v>1</v>
      </c>
      <c r="G147" s="33">
        <v>5</v>
      </c>
      <c r="H147" s="156">
        <v>5</v>
      </c>
      <c r="I147" s="156">
        <v>5.2830000000000004</v>
      </c>
      <c r="J147" s="33">
        <v>84</v>
      </c>
      <c r="K147" s="33" t="s">
        <v>63</v>
      </c>
      <c r="L147" s="34" t="s">
        <v>64</v>
      </c>
      <c r="M147" s="33">
        <v>120</v>
      </c>
      <c r="N147" s="309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O147" s="176"/>
      <c r="P147" s="176"/>
      <c r="Q147" s="176"/>
      <c r="R147" s="171"/>
      <c r="S147" s="35"/>
      <c r="T147" s="35"/>
      <c r="U147" s="36" t="s">
        <v>65</v>
      </c>
      <c r="V147" s="157">
        <v>0</v>
      </c>
      <c r="W147" s="158">
        <f>IFERROR(IF(V147="","",V147),"")</f>
        <v>0</v>
      </c>
      <c r="X147" s="37">
        <f>IFERROR(IF(V147="","",V147*0.0155),"")</f>
        <v>0</v>
      </c>
      <c r="Y147" s="57"/>
      <c r="Z147" s="58"/>
      <c r="AD147" s="62"/>
      <c r="BA147" s="114" t="s">
        <v>1</v>
      </c>
    </row>
    <row r="148" spans="1:53" hidden="1" x14ac:dyDescent="0.2">
      <c r="A148" s="188"/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89"/>
      <c r="N148" s="172" t="s">
        <v>66</v>
      </c>
      <c r="O148" s="173"/>
      <c r="P148" s="173"/>
      <c r="Q148" s="173"/>
      <c r="R148" s="173"/>
      <c r="S148" s="173"/>
      <c r="T148" s="174"/>
      <c r="U148" s="38" t="s">
        <v>65</v>
      </c>
      <c r="V148" s="159">
        <f>IFERROR(SUM(V144:V147),"0")</f>
        <v>0</v>
      </c>
      <c r="W148" s="159">
        <f>IFERROR(SUM(W144:W147),"0")</f>
        <v>0</v>
      </c>
      <c r="X148" s="159">
        <f>IFERROR(IF(X144="",0,X144),"0")+IFERROR(IF(X145="",0,X145),"0")+IFERROR(IF(X146="",0,X146),"0")+IFERROR(IF(X147="",0,X147),"0")</f>
        <v>0</v>
      </c>
      <c r="Y148" s="160"/>
      <c r="Z148" s="160"/>
    </row>
    <row r="149" spans="1:53" hidden="1" x14ac:dyDescent="0.2">
      <c r="A149" s="169"/>
      <c r="B149" s="169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89"/>
      <c r="N149" s="172" t="s">
        <v>66</v>
      </c>
      <c r="O149" s="173"/>
      <c r="P149" s="173"/>
      <c r="Q149" s="173"/>
      <c r="R149" s="173"/>
      <c r="S149" s="173"/>
      <c r="T149" s="174"/>
      <c r="U149" s="38" t="s">
        <v>67</v>
      </c>
      <c r="V149" s="159">
        <f>IFERROR(SUMPRODUCT(V144:V147*H144:H147),"0")</f>
        <v>0</v>
      </c>
      <c r="W149" s="159">
        <f>IFERROR(SUMPRODUCT(W144:W147*H144:H147),"0")</f>
        <v>0</v>
      </c>
      <c r="X149" s="38"/>
      <c r="Y149" s="160"/>
      <c r="Z149" s="160"/>
    </row>
    <row r="150" spans="1:53" ht="14.25" hidden="1" customHeight="1" x14ac:dyDescent="0.25">
      <c r="A150" s="168" t="s">
        <v>217</v>
      </c>
      <c r="B150" s="169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52"/>
      <c r="Z150" s="152"/>
    </row>
    <row r="151" spans="1:53" ht="27" customHeight="1" x14ac:dyDescent="0.25">
      <c r="A151" s="55" t="s">
        <v>218</v>
      </c>
      <c r="B151" s="55" t="s">
        <v>219</v>
      </c>
      <c r="C151" s="32">
        <v>4301080153</v>
      </c>
      <c r="D151" s="170">
        <v>4607111036827</v>
      </c>
      <c r="E151" s="171"/>
      <c r="F151" s="156">
        <v>1</v>
      </c>
      <c r="G151" s="33">
        <v>5</v>
      </c>
      <c r="H151" s="156">
        <v>5</v>
      </c>
      <c r="I151" s="156">
        <v>5.2</v>
      </c>
      <c r="J151" s="33">
        <v>144</v>
      </c>
      <c r="K151" s="33" t="s">
        <v>63</v>
      </c>
      <c r="L151" s="34" t="s">
        <v>64</v>
      </c>
      <c r="M151" s="33">
        <v>90</v>
      </c>
      <c r="N151" s="185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1" s="176"/>
      <c r="P151" s="176"/>
      <c r="Q151" s="176"/>
      <c r="R151" s="171"/>
      <c r="S151" s="35"/>
      <c r="T151" s="35"/>
      <c r="U151" s="36" t="s">
        <v>65</v>
      </c>
      <c r="V151" s="157">
        <v>10</v>
      </c>
      <c r="W151" s="158">
        <f>IFERROR(IF(V151="","",V151),"")</f>
        <v>10</v>
      </c>
      <c r="X151" s="37">
        <f>IFERROR(IF(V151="","",V151*0.00866),"")</f>
        <v>8.6599999999999996E-2</v>
      </c>
      <c r="Y151" s="57"/>
      <c r="Z151" s="58"/>
      <c r="AD151" s="62"/>
      <c r="BA151" s="115" t="s">
        <v>1</v>
      </c>
    </row>
    <row r="152" spans="1:53" ht="27" hidden="1" customHeight="1" x14ac:dyDescent="0.25">
      <c r="A152" s="55" t="s">
        <v>220</v>
      </c>
      <c r="B152" s="55" t="s">
        <v>221</v>
      </c>
      <c r="C152" s="32">
        <v>4301080154</v>
      </c>
      <c r="D152" s="170">
        <v>4607111036834</v>
      </c>
      <c r="E152" s="171"/>
      <c r="F152" s="156">
        <v>1</v>
      </c>
      <c r="G152" s="33">
        <v>5</v>
      </c>
      <c r="H152" s="156">
        <v>5</v>
      </c>
      <c r="I152" s="156">
        <v>5.2530000000000001</v>
      </c>
      <c r="J152" s="33">
        <v>144</v>
      </c>
      <c r="K152" s="33" t="s">
        <v>63</v>
      </c>
      <c r="L152" s="34" t="s">
        <v>64</v>
      </c>
      <c r="M152" s="33">
        <v>90</v>
      </c>
      <c r="N152" s="27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2" s="176"/>
      <c r="P152" s="176"/>
      <c r="Q152" s="176"/>
      <c r="R152" s="171"/>
      <c r="S152" s="35"/>
      <c r="T152" s="35"/>
      <c r="U152" s="36" t="s">
        <v>65</v>
      </c>
      <c r="V152" s="157">
        <v>0</v>
      </c>
      <c r="W152" s="158">
        <f>IFERROR(IF(V152="","",V152),"")</f>
        <v>0</v>
      </c>
      <c r="X152" s="37">
        <f>IFERROR(IF(V152="","",V152*0.00866),"")</f>
        <v>0</v>
      </c>
      <c r="Y152" s="57"/>
      <c r="Z152" s="58"/>
      <c r="AD152" s="62"/>
      <c r="BA152" s="116" t="s">
        <v>1</v>
      </c>
    </row>
    <row r="153" spans="1:53" x14ac:dyDescent="0.2">
      <c r="A153" s="188"/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89"/>
      <c r="N153" s="172" t="s">
        <v>66</v>
      </c>
      <c r="O153" s="173"/>
      <c r="P153" s="173"/>
      <c r="Q153" s="173"/>
      <c r="R153" s="173"/>
      <c r="S153" s="173"/>
      <c r="T153" s="174"/>
      <c r="U153" s="38" t="s">
        <v>65</v>
      </c>
      <c r="V153" s="159">
        <f>IFERROR(SUM(V151:V152),"0")</f>
        <v>10</v>
      </c>
      <c r="W153" s="159">
        <f>IFERROR(SUM(W151:W152),"0")</f>
        <v>10</v>
      </c>
      <c r="X153" s="159">
        <f>IFERROR(IF(X151="",0,X151),"0")+IFERROR(IF(X152="",0,X152),"0")</f>
        <v>8.6599999999999996E-2</v>
      </c>
      <c r="Y153" s="160"/>
      <c r="Z153" s="160"/>
    </row>
    <row r="154" spans="1:53" x14ac:dyDescent="0.2">
      <c r="A154" s="169"/>
      <c r="B154" s="169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89"/>
      <c r="N154" s="172" t="s">
        <v>66</v>
      </c>
      <c r="O154" s="173"/>
      <c r="P154" s="173"/>
      <c r="Q154" s="173"/>
      <c r="R154" s="173"/>
      <c r="S154" s="173"/>
      <c r="T154" s="174"/>
      <c r="U154" s="38" t="s">
        <v>67</v>
      </c>
      <c r="V154" s="159">
        <f>IFERROR(SUMPRODUCT(V151:V152*H151:H152),"0")</f>
        <v>50</v>
      </c>
      <c r="W154" s="159">
        <f>IFERROR(SUMPRODUCT(W151:W152*H151:H152),"0")</f>
        <v>50</v>
      </c>
      <c r="X154" s="38"/>
      <c r="Y154" s="160"/>
      <c r="Z154" s="160"/>
    </row>
    <row r="155" spans="1:53" ht="27.75" hidden="1" customHeight="1" x14ac:dyDescent="0.2">
      <c r="A155" s="180" t="s">
        <v>222</v>
      </c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49"/>
      <c r="Z155" s="49"/>
    </row>
    <row r="156" spans="1:53" ht="16.5" hidden="1" customHeight="1" x14ac:dyDescent="0.25">
      <c r="A156" s="179" t="s">
        <v>223</v>
      </c>
      <c r="B156" s="169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53"/>
      <c r="Z156" s="153"/>
    </row>
    <row r="157" spans="1:53" ht="14.25" hidden="1" customHeight="1" x14ac:dyDescent="0.25">
      <c r="A157" s="168" t="s">
        <v>70</v>
      </c>
      <c r="B157" s="169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52"/>
      <c r="Z157" s="152"/>
    </row>
    <row r="158" spans="1:53" ht="16.5" customHeight="1" x14ac:dyDescent="0.25">
      <c r="A158" s="55" t="s">
        <v>224</v>
      </c>
      <c r="B158" s="55" t="s">
        <v>225</v>
      </c>
      <c r="C158" s="32">
        <v>4301132048</v>
      </c>
      <c r="D158" s="170">
        <v>4607111035721</v>
      </c>
      <c r="E158" s="171"/>
      <c r="F158" s="156">
        <v>0.25</v>
      </c>
      <c r="G158" s="33">
        <v>12</v>
      </c>
      <c r="H158" s="156">
        <v>3</v>
      </c>
      <c r="I158" s="156">
        <v>3.3879999999999999</v>
      </c>
      <c r="J158" s="33">
        <v>70</v>
      </c>
      <c r="K158" s="33" t="s">
        <v>73</v>
      </c>
      <c r="L158" s="34" t="s">
        <v>64</v>
      </c>
      <c r="M158" s="33">
        <v>180</v>
      </c>
      <c r="N158" s="245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8" s="176"/>
      <c r="P158" s="176"/>
      <c r="Q158" s="176"/>
      <c r="R158" s="171"/>
      <c r="S158" s="35"/>
      <c r="T158" s="35"/>
      <c r="U158" s="36" t="s">
        <v>65</v>
      </c>
      <c r="V158" s="157">
        <v>1</v>
      </c>
      <c r="W158" s="158">
        <f>IFERROR(IF(V158="","",V158),"")</f>
        <v>1</v>
      </c>
      <c r="X158" s="37">
        <f>IFERROR(IF(V158="","",V158*0.01788),"")</f>
        <v>1.788E-2</v>
      </c>
      <c r="Y158" s="57"/>
      <c r="Z158" s="58"/>
      <c r="AD158" s="62"/>
      <c r="BA158" s="117" t="s">
        <v>74</v>
      </c>
    </row>
    <row r="159" spans="1:53" ht="27" customHeight="1" x14ac:dyDescent="0.25">
      <c r="A159" s="55" t="s">
        <v>226</v>
      </c>
      <c r="B159" s="55" t="s">
        <v>227</v>
      </c>
      <c r="C159" s="32">
        <v>4301132046</v>
      </c>
      <c r="D159" s="170">
        <v>4607111035691</v>
      </c>
      <c r="E159" s="171"/>
      <c r="F159" s="156">
        <v>0.25</v>
      </c>
      <c r="G159" s="33">
        <v>12</v>
      </c>
      <c r="H159" s="156">
        <v>3</v>
      </c>
      <c r="I159" s="156">
        <v>3.3879999999999999</v>
      </c>
      <c r="J159" s="33">
        <v>70</v>
      </c>
      <c r="K159" s="33" t="s">
        <v>73</v>
      </c>
      <c r="L159" s="34" t="s">
        <v>64</v>
      </c>
      <c r="M159" s="33">
        <v>180</v>
      </c>
      <c r="N159" s="233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9" s="176"/>
      <c r="P159" s="176"/>
      <c r="Q159" s="176"/>
      <c r="R159" s="171"/>
      <c r="S159" s="35"/>
      <c r="T159" s="35"/>
      <c r="U159" s="36" t="s">
        <v>65</v>
      </c>
      <c r="V159" s="157">
        <v>20</v>
      </c>
      <c r="W159" s="158">
        <f>IFERROR(IF(V159="","",V159),"")</f>
        <v>20</v>
      </c>
      <c r="X159" s="37">
        <f>IFERROR(IF(V159="","",V159*0.01788),"")</f>
        <v>0.35760000000000003</v>
      </c>
      <c r="Y159" s="57"/>
      <c r="Z159" s="58"/>
      <c r="AD159" s="62"/>
      <c r="BA159" s="118" t="s">
        <v>74</v>
      </c>
    </row>
    <row r="160" spans="1:53" x14ac:dyDescent="0.2">
      <c r="A160" s="188"/>
      <c r="B160" s="169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89"/>
      <c r="N160" s="172" t="s">
        <v>66</v>
      </c>
      <c r="O160" s="173"/>
      <c r="P160" s="173"/>
      <c r="Q160" s="173"/>
      <c r="R160" s="173"/>
      <c r="S160" s="173"/>
      <c r="T160" s="174"/>
      <c r="U160" s="38" t="s">
        <v>65</v>
      </c>
      <c r="V160" s="159">
        <f>IFERROR(SUM(V158:V159),"0")</f>
        <v>21</v>
      </c>
      <c r="W160" s="159">
        <f>IFERROR(SUM(W158:W159),"0")</f>
        <v>21</v>
      </c>
      <c r="X160" s="159">
        <f>IFERROR(IF(X158="",0,X158),"0")+IFERROR(IF(X159="",0,X159),"0")</f>
        <v>0.37548000000000004</v>
      </c>
      <c r="Y160" s="160"/>
      <c r="Z160" s="160"/>
    </row>
    <row r="161" spans="1:53" x14ac:dyDescent="0.2">
      <c r="A161" s="169"/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89"/>
      <c r="N161" s="172" t="s">
        <v>66</v>
      </c>
      <c r="O161" s="173"/>
      <c r="P161" s="173"/>
      <c r="Q161" s="173"/>
      <c r="R161" s="173"/>
      <c r="S161" s="173"/>
      <c r="T161" s="174"/>
      <c r="U161" s="38" t="s">
        <v>67</v>
      </c>
      <c r="V161" s="159">
        <f>IFERROR(SUMPRODUCT(V158:V159*H158:H159),"0")</f>
        <v>63</v>
      </c>
      <c r="W161" s="159">
        <f>IFERROR(SUMPRODUCT(W158:W159*H158:H159),"0")</f>
        <v>63</v>
      </c>
      <c r="X161" s="38"/>
      <c r="Y161" s="160"/>
      <c r="Z161" s="160"/>
    </row>
    <row r="162" spans="1:53" ht="16.5" hidden="1" customHeight="1" x14ac:dyDescent="0.25">
      <c r="A162" s="179" t="s">
        <v>228</v>
      </c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53"/>
      <c r="Z162" s="153"/>
    </row>
    <row r="163" spans="1:53" ht="14.25" hidden="1" customHeight="1" x14ac:dyDescent="0.25">
      <c r="A163" s="168" t="s">
        <v>228</v>
      </c>
      <c r="B163" s="169"/>
      <c r="C163" s="169"/>
      <c r="D163" s="169"/>
      <c r="E163" s="169"/>
      <c r="F163" s="169"/>
      <c r="G163" s="169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  <c r="U163" s="169"/>
      <c r="V163" s="169"/>
      <c r="W163" s="169"/>
      <c r="X163" s="169"/>
      <c r="Y163" s="152"/>
      <c r="Z163" s="152"/>
    </row>
    <row r="164" spans="1:53" ht="27" hidden="1" customHeight="1" x14ac:dyDescent="0.25">
      <c r="A164" s="55" t="s">
        <v>229</v>
      </c>
      <c r="B164" s="55" t="s">
        <v>230</v>
      </c>
      <c r="C164" s="32">
        <v>4301133002</v>
      </c>
      <c r="D164" s="170">
        <v>4607111035783</v>
      </c>
      <c r="E164" s="171"/>
      <c r="F164" s="156">
        <v>0.2</v>
      </c>
      <c r="G164" s="33">
        <v>8</v>
      </c>
      <c r="H164" s="156">
        <v>1.6</v>
      </c>
      <c r="I164" s="156">
        <v>2.12</v>
      </c>
      <c r="J164" s="33">
        <v>72</v>
      </c>
      <c r="K164" s="33" t="s">
        <v>199</v>
      </c>
      <c r="L164" s="34" t="s">
        <v>64</v>
      </c>
      <c r="M164" s="33">
        <v>180</v>
      </c>
      <c r="N164" s="215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4" s="176"/>
      <c r="P164" s="176"/>
      <c r="Q164" s="176"/>
      <c r="R164" s="171"/>
      <c r="S164" s="35"/>
      <c r="T164" s="35"/>
      <c r="U164" s="36" t="s">
        <v>65</v>
      </c>
      <c r="V164" s="157">
        <v>0</v>
      </c>
      <c r="W164" s="158">
        <f>IFERROR(IF(V164="","",V164),"")</f>
        <v>0</v>
      </c>
      <c r="X164" s="37">
        <f>IFERROR(IF(V164="","",V164*0.01157),"")</f>
        <v>0</v>
      </c>
      <c r="Y164" s="57"/>
      <c r="Z164" s="58"/>
      <c r="AD164" s="62"/>
      <c r="BA164" s="119" t="s">
        <v>74</v>
      </c>
    </row>
    <row r="165" spans="1:53" hidden="1" x14ac:dyDescent="0.2">
      <c r="A165" s="188"/>
      <c r="B165" s="169"/>
      <c r="C165" s="169"/>
      <c r="D165" s="169"/>
      <c r="E165" s="169"/>
      <c r="F165" s="169"/>
      <c r="G165" s="169"/>
      <c r="H165" s="169"/>
      <c r="I165" s="169"/>
      <c r="J165" s="169"/>
      <c r="K165" s="169"/>
      <c r="L165" s="169"/>
      <c r="M165" s="189"/>
      <c r="N165" s="172" t="s">
        <v>66</v>
      </c>
      <c r="O165" s="173"/>
      <c r="P165" s="173"/>
      <c r="Q165" s="173"/>
      <c r="R165" s="173"/>
      <c r="S165" s="173"/>
      <c r="T165" s="174"/>
      <c r="U165" s="38" t="s">
        <v>65</v>
      </c>
      <c r="V165" s="159">
        <f>IFERROR(SUM(V164:V164),"0")</f>
        <v>0</v>
      </c>
      <c r="W165" s="159">
        <f>IFERROR(SUM(W164:W164),"0")</f>
        <v>0</v>
      </c>
      <c r="X165" s="159">
        <f>IFERROR(IF(X164="",0,X164),"0")</f>
        <v>0</v>
      </c>
      <c r="Y165" s="160"/>
      <c r="Z165" s="160"/>
    </row>
    <row r="166" spans="1:53" hidden="1" x14ac:dyDescent="0.2">
      <c r="A166" s="169"/>
      <c r="B166" s="169"/>
      <c r="C166" s="169"/>
      <c r="D166" s="169"/>
      <c r="E166" s="169"/>
      <c r="F166" s="169"/>
      <c r="G166" s="169"/>
      <c r="H166" s="169"/>
      <c r="I166" s="169"/>
      <c r="J166" s="169"/>
      <c r="K166" s="169"/>
      <c r="L166" s="169"/>
      <c r="M166" s="189"/>
      <c r="N166" s="172" t="s">
        <v>66</v>
      </c>
      <c r="O166" s="173"/>
      <c r="P166" s="173"/>
      <c r="Q166" s="173"/>
      <c r="R166" s="173"/>
      <c r="S166" s="173"/>
      <c r="T166" s="174"/>
      <c r="U166" s="38" t="s">
        <v>67</v>
      </c>
      <c r="V166" s="159">
        <f>IFERROR(SUMPRODUCT(V164:V164*H164:H164),"0")</f>
        <v>0</v>
      </c>
      <c r="W166" s="159">
        <f>IFERROR(SUMPRODUCT(W164:W164*H164:H164),"0")</f>
        <v>0</v>
      </c>
      <c r="X166" s="38"/>
      <c r="Y166" s="160"/>
      <c r="Z166" s="160"/>
    </row>
    <row r="167" spans="1:53" ht="16.5" hidden="1" customHeight="1" x14ac:dyDescent="0.25">
      <c r="A167" s="179" t="s">
        <v>222</v>
      </c>
      <c r="B167" s="169"/>
      <c r="C167" s="169"/>
      <c r="D167" s="169"/>
      <c r="E167" s="169"/>
      <c r="F167" s="169"/>
      <c r="G167" s="169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  <c r="U167" s="169"/>
      <c r="V167" s="169"/>
      <c r="W167" s="169"/>
      <c r="X167" s="169"/>
      <c r="Y167" s="153"/>
      <c r="Z167" s="153"/>
    </row>
    <row r="168" spans="1:53" ht="14.25" hidden="1" customHeight="1" x14ac:dyDescent="0.25">
      <c r="A168" s="168" t="s">
        <v>231</v>
      </c>
      <c r="B168" s="169"/>
      <c r="C168" s="169"/>
      <c r="D168" s="169"/>
      <c r="E168" s="169"/>
      <c r="F168" s="169"/>
      <c r="G168" s="169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  <c r="U168" s="169"/>
      <c r="V168" s="169"/>
      <c r="W168" s="169"/>
      <c r="X168" s="169"/>
      <c r="Y168" s="152"/>
      <c r="Z168" s="152"/>
    </row>
    <row r="169" spans="1:53" ht="27" customHeight="1" x14ac:dyDescent="0.25">
      <c r="A169" s="55" t="s">
        <v>232</v>
      </c>
      <c r="B169" s="55" t="s">
        <v>233</v>
      </c>
      <c r="C169" s="32">
        <v>4301051319</v>
      </c>
      <c r="D169" s="170">
        <v>4680115881204</v>
      </c>
      <c r="E169" s="171"/>
      <c r="F169" s="156">
        <v>0.33</v>
      </c>
      <c r="G169" s="33">
        <v>6</v>
      </c>
      <c r="H169" s="156">
        <v>1.98</v>
      </c>
      <c r="I169" s="156">
        <v>2.246</v>
      </c>
      <c r="J169" s="33">
        <v>156</v>
      </c>
      <c r="K169" s="33" t="s">
        <v>63</v>
      </c>
      <c r="L169" s="34" t="s">
        <v>234</v>
      </c>
      <c r="M169" s="33">
        <v>365</v>
      </c>
      <c r="N169" s="258" t="s">
        <v>235</v>
      </c>
      <c r="O169" s="176"/>
      <c r="P169" s="176"/>
      <c r="Q169" s="176"/>
      <c r="R169" s="171"/>
      <c r="S169" s="35"/>
      <c r="T169" s="35"/>
      <c r="U169" s="36" t="s">
        <v>65</v>
      </c>
      <c r="V169" s="157">
        <v>10</v>
      </c>
      <c r="W169" s="158">
        <f>IFERROR(IF(V169="","",V169),"")</f>
        <v>10</v>
      </c>
      <c r="X169" s="37">
        <f>IFERROR(IF(V169="","",V169*0.00753),"")</f>
        <v>7.5300000000000006E-2</v>
      </c>
      <c r="Y169" s="57"/>
      <c r="Z169" s="58"/>
      <c r="AD169" s="62"/>
      <c r="BA169" s="120" t="s">
        <v>236</v>
      </c>
    </row>
    <row r="170" spans="1:53" x14ac:dyDescent="0.2">
      <c r="A170" s="188"/>
      <c r="B170" s="169"/>
      <c r="C170" s="169"/>
      <c r="D170" s="169"/>
      <c r="E170" s="169"/>
      <c r="F170" s="169"/>
      <c r="G170" s="169"/>
      <c r="H170" s="169"/>
      <c r="I170" s="169"/>
      <c r="J170" s="169"/>
      <c r="K170" s="169"/>
      <c r="L170" s="169"/>
      <c r="M170" s="189"/>
      <c r="N170" s="172" t="s">
        <v>66</v>
      </c>
      <c r="O170" s="173"/>
      <c r="P170" s="173"/>
      <c r="Q170" s="173"/>
      <c r="R170" s="173"/>
      <c r="S170" s="173"/>
      <c r="T170" s="174"/>
      <c r="U170" s="38" t="s">
        <v>65</v>
      </c>
      <c r="V170" s="159">
        <f>IFERROR(SUM(V169:V169),"0")</f>
        <v>10</v>
      </c>
      <c r="W170" s="159">
        <f>IFERROR(SUM(W169:W169),"0")</f>
        <v>10</v>
      </c>
      <c r="X170" s="159">
        <f>IFERROR(IF(X169="",0,X169),"0")</f>
        <v>7.5300000000000006E-2</v>
      </c>
      <c r="Y170" s="160"/>
      <c r="Z170" s="160"/>
    </row>
    <row r="171" spans="1:53" x14ac:dyDescent="0.2">
      <c r="A171" s="169"/>
      <c r="B171" s="169"/>
      <c r="C171" s="169"/>
      <c r="D171" s="169"/>
      <c r="E171" s="169"/>
      <c r="F171" s="169"/>
      <c r="G171" s="169"/>
      <c r="H171" s="169"/>
      <c r="I171" s="169"/>
      <c r="J171" s="169"/>
      <c r="K171" s="169"/>
      <c r="L171" s="169"/>
      <c r="M171" s="189"/>
      <c r="N171" s="172" t="s">
        <v>66</v>
      </c>
      <c r="O171" s="173"/>
      <c r="P171" s="173"/>
      <c r="Q171" s="173"/>
      <c r="R171" s="173"/>
      <c r="S171" s="173"/>
      <c r="T171" s="174"/>
      <c r="U171" s="38" t="s">
        <v>67</v>
      </c>
      <c r="V171" s="159">
        <f>IFERROR(SUMPRODUCT(V169:V169*H169:H169),"0")</f>
        <v>19.8</v>
      </c>
      <c r="W171" s="159">
        <f>IFERROR(SUMPRODUCT(W169:W169*H169:H169),"0")</f>
        <v>19.8</v>
      </c>
      <c r="X171" s="38"/>
      <c r="Y171" s="160"/>
      <c r="Z171" s="160"/>
    </row>
    <row r="172" spans="1:53" ht="16.5" hidden="1" customHeight="1" x14ac:dyDescent="0.25">
      <c r="A172" s="179" t="s">
        <v>237</v>
      </c>
      <c r="B172" s="169"/>
      <c r="C172" s="169"/>
      <c r="D172" s="169"/>
      <c r="E172" s="169"/>
      <c r="F172" s="169"/>
      <c r="G172" s="169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  <c r="U172" s="169"/>
      <c r="V172" s="169"/>
      <c r="W172" s="169"/>
      <c r="X172" s="169"/>
      <c r="Y172" s="153"/>
      <c r="Z172" s="153"/>
    </row>
    <row r="173" spans="1:53" ht="14.25" hidden="1" customHeight="1" x14ac:dyDescent="0.25">
      <c r="A173" s="168" t="s">
        <v>70</v>
      </c>
      <c r="B173" s="169"/>
      <c r="C173" s="169"/>
      <c r="D173" s="169"/>
      <c r="E173" s="169"/>
      <c r="F173" s="169"/>
      <c r="G173" s="169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  <c r="U173" s="169"/>
      <c r="V173" s="169"/>
      <c r="W173" s="169"/>
      <c r="X173" s="169"/>
      <c r="Y173" s="152"/>
      <c r="Z173" s="152"/>
    </row>
    <row r="174" spans="1:53" ht="27" customHeight="1" x14ac:dyDescent="0.25">
      <c r="A174" s="55" t="s">
        <v>238</v>
      </c>
      <c r="B174" s="55" t="s">
        <v>239</v>
      </c>
      <c r="C174" s="32">
        <v>4301132079</v>
      </c>
      <c r="D174" s="170">
        <v>4607111038487</v>
      </c>
      <c r="E174" s="171"/>
      <c r="F174" s="156">
        <v>0.25</v>
      </c>
      <c r="G174" s="33">
        <v>12</v>
      </c>
      <c r="H174" s="156">
        <v>3</v>
      </c>
      <c r="I174" s="156">
        <v>3.7360000000000002</v>
      </c>
      <c r="J174" s="33">
        <v>70</v>
      </c>
      <c r="K174" s="33" t="s">
        <v>73</v>
      </c>
      <c r="L174" s="34" t="s">
        <v>64</v>
      </c>
      <c r="M174" s="33">
        <v>180</v>
      </c>
      <c r="N174" s="266" t="s">
        <v>240</v>
      </c>
      <c r="O174" s="176"/>
      <c r="P174" s="176"/>
      <c r="Q174" s="176"/>
      <c r="R174" s="171"/>
      <c r="S174" s="35"/>
      <c r="T174" s="35"/>
      <c r="U174" s="36" t="s">
        <v>65</v>
      </c>
      <c r="V174" s="157">
        <v>17</v>
      </c>
      <c r="W174" s="158">
        <f>IFERROR(IF(V174="","",V174),"")</f>
        <v>17</v>
      </c>
      <c r="X174" s="37">
        <f>IFERROR(IF(V174="","",V174*0.01788),"")</f>
        <v>0.30396000000000001</v>
      </c>
      <c r="Y174" s="57"/>
      <c r="Z174" s="58" t="s">
        <v>241</v>
      </c>
      <c r="AD174" s="62"/>
      <c r="BA174" s="121" t="s">
        <v>74</v>
      </c>
    </row>
    <row r="175" spans="1:53" x14ac:dyDescent="0.2">
      <c r="A175" s="188"/>
      <c r="B175" s="169"/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89"/>
      <c r="N175" s="172" t="s">
        <v>66</v>
      </c>
      <c r="O175" s="173"/>
      <c r="P175" s="173"/>
      <c r="Q175" s="173"/>
      <c r="R175" s="173"/>
      <c r="S175" s="173"/>
      <c r="T175" s="174"/>
      <c r="U175" s="38" t="s">
        <v>65</v>
      </c>
      <c r="V175" s="159">
        <f>IFERROR(SUM(V174:V174),"0")</f>
        <v>17</v>
      </c>
      <c r="W175" s="159">
        <f>IFERROR(SUM(W174:W174),"0")</f>
        <v>17</v>
      </c>
      <c r="X175" s="159">
        <f>IFERROR(IF(X174="",0,X174),"0")</f>
        <v>0.30396000000000001</v>
      </c>
      <c r="Y175" s="160"/>
      <c r="Z175" s="160"/>
    </row>
    <row r="176" spans="1:53" x14ac:dyDescent="0.2">
      <c r="A176" s="169"/>
      <c r="B176" s="169"/>
      <c r="C176" s="169"/>
      <c r="D176" s="169"/>
      <c r="E176" s="169"/>
      <c r="F176" s="169"/>
      <c r="G176" s="169"/>
      <c r="H176" s="169"/>
      <c r="I176" s="169"/>
      <c r="J176" s="169"/>
      <c r="K176" s="169"/>
      <c r="L176" s="169"/>
      <c r="M176" s="189"/>
      <c r="N176" s="172" t="s">
        <v>66</v>
      </c>
      <c r="O176" s="173"/>
      <c r="P176" s="173"/>
      <c r="Q176" s="173"/>
      <c r="R176" s="173"/>
      <c r="S176" s="173"/>
      <c r="T176" s="174"/>
      <c r="U176" s="38" t="s">
        <v>67</v>
      </c>
      <c r="V176" s="159">
        <f>IFERROR(SUMPRODUCT(V174:V174*H174:H174),"0")</f>
        <v>51</v>
      </c>
      <c r="W176" s="159">
        <f>IFERROR(SUMPRODUCT(W174:W174*H174:H174),"0")</f>
        <v>51</v>
      </c>
      <c r="X176" s="38"/>
      <c r="Y176" s="160"/>
      <c r="Z176" s="160"/>
    </row>
    <row r="177" spans="1:53" ht="27.75" hidden="1" customHeight="1" x14ac:dyDescent="0.2">
      <c r="A177" s="180" t="s">
        <v>242</v>
      </c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49"/>
      <c r="Z177" s="49"/>
    </row>
    <row r="178" spans="1:53" ht="16.5" hidden="1" customHeight="1" x14ac:dyDescent="0.25">
      <c r="A178" s="179" t="s">
        <v>243</v>
      </c>
      <c r="B178" s="169"/>
      <c r="C178" s="169"/>
      <c r="D178" s="169"/>
      <c r="E178" s="169"/>
      <c r="F178" s="169"/>
      <c r="G178" s="169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  <c r="U178" s="169"/>
      <c r="V178" s="169"/>
      <c r="W178" s="169"/>
      <c r="X178" s="169"/>
      <c r="Y178" s="153"/>
      <c r="Z178" s="153"/>
    </row>
    <row r="179" spans="1:53" ht="14.25" hidden="1" customHeight="1" x14ac:dyDescent="0.25">
      <c r="A179" s="168" t="s">
        <v>60</v>
      </c>
      <c r="B179" s="169"/>
      <c r="C179" s="169"/>
      <c r="D179" s="169"/>
      <c r="E179" s="169"/>
      <c r="F179" s="169"/>
      <c r="G179" s="169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  <c r="U179" s="169"/>
      <c r="V179" s="169"/>
      <c r="W179" s="169"/>
      <c r="X179" s="169"/>
      <c r="Y179" s="152"/>
      <c r="Z179" s="152"/>
    </row>
    <row r="180" spans="1:53" ht="27" customHeight="1" x14ac:dyDescent="0.25">
      <c r="A180" s="55" t="s">
        <v>244</v>
      </c>
      <c r="B180" s="55" t="s">
        <v>245</v>
      </c>
      <c r="C180" s="32">
        <v>4301070948</v>
      </c>
      <c r="D180" s="170">
        <v>4607111037022</v>
      </c>
      <c r="E180" s="171"/>
      <c r="F180" s="156">
        <v>0.7</v>
      </c>
      <c r="G180" s="33">
        <v>8</v>
      </c>
      <c r="H180" s="156">
        <v>5.6</v>
      </c>
      <c r="I180" s="156">
        <v>5.87</v>
      </c>
      <c r="J180" s="33">
        <v>84</v>
      </c>
      <c r="K180" s="33" t="s">
        <v>63</v>
      </c>
      <c r="L180" s="34" t="s">
        <v>64</v>
      </c>
      <c r="M180" s="33">
        <v>180</v>
      </c>
      <c r="N180" s="236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0" s="176"/>
      <c r="P180" s="176"/>
      <c r="Q180" s="176"/>
      <c r="R180" s="171"/>
      <c r="S180" s="35"/>
      <c r="T180" s="35"/>
      <c r="U180" s="36" t="s">
        <v>65</v>
      </c>
      <c r="V180" s="157">
        <v>75</v>
      </c>
      <c r="W180" s="158">
        <f>IFERROR(IF(V180="","",V180),"")</f>
        <v>75</v>
      </c>
      <c r="X180" s="37">
        <f>IFERROR(IF(V180="","",V180*0.0155),"")</f>
        <v>1.1625000000000001</v>
      </c>
      <c r="Y180" s="57"/>
      <c r="Z180" s="58"/>
      <c r="AD180" s="62"/>
      <c r="BA180" s="122" t="s">
        <v>1</v>
      </c>
    </row>
    <row r="181" spans="1:53" x14ac:dyDescent="0.2">
      <c r="A181" s="188"/>
      <c r="B181" s="169"/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89"/>
      <c r="N181" s="172" t="s">
        <v>66</v>
      </c>
      <c r="O181" s="173"/>
      <c r="P181" s="173"/>
      <c r="Q181" s="173"/>
      <c r="R181" s="173"/>
      <c r="S181" s="173"/>
      <c r="T181" s="174"/>
      <c r="U181" s="38" t="s">
        <v>65</v>
      </c>
      <c r="V181" s="159">
        <f>IFERROR(SUM(V180:V180),"0")</f>
        <v>75</v>
      </c>
      <c r="W181" s="159">
        <f>IFERROR(SUM(W180:W180),"0")</f>
        <v>75</v>
      </c>
      <c r="X181" s="159">
        <f>IFERROR(IF(X180="",0,X180),"0")</f>
        <v>1.1625000000000001</v>
      </c>
      <c r="Y181" s="160"/>
      <c r="Z181" s="160"/>
    </row>
    <row r="182" spans="1:53" x14ac:dyDescent="0.2">
      <c r="A182" s="169"/>
      <c r="B182" s="169"/>
      <c r="C182" s="169"/>
      <c r="D182" s="169"/>
      <c r="E182" s="169"/>
      <c r="F182" s="169"/>
      <c r="G182" s="169"/>
      <c r="H182" s="169"/>
      <c r="I182" s="169"/>
      <c r="J182" s="169"/>
      <c r="K182" s="169"/>
      <c r="L182" s="169"/>
      <c r="M182" s="189"/>
      <c r="N182" s="172" t="s">
        <v>66</v>
      </c>
      <c r="O182" s="173"/>
      <c r="P182" s="173"/>
      <c r="Q182" s="173"/>
      <c r="R182" s="173"/>
      <c r="S182" s="173"/>
      <c r="T182" s="174"/>
      <c r="U182" s="38" t="s">
        <v>67</v>
      </c>
      <c r="V182" s="159">
        <f>IFERROR(SUMPRODUCT(V180:V180*H180:H180),"0")</f>
        <v>420</v>
      </c>
      <c r="W182" s="159">
        <f>IFERROR(SUMPRODUCT(W180:W180*H180:H180),"0")</f>
        <v>420</v>
      </c>
      <c r="X182" s="38"/>
      <c r="Y182" s="160"/>
      <c r="Z182" s="160"/>
    </row>
    <row r="183" spans="1:53" ht="16.5" hidden="1" customHeight="1" x14ac:dyDescent="0.25">
      <c r="A183" s="179" t="s">
        <v>246</v>
      </c>
      <c r="B183" s="169"/>
      <c r="C183" s="169"/>
      <c r="D183" s="169"/>
      <c r="E183" s="169"/>
      <c r="F183" s="169"/>
      <c r="G183" s="169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  <c r="U183" s="169"/>
      <c r="V183" s="169"/>
      <c r="W183" s="169"/>
      <c r="X183" s="169"/>
      <c r="Y183" s="153"/>
      <c r="Z183" s="153"/>
    </row>
    <row r="184" spans="1:53" ht="14.25" hidden="1" customHeight="1" x14ac:dyDescent="0.25">
      <c r="A184" s="168" t="s">
        <v>60</v>
      </c>
      <c r="B184" s="169"/>
      <c r="C184" s="169"/>
      <c r="D184" s="169"/>
      <c r="E184" s="169"/>
      <c r="F184" s="169"/>
      <c r="G184" s="169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52"/>
      <c r="Z184" s="152"/>
    </row>
    <row r="185" spans="1:53" ht="27" hidden="1" customHeight="1" x14ac:dyDescent="0.25">
      <c r="A185" s="55" t="s">
        <v>247</v>
      </c>
      <c r="B185" s="55" t="s">
        <v>248</v>
      </c>
      <c r="C185" s="32">
        <v>4301070990</v>
      </c>
      <c r="D185" s="170">
        <v>4607111038494</v>
      </c>
      <c r="E185" s="171"/>
      <c r="F185" s="156">
        <v>0.7</v>
      </c>
      <c r="G185" s="33">
        <v>8</v>
      </c>
      <c r="H185" s="156">
        <v>5.6</v>
      </c>
      <c r="I185" s="156">
        <v>5.87</v>
      </c>
      <c r="J185" s="33">
        <v>84</v>
      </c>
      <c r="K185" s="33" t="s">
        <v>63</v>
      </c>
      <c r="L185" s="34" t="s">
        <v>64</v>
      </c>
      <c r="M185" s="33">
        <v>180</v>
      </c>
      <c r="N185" s="198" t="s">
        <v>249</v>
      </c>
      <c r="O185" s="176"/>
      <c r="P185" s="176"/>
      <c r="Q185" s="176"/>
      <c r="R185" s="171"/>
      <c r="S185" s="35"/>
      <c r="T185" s="35"/>
      <c r="U185" s="36" t="s">
        <v>65</v>
      </c>
      <c r="V185" s="157">
        <v>0</v>
      </c>
      <c r="W185" s="158">
        <f>IFERROR(IF(V185="","",V185),"")</f>
        <v>0</v>
      </c>
      <c r="X185" s="37">
        <f>IFERROR(IF(V185="","",V185*0.0155),"")</f>
        <v>0</v>
      </c>
      <c r="Y185" s="57"/>
      <c r="Z185" s="58" t="s">
        <v>241</v>
      </c>
      <c r="AD185" s="62"/>
      <c r="BA185" s="123" t="s">
        <v>1</v>
      </c>
    </row>
    <row r="186" spans="1:53" ht="27" hidden="1" customHeight="1" x14ac:dyDescent="0.25">
      <c r="A186" s="55" t="s">
        <v>250</v>
      </c>
      <c r="B186" s="55" t="s">
        <v>251</v>
      </c>
      <c r="C186" s="32">
        <v>4301070966</v>
      </c>
      <c r="D186" s="170">
        <v>4607111038135</v>
      </c>
      <c r="E186" s="171"/>
      <c r="F186" s="156">
        <v>0.7</v>
      </c>
      <c r="G186" s="33">
        <v>8</v>
      </c>
      <c r="H186" s="156">
        <v>5.6</v>
      </c>
      <c r="I186" s="156">
        <v>5.87</v>
      </c>
      <c r="J186" s="33">
        <v>84</v>
      </c>
      <c r="K186" s="33" t="s">
        <v>63</v>
      </c>
      <c r="L186" s="34" t="s">
        <v>64</v>
      </c>
      <c r="M186" s="33">
        <v>180</v>
      </c>
      <c r="N186" s="332" t="s">
        <v>252</v>
      </c>
      <c r="O186" s="176"/>
      <c r="P186" s="176"/>
      <c r="Q186" s="176"/>
      <c r="R186" s="171"/>
      <c r="S186" s="35"/>
      <c r="T186" s="35"/>
      <c r="U186" s="36" t="s">
        <v>65</v>
      </c>
      <c r="V186" s="157">
        <v>0</v>
      </c>
      <c r="W186" s="158">
        <f>IFERROR(IF(V186="","",V186),"")</f>
        <v>0</v>
      </c>
      <c r="X186" s="37">
        <f>IFERROR(IF(V186="","",V186*0.0155),"")</f>
        <v>0</v>
      </c>
      <c r="Y186" s="57"/>
      <c r="Z186" s="58"/>
      <c r="AD186" s="62"/>
      <c r="BA186" s="124" t="s">
        <v>1</v>
      </c>
    </row>
    <row r="187" spans="1:53" hidden="1" x14ac:dyDescent="0.2">
      <c r="A187" s="188"/>
      <c r="B187" s="169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89"/>
      <c r="N187" s="172" t="s">
        <v>66</v>
      </c>
      <c r="O187" s="173"/>
      <c r="P187" s="173"/>
      <c r="Q187" s="173"/>
      <c r="R187" s="173"/>
      <c r="S187" s="173"/>
      <c r="T187" s="174"/>
      <c r="U187" s="38" t="s">
        <v>65</v>
      </c>
      <c r="V187" s="159">
        <f>IFERROR(SUM(V185:V186),"0")</f>
        <v>0</v>
      </c>
      <c r="W187" s="159">
        <f>IFERROR(SUM(W185:W186),"0")</f>
        <v>0</v>
      </c>
      <c r="X187" s="159">
        <f>IFERROR(IF(X185="",0,X185),"0")+IFERROR(IF(X186="",0,X186),"0")</f>
        <v>0</v>
      </c>
      <c r="Y187" s="160"/>
      <c r="Z187" s="160"/>
    </row>
    <row r="188" spans="1:53" hidden="1" x14ac:dyDescent="0.2">
      <c r="A188" s="169"/>
      <c r="B188" s="169"/>
      <c r="C188" s="169"/>
      <c r="D188" s="169"/>
      <c r="E188" s="169"/>
      <c r="F188" s="169"/>
      <c r="G188" s="169"/>
      <c r="H188" s="169"/>
      <c r="I188" s="169"/>
      <c r="J188" s="169"/>
      <c r="K188" s="169"/>
      <c r="L188" s="169"/>
      <c r="M188" s="189"/>
      <c r="N188" s="172" t="s">
        <v>66</v>
      </c>
      <c r="O188" s="173"/>
      <c r="P188" s="173"/>
      <c r="Q188" s="173"/>
      <c r="R188" s="173"/>
      <c r="S188" s="173"/>
      <c r="T188" s="174"/>
      <c r="U188" s="38" t="s">
        <v>67</v>
      </c>
      <c r="V188" s="159">
        <f>IFERROR(SUMPRODUCT(V185:V186*H185:H186),"0")</f>
        <v>0</v>
      </c>
      <c r="W188" s="159">
        <f>IFERROR(SUMPRODUCT(W185:W186*H185:H186),"0")</f>
        <v>0</v>
      </c>
      <c r="X188" s="38"/>
      <c r="Y188" s="160"/>
      <c r="Z188" s="160"/>
    </row>
    <row r="189" spans="1:53" ht="16.5" hidden="1" customHeight="1" x14ac:dyDescent="0.25">
      <c r="A189" s="179" t="s">
        <v>253</v>
      </c>
      <c r="B189" s="169"/>
      <c r="C189" s="169"/>
      <c r="D189" s="169"/>
      <c r="E189" s="169"/>
      <c r="F189" s="169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53"/>
      <c r="Z189" s="153"/>
    </row>
    <row r="190" spans="1:53" ht="14.25" hidden="1" customHeight="1" x14ac:dyDescent="0.25">
      <c r="A190" s="168" t="s">
        <v>60</v>
      </c>
      <c r="B190" s="169"/>
      <c r="C190" s="169"/>
      <c r="D190" s="169"/>
      <c r="E190" s="169"/>
      <c r="F190" s="169"/>
      <c r="G190" s="169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  <c r="U190" s="169"/>
      <c r="V190" s="169"/>
      <c r="W190" s="169"/>
      <c r="X190" s="169"/>
      <c r="Y190" s="152"/>
      <c r="Z190" s="152"/>
    </row>
    <row r="191" spans="1:53" ht="27" hidden="1" customHeight="1" x14ac:dyDescent="0.25">
      <c r="A191" s="55" t="s">
        <v>254</v>
      </c>
      <c r="B191" s="55" t="s">
        <v>255</v>
      </c>
      <c r="C191" s="32">
        <v>4301070915</v>
      </c>
      <c r="D191" s="170">
        <v>4607111035882</v>
      </c>
      <c r="E191" s="171"/>
      <c r="F191" s="156">
        <v>0.43</v>
      </c>
      <c r="G191" s="33">
        <v>16</v>
      </c>
      <c r="H191" s="156">
        <v>6.88</v>
      </c>
      <c r="I191" s="156">
        <v>7.19</v>
      </c>
      <c r="J191" s="33">
        <v>84</v>
      </c>
      <c r="K191" s="33" t="s">
        <v>63</v>
      </c>
      <c r="L191" s="34" t="s">
        <v>64</v>
      </c>
      <c r="M191" s="33">
        <v>180</v>
      </c>
      <c r="N191" s="314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1" s="176"/>
      <c r="P191" s="176"/>
      <c r="Q191" s="176"/>
      <c r="R191" s="171"/>
      <c r="S191" s="35"/>
      <c r="T191" s="35"/>
      <c r="U191" s="36" t="s">
        <v>65</v>
      </c>
      <c r="V191" s="157">
        <v>0</v>
      </c>
      <c r="W191" s="158">
        <f>IFERROR(IF(V191="","",V191),"")</f>
        <v>0</v>
      </c>
      <c r="X191" s="37">
        <f>IFERROR(IF(V191="","",V191*0.0155),"")</f>
        <v>0</v>
      </c>
      <c r="Y191" s="57"/>
      <c r="Z191" s="58"/>
      <c r="AD191" s="62"/>
      <c r="BA191" s="125" t="s">
        <v>1</v>
      </c>
    </row>
    <row r="192" spans="1:53" ht="27" hidden="1" customHeight="1" x14ac:dyDescent="0.25">
      <c r="A192" s="55" t="s">
        <v>256</v>
      </c>
      <c r="B192" s="55" t="s">
        <v>257</v>
      </c>
      <c r="C192" s="32">
        <v>4301070921</v>
      </c>
      <c r="D192" s="170">
        <v>4607111035905</v>
      </c>
      <c r="E192" s="171"/>
      <c r="F192" s="156">
        <v>0.9</v>
      </c>
      <c r="G192" s="33">
        <v>8</v>
      </c>
      <c r="H192" s="156">
        <v>7.2</v>
      </c>
      <c r="I192" s="156">
        <v>7.47</v>
      </c>
      <c r="J192" s="33">
        <v>84</v>
      </c>
      <c r="K192" s="33" t="s">
        <v>63</v>
      </c>
      <c r="L192" s="34" t="s">
        <v>64</v>
      </c>
      <c r="M192" s="33">
        <v>180</v>
      </c>
      <c r="N192" s="29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2" s="176"/>
      <c r="P192" s="176"/>
      <c r="Q192" s="176"/>
      <c r="R192" s="171"/>
      <c r="S192" s="35"/>
      <c r="T192" s="35"/>
      <c r="U192" s="36" t="s">
        <v>65</v>
      </c>
      <c r="V192" s="157">
        <v>0</v>
      </c>
      <c r="W192" s="158">
        <f>IFERROR(IF(V192="","",V192),"")</f>
        <v>0</v>
      </c>
      <c r="X192" s="37">
        <f>IFERROR(IF(V192="","",V192*0.0155),"")</f>
        <v>0</v>
      </c>
      <c r="Y192" s="57"/>
      <c r="Z192" s="58"/>
      <c r="AD192" s="62"/>
      <c r="BA192" s="126" t="s">
        <v>1</v>
      </c>
    </row>
    <row r="193" spans="1:53" ht="27" customHeight="1" x14ac:dyDescent="0.25">
      <c r="A193" s="55" t="s">
        <v>258</v>
      </c>
      <c r="B193" s="55" t="s">
        <v>259</v>
      </c>
      <c r="C193" s="32">
        <v>4301070917</v>
      </c>
      <c r="D193" s="170">
        <v>4607111035912</v>
      </c>
      <c r="E193" s="171"/>
      <c r="F193" s="156">
        <v>0.43</v>
      </c>
      <c r="G193" s="33">
        <v>16</v>
      </c>
      <c r="H193" s="156">
        <v>6.88</v>
      </c>
      <c r="I193" s="156">
        <v>7.19</v>
      </c>
      <c r="J193" s="33">
        <v>84</v>
      </c>
      <c r="K193" s="33" t="s">
        <v>63</v>
      </c>
      <c r="L193" s="34" t="s">
        <v>64</v>
      </c>
      <c r="M193" s="33">
        <v>180</v>
      </c>
      <c r="N193" s="240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3" s="176"/>
      <c r="P193" s="176"/>
      <c r="Q193" s="176"/>
      <c r="R193" s="171"/>
      <c r="S193" s="35"/>
      <c r="T193" s="35"/>
      <c r="U193" s="36" t="s">
        <v>65</v>
      </c>
      <c r="V193" s="157">
        <v>5</v>
      </c>
      <c r="W193" s="158">
        <f>IFERROR(IF(V193="","",V193),"")</f>
        <v>5</v>
      </c>
      <c r="X193" s="37">
        <f>IFERROR(IF(V193="","",V193*0.0155),"")</f>
        <v>7.7499999999999999E-2</v>
      </c>
      <c r="Y193" s="57"/>
      <c r="Z193" s="58"/>
      <c r="AD193" s="62"/>
      <c r="BA193" s="127" t="s">
        <v>1</v>
      </c>
    </row>
    <row r="194" spans="1:53" ht="27" customHeight="1" x14ac:dyDescent="0.25">
      <c r="A194" s="55" t="s">
        <v>260</v>
      </c>
      <c r="B194" s="55" t="s">
        <v>261</v>
      </c>
      <c r="C194" s="32">
        <v>4301070920</v>
      </c>
      <c r="D194" s="170">
        <v>4607111035929</v>
      </c>
      <c r="E194" s="171"/>
      <c r="F194" s="156">
        <v>0.9</v>
      </c>
      <c r="G194" s="33">
        <v>8</v>
      </c>
      <c r="H194" s="156">
        <v>7.2</v>
      </c>
      <c r="I194" s="156">
        <v>7.47</v>
      </c>
      <c r="J194" s="33">
        <v>84</v>
      </c>
      <c r="K194" s="33" t="s">
        <v>63</v>
      </c>
      <c r="L194" s="34" t="s">
        <v>64</v>
      </c>
      <c r="M194" s="33">
        <v>180</v>
      </c>
      <c r="N194" s="277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4" s="176"/>
      <c r="P194" s="176"/>
      <c r="Q194" s="176"/>
      <c r="R194" s="171"/>
      <c r="S194" s="35"/>
      <c r="T194" s="35"/>
      <c r="U194" s="36" t="s">
        <v>65</v>
      </c>
      <c r="V194" s="157">
        <v>35</v>
      </c>
      <c r="W194" s="158">
        <f>IFERROR(IF(V194="","",V194),"")</f>
        <v>35</v>
      </c>
      <c r="X194" s="37">
        <f>IFERROR(IF(V194="","",V194*0.0155),"")</f>
        <v>0.54249999999999998</v>
      </c>
      <c r="Y194" s="57"/>
      <c r="Z194" s="58"/>
      <c r="AD194" s="62"/>
      <c r="BA194" s="128" t="s">
        <v>1</v>
      </c>
    </row>
    <row r="195" spans="1:53" x14ac:dyDescent="0.2">
      <c r="A195" s="188"/>
      <c r="B195" s="169"/>
      <c r="C195" s="169"/>
      <c r="D195" s="169"/>
      <c r="E195" s="169"/>
      <c r="F195" s="169"/>
      <c r="G195" s="169"/>
      <c r="H195" s="169"/>
      <c r="I195" s="169"/>
      <c r="J195" s="169"/>
      <c r="K195" s="169"/>
      <c r="L195" s="169"/>
      <c r="M195" s="189"/>
      <c r="N195" s="172" t="s">
        <v>66</v>
      </c>
      <c r="O195" s="173"/>
      <c r="P195" s="173"/>
      <c r="Q195" s="173"/>
      <c r="R195" s="173"/>
      <c r="S195" s="173"/>
      <c r="T195" s="174"/>
      <c r="U195" s="38" t="s">
        <v>65</v>
      </c>
      <c r="V195" s="159">
        <f>IFERROR(SUM(V191:V194),"0")</f>
        <v>40</v>
      </c>
      <c r="W195" s="159">
        <f>IFERROR(SUM(W191:W194),"0")</f>
        <v>40</v>
      </c>
      <c r="X195" s="159">
        <f>IFERROR(IF(X191="",0,X191),"0")+IFERROR(IF(X192="",0,X192),"0")+IFERROR(IF(X193="",0,X193),"0")+IFERROR(IF(X194="",0,X194),"0")</f>
        <v>0.62</v>
      </c>
      <c r="Y195" s="160"/>
      <c r="Z195" s="160"/>
    </row>
    <row r="196" spans="1:53" x14ac:dyDescent="0.2">
      <c r="A196" s="169"/>
      <c r="B196" s="169"/>
      <c r="C196" s="169"/>
      <c r="D196" s="169"/>
      <c r="E196" s="169"/>
      <c r="F196" s="169"/>
      <c r="G196" s="169"/>
      <c r="H196" s="169"/>
      <c r="I196" s="169"/>
      <c r="J196" s="169"/>
      <c r="K196" s="169"/>
      <c r="L196" s="169"/>
      <c r="M196" s="189"/>
      <c r="N196" s="172" t="s">
        <v>66</v>
      </c>
      <c r="O196" s="173"/>
      <c r="P196" s="173"/>
      <c r="Q196" s="173"/>
      <c r="R196" s="173"/>
      <c r="S196" s="173"/>
      <c r="T196" s="174"/>
      <c r="U196" s="38" t="s">
        <v>67</v>
      </c>
      <c r="V196" s="159">
        <f>IFERROR(SUMPRODUCT(V191:V194*H191:H194),"0")</f>
        <v>286.39999999999998</v>
      </c>
      <c r="W196" s="159">
        <f>IFERROR(SUMPRODUCT(W191:W194*H191:H194),"0")</f>
        <v>286.39999999999998</v>
      </c>
      <c r="X196" s="38"/>
      <c r="Y196" s="160"/>
      <c r="Z196" s="160"/>
    </row>
    <row r="197" spans="1:53" ht="16.5" hidden="1" customHeight="1" x14ac:dyDescent="0.25">
      <c r="A197" s="179" t="s">
        <v>262</v>
      </c>
      <c r="B197" s="169"/>
      <c r="C197" s="169"/>
      <c r="D197" s="169"/>
      <c r="E197" s="169"/>
      <c r="F197" s="169"/>
      <c r="G197" s="169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69"/>
      <c r="Y197" s="153"/>
      <c r="Z197" s="153"/>
    </row>
    <row r="198" spans="1:53" ht="14.25" hidden="1" customHeight="1" x14ac:dyDescent="0.25">
      <c r="A198" s="168" t="s">
        <v>231</v>
      </c>
      <c r="B198" s="169"/>
      <c r="C198" s="169"/>
      <c r="D198" s="169"/>
      <c r="E198" s="169"/>
      <c r="F198" s="169"/>
      <c r="G198" s="169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  <c r="U198" s="169"/>
      <c r="V198" s="169"/>
      <c r="W198" s="169"/>
      <c r="X198" s="169"/>
      <c r="Y198" s="152"/>
      <c r="Z198" s="152"/>
    </row>
    <row r="199" spans="1:53" ht="27" hidden="1" customHeight="1" x14ac:dyDescent="0.25">
      <c r="A199" s="55" t="s">
        <v>263</v>
      </c>
      <c r="B199" s="55" t="s">
        <v>264</v>
      </c>
      <c r="C199" s="32">
        <v>4301051320</v>
      </c>
      <c r="D199" s="170">
        <v>4680115881334</v>
      </c>
      <c r="E199" s="171"/>
      <c r="F199" s="156">
        <v>0.33</v>
      </c>
      <c r="G199" s="33">
        <v>6</v>
      </c>
      <c r="H199" s="156">
        <v>1.98</v>
      </c>
      <c r="I199" s="156">
        <v>2.27</v>
      </c>
      <c r="J199" s="33">
        <v>156</v>
      </c>
      <c r="K199" s="33" t="s">
        <v>63</v>
      </c>
      <c r="L199" s="34" t="s">
        <v>234</v>
      </c>
      <c r="M199" s="33">
        <v>365</v>
      </c>
      <c r="N199" s="331" t="s">
        <v>265</v>
      </c>
      <c r="O199" s="176"/>
      <c r="P199" s="176"/>
      <c r="Q199" s="176"/>
      <c r="R199" s="171"/>
      <c r="S199" s="35"/>
      <c r="T199" s="35"/>
      <c r="U199" s="36" t="s">
        <v>65</v>
      </c>
      <c r="V199" s="157">
        <v>0</v>
      </c>
      <c r="W199" s="158">
        <f>IFERROR(IF(V199="","",V199),"")</f>
        <v>0</v>
      </c>
      <c r="X199" s="37">
        <f>IFERROR(IF(V199="","",V199*0.00753),"")</f>
        <v>0</v>
      </c>
      <c r="Y199" s="57"/>
      <c r="Z199" s="58"/>
      <c r="AD199" s="62"/>
      <c r="BA199" s="129" t="s">
        <v>236</v>
      </c>
    </row>
    <row r="200" spans="1:53" hidden="1" x14ac:dyDescent="0.2">
      <c r="A200" s="188"/>
      <c r="B200" s="169"/>
      <c r="C200" s="169"/>
      <c r="D200" s="169"/>
      <c r="E200" s="169"/>
      <c r="F200" s="169"/>
      <c r="G200" s="169"/>
      <c r="H200" s="169"/>
      <c r="I200" s="169"/>
      <c r="J200" s="169"/>
      <c r="K200" s="169"/>
      <c r="L200" s="169"/>
      <c r="M200" s="189"/>
      <c r="N200" s="172" t="s">
        <v>66</v>
      </c>
      <c r="O200" s="173"/>
      <c r="P200" s="173"/>
      <c r="Q200" s="173"/>
      <c r="R200" s="173"/>
      <c r="S200" s="173"/>
      <c r="T200" s="174"/>
      <c r="U200" s="38" t="s">
        <v>65</v>
      </c>
      <c r="V200" s="159">
        <f>IFERROR(SUM(V199:V199),"0")</f>
        <v>0</v>
      </c>
      <c r="W200" s="159">
        <f>IFERROR(SUM(W199:W199),"0")</f>
        <v>0</v>
      </c>
      <c r="X200" s="159">
        <f>IFERROR(IF(X199="",0,X199),"0")</f>
        <v>0</v>
      </c>
      <c r="Y200" s="160"/>
      <c r="Z200" s="160"/>
    </row>
    <row r="201" spans="1:53" hidden="1" x14ac:dyDescent="0.2">
      <c r="A201" s="169"/>
      <c r="B201" s="169"/>
      <c r="C201" s="169"/>
      <c r="D201" s="169"/>
      <c r="E201" s="169"/>
      <c r="F201" s="169"/>
      <c r="G201" s="169"/>
      <c r="H201" s="169"/>
      <c r="I201" s="169"/>
      <c r="J201" s="169"/>
      <c r="K201" s="169"/>
      <c r="L201" s="169"/>
      <c r="M201" s="189"/>
      <c r="N201" s="172" t="s">
        <v>66</v>
      </c>
      <c r="O201" s="173"/>
      <c r="P201" s="173"/>
      <c r="Q201" s="173"/>
      <c r="R201" s="173"/>
      <c r="S201" s="173"/>
      <c r="T201" s="174"/>
      <c r="U201" s="38" t="s">
        <v>67</v>
      </c>
      <c r="V201" s="159">
        <f>IFERROR(SUMPRODUCT(V199:V199*H199:H199),"0")</f>
        <v>0</v>
      </c>
      <c r="W201" s="159">
        <f>IFERROR(SUMPRODUCT(W199:W199*H199:H199),"0")</f>
        <v>0</v>
      </c>
      <c r="X201" s="38"/>
      <c r="Y201" s="160"/>
      <c r="Z201" s="160"/>
    </row>
    <row r="202" spans="1:53" ht="16.5" hidden="1" customHeight="1" x14ac:dyDescent="0.25">
      <c r="A202" s="179" t="s">
        <v>266</v>
      </c>
      <c r="B202" s="169"/>
      <c r="C202" s="169"/>
      <c r="D202" s="169"/>
      <c r="E202" s="169"/>
      <c r="F202" s="169"/>
      <c r="G202" s="169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  <c r="U202" s="169"/>
      <c r="V202" s="169"/>
      <c r="W202" s="169"/>
      <c r="X202" s="169"/>
      <c r="Y202" s="153"/>
      <c r="Z202" s="153"/>
    </row>
    <row r="203" spans="1:53" ht="14.25" hidden="1" customHeight="1" x14ac:dyDescent="0.25">
      <c r="A203" s="168" t="s">
        <v>60</v>
      </c>
      <c r="B203" s="169"/>
      <c r="C203" s="169"/>
      <c r="D203" s="169"/>
      <c r="E203" s="169"/>
      <c r="F203" s="169"/>
      <c r="G203" s="169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  <c r="U203" s="169"/>
      <c r="V203" s="169"/>
      <c r="W203" s="169"/>
      <c r="X203" s="169"/>
      <c r="Y203" s="152"/>
      <c r="Z203" s="152"/>
    </row>
    <row r="204" spans="1:53" ht="16.5" hidden="1" customHeight="1" x14ac:dyDescent="0.25">
      <c r="A204" s="55" t="s">
        <v>267</v>
      </c>
      <c r="B204" s="55" t="s">
        <v>268</v>
      </c>
      <c r="C204" s="32">
        <v>4301070874</v>
      </c>
      <c r="D204" s="170">
        <v>4607111035332</v>
      </c>
      <c r="E204" s="171"/>
      <c r="F204" s="156">
        <v>0.43</v>
      </c>
      <c r="G204" s="33">
        <v>16</v>
      </c>
      <c r="H204" s="156">
        <v>6.88</v>
      </c>
      <c r="I204" s="156">
        <v>7.2060000000000004</v>
      </c>
      <c r="J204" s="33">
        <v>84</v>
      </c>
      <c r="K204" s="33" t="s">
        <v>63</v>
      </c>
      <c r="L204" s="34" t="s">
        <v>64</v>
      </c>
      <c r="M204" s="33">
        <v>180</v>
      </c>
      <c r="N204" s="211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4" s="176"/>
      <c r="P204" s="176"/>
      <c r="Q204" s="176"/>
      <c r="R204" s="171"/>
      <c r="S204" s="35"/>
      <c r="T204" s="35"/>
      <c r="U204" s="36" t="s">
        <v>65</v>
      </c>
      <c r="V204" s="157">
        <v>0</v>
      </c>
      <c r="W204" s="158">
        <f>IFERROR(IF(V204="","",V204),"")</f>
        <v>0</v>
      </c>
      <c r="X204" s="37">
        <f>IFERROR(IF(V204="","",V204*0.0155),"")</f>
        <v>0</v>
      </c>
      <c r="Y204" s="57"/>
      <c r="Z204" s="58"/>
      <c r="AD204" s="62"/>
      <c r="BA204" s="130" t="s">
        <v>1</v>
      </c>
    </row>
    <row r="205" spans="1:53" ht="16.5" hidden="1" customHeight="1" x14ac:dyDescent="0.25">
      <c r="A205" s="55" t="s">
        <v>269</v>
      </c>
      <c r="B205" s="55" t="s">
        <v>270</v>
      </c>
      <c r="C205" s="32">
        <v>4301070873</v>
      </c>
      <c r="D205" s="170">
        <v>4607111035080</v>
      </c>
      <c r="E205" s="171"/>
      <c r="F205" s="156">
        <v>0.9</v>
      </c>
      <c r="G205" s="33">
        <v>8</v>
      </c>
      <c r="H205" s="156">
        <v>7.2</v>
      </c>
      <c r="I205" s="156">
        <v>7.47</v>
      </c>
      <c r="J205" s="33">
        <v>84</v>
      </c>
      <c r="K205" s="33" t="s">
        <v>63</v>
      </c>
      <c r="L205" s="34" t="s">
        <v>64</v>
      </c>
      <c r="M205" s="33">
        <v>180</v>
      </c>
      <c r="N205" s="291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5" s="176"/>
      <c r="P205" s="176"/>
      <c r="Q205" s="176"/>
      <c r="R205" s="171"/>
      <c r="S205" s="35"/>
      <c r="T205" s="35"/>
      <c r="U205" s="36" t="s">
        <v>65</v>
      </c>
      <c r="V205" s="157">
        <v>0</v>
      </c>
      <c r="W205" s="158">
        <f>IFERROR(IF(V205="","",V205),"")</f>
        <v>0</v>
      </c>
      <c r="X205" s="37">
        <f>IFERROR(IF(V205="","",V205*0.0155),"")</f>
        <v>0</v>
      </c>
      <c r="Y205" s="57"/>
      <c r="Z205" s="58"/>
      <c r="AD205" s="62"/>
      <c r="BA205" s="131" t="s">
        <v>1</v>
      </c>
    </row>
    <row r="206" spans="1:53" hidden="1" x14ac:dyDescent="0.2">
      <c r="A206" s="188"/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89"/>
      <c r="N206" s="172" t="s">
        <v>66</v>
      </c>
      <c r="O206" s="173"/>
      <c r="P206" s="173"/>
      <c r="Q206" s="173"/>
      <c r="R206" s="173"/>
      <c r="S206" s="173"/>
      <c r="T206" s="174"/>
      <c r="U206" s="38" t="s">
        <v>65</v>
      </c>
      <c r="V206" s="159">
        <f>IFERROR(SUM(V204:V205),"0")</f>
        <v>0</v>
      </c>
      <c r="W206" s="159">
        <f>IFERROR(SUM(W204:W205),"0")</f>
        <v>0</v>
      </c>
      <c r="X206" s="159">
        <f>IFERROR(IF(X204="",0,X204),"0")+IFERROR(IF(X205="",0,X205),"0")</f>
        <v>0</v>
      </c>
      <c r="Y206" s="160"/>
      <c r="Z206" s="160"/>
    </row>
    <row r="207" spans="1:53" hidden="1" x14ac:dyDescent="0.2">
      <c r="A207" s="169"/>
      <c r="B207" s="169"/>
      <c r="C207" s="169"/>
      <c r="D207" s="169"/>
      <c r="E207" s="169"/>
      <c r="F207" s="169"/>
      <c r="G207" s="169"/>
      <c r="H207" s="169"/>
      <c r="I207" s="169"/>
      <c r="J207" s="169"/>
      <c r="K207" s="169"/>
      <c r="L207" s="169"/>
      <c r="M207" s="189"/>
      <c r="N207" s="172" t="s">
        <v>66</v>
      </c>
      <c r="O207" s="173"/>
      <c r="P207" s="173"/>
      <c r="Q207" s="173"/>
      <c r="R207" s="173"/>
      <c r="S207" s="173"/>
      <c r="T207" s="174"/>
      <c r="U207" s="38" t="s">
        <v>67</v>
      </c>
      <c r="V207" s="159">
        <f>IFERROR(SUMPRODUCT(V204:V205*H204:H205),"0")</f>
        <v>0</v>
      </c>
      <c r="W207" s="159">
        <f>IFERROR(SUMPRODUCT(W204:W205*H204:H205),"0")</f>
        <v>0</v>
      </c>
      <c r="X207" s="38"/>
      <c r="Y207" s="160"/>
      <c r="Z207" s="160"/>
    </row>
    <row r="208" spans="1:53" ht="27.75" hidden="1" customHeight="1" x14ac:dyDescent="0.2">
      <c r="A208" s="180" t="s">
        <v>271</v>
      </c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49"/>
      <c r="Z208" s="49"/>
    </row>
    <row r="209" spans="1:53" ht="16.5" hidden="1" customHeight="1" x14ac:dyDescent="0.25">
      <c r="A209" s="179" t="s">
        <v>272</v>
      </c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  <c r="U209" s="169"/>
      <c r="V209" s="169"/>
      <c r="W209" s="169"/>
      <c r="X209" s="169"/>
      <c r="Y209" s="153"/>
      <c r="Z209" s="153"/>
    </row>
    <row r="210" spans="1:53" ht="14.25" hidden="1" customHeight="1" x14ac:dyDescent="0.25">
      <c r="A210" s="168" t="s">
        <v>60</v>
      </c>
      <c r="B210" s="169"/>
      <c r="C210" s="169"/>
      <c r="D210" s="169"/>
      <c r="E210" s="169"/>
      <c r="F210" s="169"/>
      <c r="G210" s="169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  <c r="U210" s="169"/>
      <c r="V210" s="169"/>
      <c r="W210" s="169"/>
      <c r="X210" s="169"/>
      <c r="Y210" s="152"/>
      <c r="Z210" s="152"/>
    </row>
    <row r="211" spans="1:53" ht="27" hidden="1" customHeight="1" x14ac:dyDescent="0.25">
      <c r="A211" s="55" t="s">
        <v>273</v>
      </c>
      <c r="B211" s="55" t="s">
        <v>274</v>
      </c>
      <c r="C211" s="32">
        <v>4301070941</v>
      </c>
      <c r="D211" s="170">
        <v>4607111036162</v>
      </c>
      <c r="E211" s="171"/>
      <c r="F211" s="156">
        <v>0.8</v>
      </c>
      <c r="G211" s="33">
        <v>8</v>
      </c>
      <c r="H211" s="156">
        <v>6.4</v>
      </c>
      <c r="I211" s="156">
        <v>6.6811999999999996</v>
      </c>
      <c r="J211" s="33">
        <v>84</v>
      </c>
      <c r="K211" s="33" t="s">
        <v>63</v>
      </c>
      <c r="L211" s="34" t="s">
        <v>64</v>
      </c>
      <c r="M211" s="33">
        <v>90</v>
      </c>
      <c r="N211" s="242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1" s="176"/>
      <c r="P211" s="176"/>
      <c r="Q211" s="176"/>
      <c r="R211" s="171"/>
      <c r="S211" s="35"/>
      <c r="T211" s="35"/>
      <c r="U211" s="36" t="s">
        <v>65</v>
      </c>
      <c r="V211" s="157">
        <v>0</v>
      </c>
      <c r="W211" s="158">
        <f>IFERROR(IF(V211="","",V211),"")</f>
        <v>0</v>
      </c>
      <c r="X211" s="37">
        <f>IFERROR(IF(V211="","",V211*0.0155),"")</f>
        <v>0</v>
      </c>
      <c r="Y211" s="57"/>
      <c r="Z211" s="58"/>
      <c r="AD211" s="62"/>
      <c r="BA211" s="132" t="s">
        <v>1</v>
      </c>
    </row>
    <row r="212" spans="1:53" hidden="1" x14ac:dyDescent="0.2">
      <c r="A212" s="188"/>
      <c r="B212" s="169"/>
      <c r="C212" s="169"/>
      <c r="D212" s="169"/>
      <c r="E212" s="169"/>
      <c r="F212" s="169"/>
      <c r="G212" s="169"/>
      <c r="H212" s="169"/>
      <c r="I212" s="169"/>
      <c r="J212" s="169"/>
      <c r="K212" s="169"/>
      <c r="L212" s="169"/>
      <c r="M212" s="189"/>
      <c r="N212" s="172" t="s">
        <v>66</v>
      </c>
      <c r="O212" s="173"/>
      <c r="P212" s="173"/>
      <c r="Q212" s="173"/>
      <c r="R212" s="173"/>
      <c r="S212" s="173"/>
      <c r="T212" s="174"/>
      <c r="U212" s="38" t="s">
        <v>65</v>
      </c>
      <c r="V212" s="159">
        <f>IFERROR(SUM(V211:V211),"0")</f>
        <v>0</v>
      </c>
      <c r="W212" s="159">
        <f>IFERROR(SUM(W211:W211),"0")</f>
        <v>0</v>
      </c>
      <c r="X212" s="159">
        <f>IFERROR(IF(X211="",0,X211),"0")</f>
        <v>0</v>
      </c>
      <c r="Y212" s="160"/>
      <c r="Z212" s="160"/>
    </row>
    <row r="213" spans="1:53" hidden="1" x14ac:dyDescent="0.2">
      <c r="A213" s="169"/>
      <c r="B213" s="169"/>
      <c r="C213" s="169"/>
      <c r="D213" s="169"/>
      <c r="E213" s="169"/>
      <c r="F213" s="169"/>
      <c r="G213" s="169"/>
      <c r="H213" s="169"/>
      <c r="I213" s="169"/>
      <c r="J213" s="169"/>
      <c r="K213" s="169"/>
      <c r="L213" s="169"/>
      <c r="M213" s="189"/>
      <c r="N213" s="172" t="s">
        <v>66</v>
      </c>
      <c r="O213" s="173"/>
      <c r="P213" s="173"/>
      <c r="Q213" s="173"/>
      <c r="R213" s="173"/>
      <c r="S213" s="173"/>
      <c r="T213" s="174"/>
      <c r="U213" s="38" t="s">
        <v>67</v>
      </c>
      <c r="V213" s="159">
        <f>IFERROR(SUMPRODUCT(V211:V211*H211:H211),"0")</f>
        <v>0</v>
      </c>
      <c r="W213" s="159">
        <f>IFERROR(SUMPRODUCT(W211:W211*H211:H211),"0")</f>
        <v>0</v>
      </c>
      <c r="X213" s="38"/>
      <c r="Y213" s="160"/>
      <c r="Z213" s="160"/>
    </row>
    <row r="214" spans="1:53" ht="27.75" hidden="1" customHeight="1" x14ac:dyDescent="0.2">
      <c r="A214" s="180" t="s">
        <v>275</v>
      </c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49"/>
      <c r="Z214" s="49"/>
    </row>
    <row r="215" spans="1:53" ht="16.5" hidden="1" customHeight="1" x14ac:dyDescent="0.25">
      <c r="A215" s="179" t="s">
        <v>276</v>
      </c>
      <c r="B215" s="169"/>
      <c r="C215" s="169"/>
      <c r="D215" s="169"/>
      <c r="E215" s="169"/>
      <c r="F215" s="169"/>
      <c r="G215" s="169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  <c r="U215" s="169"/>
      <c r="V215" s="169"/>
      <c r="W215" s="169"/>
      <c r="X215" s="169"/>
      <c r="Y215" s="153"/>
      <c r="Z215" s="153"/>
    </row>
    <row r="216" spans="1:53" ht="14.25" hidden="1" customHeight="1" x14ac:dyDescent="0.25">
      <c r="A216" s="168" t="s">
        <v>60</v>
      </c>
      <c r="B216" s="169"/>
      <c r="C216" s="169"/>
      <c r="D216" s="169"/>
      <c r="E216" s="169"/>
      <c r="F216" s="169"/>
      <c r="G216" s="169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  <c r="U216" s="169"/>
      <c r="V216" s="169"/>
      <c r="W216" s="169"/>
      <c r="X216" s="169"/>
      <c r="Y216" s="152"/>
      <c r="Z216" s="152"/>
    </row>
    <row r="217" spans="1:53" ht="27" customHeight="1" x14ac:dyDescent="0.25">
      <c r="A217" s="55" t="s">
        <v>277</v>
      </c>
      <c r="B217" s="55" t="s">
        <v>278</v>
      </c>
      <c r="C217" s="32">
        <v>4301070965</v>
      </c>
      <c r="D217" s="170">
        <v>4607111035899</v>
      </c>
      <c r="E217" s="171"/>
      <c r="F217" s="156">
        <v>1</v>
      </c>
      <c r="G217" s="33">
        <v>5</v>
      </c>
      <c r="H217" s="156">
        <v>5</v>
      </c>
      <c r="I217" s="156">
        <v>5.2619999999999996</v>
      </c>
      <c r="J217" s="33">
        <v>84</v>
      </c>
      <c r="K217" s="33" t="s">
        <v>63</v>
      </c>
      <c r="L217" s="34" t="s">
        <v>64</v>
      </c>
      <c r="M217" s="33">
        <v>180</v>
      </c>
      <c r="N217" s="202" t="s">
        <v>279</v>
      </c>
      <c r="O217" s="176"/>
      <c r="P217" s="176"/>
      <c r="Q217" s="176"/>
      <c r="R217" s="171"/>
      <c r="S217" s="35"/>
      <c r="T217" s="35"/>
      <c r="U217" s="36" t="s">
        <v>65</v>
      </c>
      <c r="V217" s="157">
        <v>60</v>
      </c>
      <c r="W217" s="158">
        <f>IFERROR(IF(V217="","",V217),"")</f>
        <v>60</v>
      </c>
      <c r="X217" s="37">
        <f>IFERROR(IF(V217="","",V217*0.0155),"")</f>
        <v>0.92999999999999994</v>
      </c>
      <c r="Y217" s="57"/>
      <c r="Z217" s="58"/>
      <c r="AD217" s="62"/>
      <c r="BA217" s="133" t="s">
        <v>1</v>
      </c>
    </row>
    <row r="218" spans="1:53" x14ac:dyDescent="0.2">
      <c r="A218" s="188"/>
      <c r="B218" s="169"/>
      <c r="C218" s="169"/>
      <c r="D218" s="169"/>
      <c r="E218" s="169"/>
      <c r="F218" s="169"/>
      <c r="G218" s="169"/>
      <c r="H218" s="169"/>
      <c r="I218" s="169"/>
      <c r="J218" s="169"/>
      <c r="K218" s="169"/>
      <c r="L218" s="169"/>
      <c r="M218" s="189"/>
      <c r="N218" s="172" t="s">
        <v>66</v>
      </c>
      <c r="O218" s="173"/>
      <c r="P218" s="173"/>
      <c r="Q218" s="173"/>
      <c r="R218" s="173"/>
      <c r="S218" s="173"/>
      <c r="T218" s="174"/>
      <c r="U218" s="38" t="s">
        <v>65</v>
      </c>
      <c r="V218" s="159">
        <f>IFERROR(SUM(V217:V217),"0")</f>
        <v>60</v>
      </c>
      <c r="W218" s="159">
        <f>IFERROR(SUM(W217:W217),"0")</f>
        <v>60</v>
      </c>
      <c r="X218" s="159">
        <f>IFERROR(IF(X217="",0,X217),"0")</f>
        <v>0.92999999999999994</v>
      </c>
      <c r="Y218" s="160"/>
      <c r="Z218" s="160"/>
    </row>
    <row r="219" spans="1:53" x14ac:dyDescent="0.2">
      <c r="A219" s="169"/>
      <c r="B219" s="169"/>
      <c r="C219" s="169"/>
      <c r="D219" s="169"/>
      <c r="E219" s="169"/>
      <c r="F219" s="169"/>
      <c r="G219" s="169"/>
      <c r="H219" s="169"/>
      <c r="I219" s="169"/>
      <c r="J219" s="169"/>
      <c r="K219" s="169"/>
      <c r="L219" s="169"/>
      <c r="M219" s="189"/>
      <c r="N219" s="172" t="s">
        <v>66</v>
      </c>
      <c r="O219" s="173"/>
      <c r="P219" s="173"/>
      <c r="Q219" s="173"/>
      <c r="R219" s="173"/>
      <c r="S219" s="173"/>
      <c r="T219" s="174"/>
      <c r="U219" s="38" t="s">
        <v>67</v>
      </c>
      <c r="V219" s="159">
        <f>IFERROR(SUMPRODUCT(V217:V217*H217:H217),"0")</f>
        <v>300</v>
      </c>
      <c r="W219" s="159">
        <f>IFERROR(SUMPRODUCT(W217:W217*H217:H217),"0")</f>
        <v>300</v>
      </c>
      <c r="X219" s="38"/>
      <c r="Y219" s="160"/>
      <c r="Z219" s="160"/>
    </row>
    <row r="220" spans="1:53" ht="16.5" hidden="1" customHeight="1" x14ac:dyDescent="0.25">
      <c r="A220" s="179" t="s">
        <v>280</v>
      </c>
      <c r="B220" s="169"/>
      <c r="C220" s="169"/>
      <c r="D220" s="169"/>
      <c r="E220" s="169"/>
      <c r="F220" s="169"/>
      <c r="G220" s="169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  <c r="U220" s="169"/>
      <c r="V220" s="169"/>
      <c r="W220" s="169"/>
      <c r="X220" s="169"/>
      <c r="Y220" s="153"/>
      <c r="Z220" s="153"/>
    </row>
    <row r="221" spans="1:53" ht="14.25" hidden="1" customHeight="1" x14ac:dyDescent="0.25">
      <c r="A221" s="168" t="s">
        <v>60</v>
      </c>
      <c r="B221" s="169"/>
      <c r="C221" s="169"/>
      <c r="D221" s="169"/>
      <c r="E221" s="169"/>
      <c r="F221" s="169"/>
      <c r="G221" s="169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  <c r="U221" s="169"/>
      <c r="V221" s="169"/>
      <c r="W221" s="169"/>
      <c r="X221" s="169"/>
      <c r="Y221" s="152"/>
      <c r="Z221" s="152"/>
    </row>
    <row r="222" spans="1:53" ht="27" hidden="1" customHeight="1" x14ac:dyDescent="0.25">
      <c r="A222" s="55" t="s">
        <v>281</v>
      </c>
      <c r="B222" s="55" t="s">
        <v>282</v>
      </c>
      <c r="C222" s="32">
        <v>4301070870</v>
      </c>
      <c r="D222" s="170">
        <v>4607111036711</v>
      </c>
      <c r="E222" s="171"/>
      <c r="F222" s="156">
        <v>0.8</v>
      </c>
      <c r="G222" s="33">
        <v>8</v>
      </c>
      <c r="H222" s="156">
        <v>6.4</v>
      </c>
      <c r="I222" s="156">
        <v>6.67</v>
      </c>
      <c r="J222" s="33">
        <v>84</v>
      </c>
      <c r="K222" s="33" t="s">
        <v>63</v>
      </c>
      <c r="L222" s="34" t="s">
        <v>64</v>
      </c>
      <c r="M222" s="33">
        <v>90</v>
      </c>
      <c r="N222" s="31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2" s="176"/>
      <c r="P222" s="176"/>
      <c r="Q222" s="176"/>
      <c r="R222" s="171"/>
      <c r="S222" s="35"/>
      <c r="T222" s="35"/>
      <c r="U222" s="36" t="s">
        <v>65</v>
      </c>
      <c r="V222" s="157">
        <v>0</v>
      </c>
      <c r="W222" s="158">
        <f>IFERROR(IF(V222="","",V222),"")</f>
        <v>0</v>
      </c>
      <c r="X222" s="37">
        <f>IFERROR(IF(V222="","",V222*0.0155),"")</f>
        <v>0</v>
      </c>
      <c r="Y222" s="57"/>
      <c r="Z222" s="58"/>
      <c r="AD222" s="62"/>
      <c r="BA222" s="134" t="s">
        <v>1</v>
      </c>
    </row>
    <row r="223" spans="1:53" hidden="1" x14ac:dyDescent="0.2">
      <c r="A223" s="188"/>
      <c r="B223" s="169"/>
      <c r="C223" s="169"/>
      <c r="D223" s="169"/>
      <c r="E223" s="169"/>
      <c r="F223" s="169"/>
      <c r="G223" s="169"/>
      <c r="H223" s="169"/>
      <c r="I223" s="169"/>
      <c r="J223" s="169"/>
      <c r="K223" s="169"/>
      <c r="L223" s="169"/>
      <c r="M223" s="189"/>
      <c r="N223" s="172" t="s">
        <v>66</v>
      </c>
      <c r="O223" s="173"/>
      <c r="P223" s="173"/>
      <c r="Q223" s="173"/>
      <c r="R223" s="173"/>
      <c r="S223" s="173"/>
      <c r="T223" s="174"/>
      <c r="U223" s="38" t="s">
        <v>65</v>
      </c>
      <c r="V223" s="159">
        <f>IFERROR(SUM(V222:V222),"0")</f>
        <v>0</v>
      </c>
      <c r="W223" s="159">
        <f>IFERROR(SUM(W222:W222),"0")</f>
        <v>0</v>
      </c>
      <c r="X223" s="159">
        <f>IFERROR(IF(X222="",0,X222),"0")</f>
        <v>0</v>
      </c>
      <c r="Y223" s="160"/>
      <c r="Z223" s="160"/>
    </row>
    <row r="224" spans="1:53" hidden="1" x14ac:dyDescent="0.2">
      <c r="A224" s="169"/>
      <c r="B224" s="169"/>
      <c r="C224" s="169"/>
      <c r="D224" s="169"/>
      <c r="E224" s="169"/>
      <c r="F224" s="169"/>
      <c r="G224" s="169"/>
      <c r="H224" s="169"/>
      <c r="I224" s="169"/>
      <c r="J224" s="169"/>
      <c r="K224" s="169"/>
      <c r="L224" s="169"/>
      <c r="M224" s="189"/>
      <c r="N224" s="172" t="s">
        <v>66</v>
      </c>
      <c r="O224" s="173"/>
      <c r="P224" s="173"/>
      <c r="Q224" s="173"/>
      <c r="R224" s="173"/>
      <c r="S224" s="173"/>
      <c r="T224" s="174"/>
      <c r="U224" s="38" t="s">
        <v>67</v>
      </c>
      <c r="V224" s="159">
        <f>IFERROR(SUMPRODUCT(V222:V222*H222:H222),"0")</f>
        <v>0</v>
      </c>
      <c r="W224" s="159">
        <f>IFERROR(SUMPRODUCT(W222:W222*H222:H222),"0")</f>
        <v>0</v>
      </c>
      <c r="X224" s="38"/>
      <c r="Y224" s="160"/>
      <c r="Z224" s="160"/>
    </row>
    <row r="225" spans="1:53" ht="27.75" hidden="1" customHeight="1" x14ac:dyDescent="0.2">
      <c r="A225" s="180" t="s">
        <v>283</v>
      </c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49"/>
      <c r="Z225" s="49"/>
    </row>
    <row r="226" spans="1:53" ht="16.5" hidden="1" customHeight="1" x14ac:dyDescent="0.25">
      <c r="A226" s="179" t="s">
        <v>284</v>
      </c>
      <c r="B226" s="169"/>
      <c r="C226" s="169"/>
      <c r="D226" s="169"/>
      <c r="E226" s="169"/>
      <c r="F226" s="169"/>
      <c r="G226" s="169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  <c r="U226" s="169"/>
      <c r="V226" s="169"/>
      <c r="W226" s="169"/>
      <c r="X226" s="169"/>
      <c r="Y226" s="153"/>
      <c r="Z226" s="153"/>
    </row>
    <row r="227" spans="1:53" ht="14.25" hidden="1" customHeight="1" x14ac:dyDescent="0.25">
      <c r="A227" s="168" t="s">
        <v>129</v>
      </c>
      <c r="B227" s="169"/>
      <c r="C227" s="169"/>
      <c r="D227" s="169"/>
      <c r="E227" s="169"/>
      <c r="F227" s="169"/>
      <c r="G227" s="169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  <c r="U227" s="169"/>
      <c r="V227" s="169"/>
      <c r="W227" s="169"/>
      <c r="X227" s="169"/>
      <c r="Y227" s="152"/>
      <c r="Z227" s="152"/>
    </row>
    <row r="228" spans="1:53" ht="27" hidden="1" customHeight="1" x14ac:dyDescent="0.25">
      <c r="A228" s="55" t="s">
        <v>285</v>
      </c>
      <c r="B228" s="55" t="s">
        <v>286</v>
      </c>
      <c r="C228" s="32">
        <v>4301131019</v>
      </c>
      <c r="D228" s="170">
        <v>4640242180427</v>
      </c>
      <c r="E228" s="171"/>
      <c r="F228" s="156">
        <v>1.8</v>
      </c>
      <c r="G228" s="33">
        <v>1</v>
      </c>
      <c r="H228" s="156">
        <v>1.8</v>
      </c>
      <c r="I228" s="156">
        <v>1.915</v>
      </c>
      <c r="J228" s="33">
        <v>234</v>
      </c>
      <c r="K228" s="33" t="s">
        <v>119</v>
      </c>
      <c r="L228" s="34" t="s">
        <v>64</v>
      </c>
      <c r="M228" s="33">
        <v>180</v>
      </c>
      <c r="N228" s="335" t="s">
        <v>287</v>
      </c>
      <c r="O228" s="176"/>
      <c r="P228" s="176"/>
      <c r="Q228" s="176"/>
      <c r="R228" s="171"/>
      <c r="S228" s="35"/>
      <c r="T228" s="35"/>
      <c r="U228" s="36" t="s">
        <v>65</v>
      </c>
      <c r="V228" s="157">
        <v>0</v>
      </c>
      <c r="W228" s="158">
        <f>IFERROR(IF(V228="","",V228),"")</f>
        <v>0</v>
      </c>
      <c r="X228" s="37">
        <f>IFERROR(IF(V228="","",V228*0.00502),"")</f>
        <v>0</v>
      </c>
      <c r="Y228" s="57"/>
      <c r="Z228" s="58"/>
      <c r="AD228" s="62"/>
      <c r="BA228" s="135" t="s">
        <v>74</v>
      </c>
    </row>
    <row r="229" spans="1:53" hidden="1" x14ac:dyDescent="0.2">
      <c r="A229" s="188"/>
      <c r="B229" s="169"/>
      <c r="C229" s="169"/>
      <c r="D229" s="169"/>
      <c r="E229" s="169"/>
      <c r="F229" s="169"/>
      <c r="G229" s="169"/>
      <c r="H229" s="169"/>
      <c r="I229" s="169"/>
      <c r="J229" s="169"/>
      <c r="K229" s="169"/>
      <c r="L229" s="169"/>
      <c r="M229" s="189"/>
      <c r="N229" s="172" t="s">
        <v>66</v>
      </c>
      <c r="O229" s="173"/>
      <c r="P229" s="173"/>
      <c r="Q229" s="173"/>
      <c r="R229" s="173"/>
      <c r="S229" s="173"/>
      <c r="T229" s="174"/>
      <c r="U229" s="38" t="s">
        <v>65</v>
      </c>
      <c r="V229" s="159">
        <f>IFERROR(SUM(V228:V228),"0")</f>
        <v>0</v>
      </c>
      <c r="W229" s="159">
        <f>IFERROR(SUM(W228:W228),"0")</f>
        <v>0</v>
      </c>
      <c r="X229" s="159">
        <f>IFERROR(IF(X228="",0,X228),"0")</f>
        <v>0</v>
      </c>
      <c r="Y229" s="160"/>
      <c r="Z229" s="160"/>
    </row>
    <row r="230" spans="1:53" hidden="1" x14ac:dyDescent="0.2">
      <c r="A230" s="169"/>
      <c r="B230" s="169"/>
      <c r="C230" s="169"/>
      <c r="D230" s="169"/>
      <c r="E230" s="169"/>
      <c r="F230" s="169"/>
      <c r="G230" s="169"/>
      <c r="H230" s="169"/>
      <c r="I230" s="169"/>
      <c r="J230" s="169"/>
      <c r="K230" s="169"/>
      <c r="L230" s="169"/>
      <c r="M230" s="189"/>
      <c r="N230" s="172" t="s">
        <v>66</v>
      </c>
      <c r="O230" s="173"/>
      <c r="P230" s="173"/>
      <c r="Q230" s="173"/>
      <c r="R230" s="173"/>
      <c r="S230" s="173"/>
      <c r="T230" s="174"/>
      <c r="U230" s="38" t="s">
        <v>67</v>
      </c>
      <c r="V230" s="159">
        <f>IFERROR(SUMPRODUCT(V228:V228*H228:H228),"0")</f>
        <v>0</v>
      </c>
      <c r="W230" s="159">
        <f>IFERROR(SUMPRODUCT(W228:W228*H228:H228),"0")</f>
        <v>0</v>
      </c>
      <c r="X230" s="38"/>
      <c r="Y230" s="160"/>
      <c r="Z230" s="160"/>
    </row>
    <row r="231" spans="1:53" ht="14.25" hidden="1" customHeight="1" x14ac:dyDescent="0.25">
      <c r="A231" s="168" t="s">
        <v>70</v>
      </c>
      <c r="B231" s="169"/>
      <c r="C231" s="169"/>
      <c r="D231" s="169"/>
      <c r="E231" s="169"/>
      <c r="F231" s="169"/>
      <c r="G231" s="169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  <c r="U231" s="169"/>
      <c r="V231" s="169"/>
      <c r="W231" s="169"/>
      <c r="X231" s="169"/>
      <c r="Y231" s="152"/>
      <c r="Z231" s="152"/>
    </row>
    <row r="232" spans="1:53" ht="27" hidden="1" customHeight="1" x14ac:dyDescent="0.25">
      <c r="A232" s="55" t="s">
        <v>288</v>
      </c>
      <c r="B232" s="55" t="s">
        <v>289</v>
      </c>
      <c r="C232" s="32">
        <v>4301132080</v>
      </c>
      <c r="D232" s="170">
        <v>4640242180397</v>
      </c>
      <c r="E232" s="171"/>
      <c r="F232" s="156">
        <v>1</v>
      </c>
      <c r="G232" s="33">
        <v>6</v>
      </c>
      <c r="H232" s="156">
        <v>6</v>
      </c>
      <c r="I232" s="156">
        <v>6.26</v>
      </c>
      <c r="J232" s="33">
        <v>84</v>
      </c>
      <c r="K232" s="33" t="s">
        <v>63</v>
      </c>
      <c r="L232" s="34" t="s">
        <v>64</v>
      </c>
      <c r="M232" s="33">
        <v>180</v>
      </c>
      <c r="N232" s="267" t="s">
        <v>290</v>
      </c>
      <c r="O232" s="176"/>
      <c r="P232" s="176"/>
      <c r="Q232" s="176"/>
      <c r="R232" s="171"/>
      <c r="S232" s="35"/>
      <c r="T232" s="35"/>
      <c r="U232" s="36" t="s">
        <v>65</v>
      </c>
      <c r="V232" s="157">
        <v>0</v>
      </c>
      <c r="W232" s="158">
        <f>IFERROR(IF(V232="","",V232),"")</f>
        <v>0</v>
      </c>
      <c r="X232" s="37">
        <f>IFERROR(IF(V232="","",V232*0.0155),"")</f>
        <v>0</v>
      </c>
      <c r="Y232" s="57"/>
      <c r="Z232" s="58"/>
      <c r="AD232" s="62"/>
      <c r="BA232" s="136" t="s">
        <v>74</v>
      </c>
    </row>
    <row r="233" spans="1:53" hidden="1" x14ac:dyDescent="0.2">
      <c r="A233" s="188"/>
      <c r="B233" s="169"/>
      <c r="C233" s="169"/>
      <c r="D233" s="169"/>
      <c r="E233" s="169"/>
      <c r="F233" s="169"/>
      <c r="G233" s="169"/>
      <c r="H233" s="169"/>
      <c r="I233" s="169"/>
      <c r="J233" s="169"/>
      <c r="K233" s="169"/>
      <c r="L233" s="169"/>
      <c r="M233" s="189"/>
      <c r="N233" s="172" t="s">
        <v>66</v>
      </c>
      <c r="O233" s="173"/>
      <c r="P233" s="173"/>
      <c r="Q233" s="173"/>
      <c r="R233" s="173"/>
      <c r="S233" s="173"/>
      <c r="T233" s="174"/>
      <c r="U233" s="38" t="s">
        <v>65</v>
      </c>
      <c r="V233" s="159">
        <f>IFERROR(SUM(V232:V232),"0")</f>
        <v>0</v>
      </c>
      <c r="W233" s="159">
        <f>IFERROR(SUM(W232:W232),"0")</f>
        <v>0</v>
      </c>
      <c r="X233" s="159">
        <f>IFERROR(IF(X232="",0,X232),"0")</f>
        <v>0</v>
      </c>
      <c r="Y233" s="160"/>
      <c r="Z233" s="160"/>
    </row>
    <row r="234" spans="1:53" hidden="1" x14ac:dyDescent="0.2">
      <c r="A234" s="169"/>
      <c r="B234" s="169"/>
      <c r="C234" s="169"/>
      <c r="D234" s="169"/>
      <c r="E234" s="169"/>
      <c r="F234" s="169"/>
      <c r="G234" s="169"/>
      <c r="H234" s="169"/>
      <c r="I234" s="169"/>
      <c r="J234" s="169"/>
      <c r="K234" s="169"/>
      <c r="L234" s="169"/>
      <c r="M234" s="189"/>
      <c r="N234" s="172" t="s">
        <v>66</v>
      </c>
      <c r="O234" s="173"/>
      <c r="P234" s="173"/>
      <c r="Q234" s="173"/>
      <c r="R234" s="173"/>
      <c r="S234" s="173"/>
      <c r="T234" s="174"/>
      <c r="U234" s="38" t="s">
        <v>67</v>
      </c>
      <c r="V234" s="159">
        <f>IFERROR(SUMPRODUCT(V232:V232*H232:H232),"0")</f>
        <v>0</v>
      </c>
      <c r="W234" s="159">
        <f>IFERROR(SUMPRODUCT(W232:W232*H232:H232),"0")</f>
        <v>0</v>
      </c>
      <c r="X234" s="38"/>
      <c r="Y234" s="160"/>
      <c r="Z234" s="160"/>
    </row>
    <row r="235" spans="1:53" ht="14.25" hidden="1" customHeight="1" x14ac:dyDescent="0.25">
      <c r="A235" s="168" t="s">
        <v>147</v>
      </c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  <c r="U235" s="169"/>
      <c r="V235" s="169"/>
      <c r="W235" s="169"/>
      <c r="X235" s="169"/>
      <c r="Y235" s="152"/>
      <c r="Z235" s="152"/>
    </row>
    <row r="236" spans="1:53" ht="27" hidden="1" customHeight="1" x14ac:dyDescent="0.25">
      <c r="A236" s="55" t="s">
        <v>291</v>
      </c>
      <c r="B236" s="55" t="s">
        <v>292</v>
      </c>
      <c r="C236" s="32">
        <v>4301136028</v>
      </c>
      <c r="D236" s="170">
        <v>4640242180304</v>
      </c>
      <c r="E236" s="171"/>
      <c r="F236" s="156">
        <v>2.7</v>
      </c>
      <c r="G236" s="33">
        <v>1</v>
      </c>
      <c r="H236" s="156">
        <v>2.7</v>
      </c>
      <c r="I236" s="156">
        <v>2.8906000000000001</v>
      </c>
      <c r="J236" s="33">
        <v>126</v>
      </c>
      <c r="K236" s="33" t="s">
        <v>73</v>
      </c>
      <c r="L236" s="34" t="s">
        <v>64</v>
      </c>
      <c r="M236" s="33">
        <v>180</v>
      </c>
      <c r="N236" s="337" t="s">
        <v>293</v>
      </c>
      <c r="O236" s="176"/>
      <c r="P236" s="176"/>
      <c r="Q236" s="176"/>
      <c r="R236" s="171"/>
      <c r="S236" s="35"/>
      <c r="T236" s="35"/>
      <c r="U236" s="36" t="s">
        <v>65</v>
      </c>
      <c r="V236" s="157">
        <v>0</v>
      </c>
      <c r="W236" s="158">
        <f>IFERROR(IF(V236="","",V236),"")</f>
        <v>0</v>
      </c>
      <c r="X236" s="37">
        <f>IFERROR(IF(V236="","",V236*0.00936),"")</f>
        <v>0</v>
      </c>
      <c r="Y236" s="57"/>
      <c r="Z236" s="58"/>
      <c r="AD236" s="62"/>
      <c r="BA236" s="137" t="s">
        <v>74</v>
      </c>
    </row>
    <row r="237" spans="1:53" ht="37.5" hidden="1" customHeight="1" x14ac:dyDescent="0.25">
      <c r="A237" s="55" t="s">
        <v>294</v>
      </c>
      <c r="B237" s="55" t="s">
        <v>295</v>
      </c>
      <c r="C237" s="32">
        <v>4301136027</v>
      </c>
      <c r="D237" s="170">
        <v>4640242180298</v>
      </c>
      <c r="E237" s="171"/>
      <c r="F237" s="156">
        <v>2.7</v>
      </c>
      <c r="G237" s="33">
        <v>1</v>
      </c>
      <c r="H237" s="156">
        <v>2.7</v>
      </c>
      <c r="I237" s="156">
        <v>2.8919999999999999</v>
      </c>
      <c r="J237" s="33">
        <v>126</v>
      </c>
      <c r="K237" s="33" t="s">
        <v>73</v>
      </c>
      <c r="L237" s="34" t="s">
        <v>64</v>
      </c>
      <c r="M237" s="33">
        <v>180</v>
      </c>
      <c r="N237" s="280" t="s">
        <v>296</v>
      </c>
      <c r="O237" s="176"/>
      <c r="P237" s="176"/>
      <c r="Q237" s="176"/>
      <c r="R237" s="171"/>
      <c r="S237" s="35"/>
      <c r="T237" s="35"/>
      <c r="U237" s="36" t="s">
        <v>65</v>
      </c>
      <c r="V237" s="157">
        <v>0</v>
      </c>
      <c r="W237" s="158">
        <f>IFERROR(IF(V237="","",V237),"")</f>
        <v>0</v>
      </c>
      <c r="X237" s="37">
        <f>IFERROR(IF(V237="","",V237*0.00936),"")</f>
        <v>0</v>
      </c>
      <c r="Y237" s="57"/>
      <c r="Z237" s="58"/>
      <c r="AD237" s="62"/>
      <c r="BA237" s="138" t="s">
        <v>74</v>
      </c>
    </row>
    <row r="238" spans="1:53" ht="27" hidden="1" customHeight="1" x14ac:dyDescent="0.25">
      <c r="A238" s="55" t="s">
        <v>297</v>
      </c>
      <c r="B238" s="55" t="s">
        <v>298</v>
      </c>
      <c r="C238" s="32">
        <v>4301136026</v>
      </c>
      <c r="D238" s="170">
        <v>4640242180236</v>
      </c>
      <c r="E238" s="171"/>
      <c r="F238" s="156">
        <v>5</v>
      </c>
      <c r="G238" s="33">
        <v>1</v>
      </c>
      <c r="H238" s="156">
        <v>5</v>
      </c>
      <c r="I238" s="156">
        <v>5.2350000000000003</v>
      </c>
      <c r="J238" s="33">
        <v>84</v>
      </c>
      <c r="K238" s="33" t="s">
        <v>63</v>
      </c>
      <c r="L238" s="34" t="s">
        <v>64</v>
      </c>
      <c r="M238" s="33">
        <v>180</v>
      </c>
      <c r="N238" s="249" t="s">
        <v>299</v>
      </c>
      <c r="O238" s="176"/>
      <c r="P238" s="176"/>
      <c r="Q238" s="176"/>
      <c r="R238" s="171"/>
      <c r="S238" s="35"/>
      <c r="T238" s="35"/>
      <c r="U238" s="36" t="s">
        <v>65</v>
      </c>
      <c r="V238" s="157">
        <v>0</v>
      </c>
      <c r="W238" s="158">
        <f>IFERROR(IF(V238="","",V238),"")</f>
        <v>0</v>
      </c>
      <c r="X238" s="37">
        <f>IFERROR(IF(V238="","",V238*0.0155),"")</f>
        <v>0</v>
      </c>
      <c r="Y238" s="57"/>
      <c r="Z238" s="58"/>
      <c r="AD238" s="62"/>
      <c r="BA238" s="139" t="s">
        <v>74</v>
      </c>
    </row>
    <row r="239" spans="1:53" ht="27" hidden="1" customHeight="1" x14ac:dyDescent="0.25">
      <c r="A239" s="55" t="s">
        <v>300</v>
      </c>
      <c r="B239" s="55" t="s">
        <v>301</v>
      </c>
      <c r="C239" s="32">
        <v>4301136029</v>
      </c>
      <c r="D239" s="170">
        <v>4640242180410</v>
      </c>
      <c r="E239" s="171"/>
      <c r="F239" s="156">
        <v>2.2400000000000002</v>
      </c>
      <c r="G239" s="33">
        <v>1</v>
      </c>
      <c r="H239" s="156">
        <v>2.2400000000000002</v>
      </c>
      <c r="I239" s="156">
        <v>2.4319999999999999</v>
      </c>
      <c r="J239" s="33">
        <v>126</v>
      </c>
      <c r="K239" s="33" t="s">
        <v>73</v>
      </c>
      <c r="L239" s="34" t="s">
        <v>64</v>
      </c>
      <c r="M239" s="33">
        <v>180</v>
      </c>
      <c r="N239" s="282" t="s">
        <v>302</v>
      </c>
      <c r="O239" s="176"/>
      <c r="P239" s="176"/>
      <c r="Q239" s="176"/>
      <c r="R239" s="171"/>
      <c r="S239" s="35"/>
      <c r="T239" s="35"/>
      <c r="U239" s="36" t="s">
        <v>65</v>
      </c>
      <c r="V239" s="157">
        <v>0</v>
      </c>
      <c r="W239" s="158">
        <f>IFERROR(IF(V239="","",V239),"")</f>
        <v>0</v>
      </c>
      <c r="X239" s="37">
        <f>IFERROR(IF(V239="","",V239*0.00936),"")</f>
        <v>0</v>
      </c>
      <c r="Y239" s="57"/>
      <c r="Z239" s="58"/>
      <c r="AD239" s="62"/>
      <c r="BA239" s="140" t="s">
        <v>74</v>
      </c>
    </row>
    <row r="240" spans="1:53" hidden="1" x14ac:dyDescent="0.2">
      <c r="A240" s="188"/>
      <c r="B240" s="169"/>
      <c r="C240" s="169"/>
      <c r="D240" s="169"/>
      <c r="E240" s="169"/>
      <c r="F240" s="169"/>
      <c r="G240" s="169"/>
      <c r="H240" s="169"/>
      <c r="I240" s="169"/>
      <c r="J240" s="169"/>
      <c r="K240" s="169"/>
      <c r="L240" s="169"/>
      <c r="M240" s="189"/>
      <c r="N240" s="172" t="s">
        <v>66</v>
      </c>
      <c r="O240" s="173"/>
      <c r="P240" s="173"/>
      <c r="Q240" s="173"/>
      <c r="R240" s="173"/>
      <c r="S240" s="173"/>
      <c r="T240" s="174"/>
      <c r="U240" s="38" t="s">
        <v>65</v>
      </c>
      <c r="V240" s="159">
        <f>IFERROR(SUM(V236:V239),"0")</f>
        <v>0</v>
      </c>
      <c r="W240" s="159">
        <f>IFERROR(SUM(W236:W239),"0")</f>
        <v>0</v>
      </c>
      <c r="X240" s="159">
        <f>IFERROR(IF(X236="",0,X236),"0")+IFERROR(IF(X237="",0,X237),"0")+IFERROR(IF(X238="",0,X238),"0")+IFERROR(IF(X239="",0,X239),"0")</f>
        <v>0</v>
      </c>
      <c r="Y240" s="160"/>
      <c r="Z240" s="160"/>
    </row>
    <row r="241" spans="1:53" hidden="1" x14ac:dyDescent="0.2">
      <c r="A241" s="169"/>
      <c r="B241" s="169"/>
      <c r="C241" s="169"/>
      <c r="D241" s="169"/>
      <c r="E241" s="169"/>
      <c r="F241" s="169"/>
      <c r="G241" s="169"/>
      <c r="H241" s="169"/>
      <c r="I241" s="169"/>
      <c r="J241" s="169"/>
      <c r="K241" s="169"/>
      <c r="L241" s="169"/>
      <c r="M241" s="189"/>
      <c r="N241" s="172" t="s">
        <v>66</v>
      </c>
      <c r="O241" s="173"/>
      <c r="P241" s="173"/>
      <c r="Q241" s="173"/>
      <c r="R241" s="173"/>
      <c r="S241" s="173"/>
      <c r="T241" s="174"/>
      <c r="U241" s="38" t="s">
        <v>67</v>
      </c>
      <c r="V241" s="159">
        <f>IFERROR(SUMPRODUCT(V236:V239*H236:H239),"0")</f>
        <v>0</v>
      </c>
      <c r="W241" s="159">
        <f>IFERROR(SUMPRODUCT(W236:W239*H236:H239),"0")</f>
        <v>0</v>
      </c>
      <c r="X241" s="38"/>
      <c r="Y241" s="160"/>
      <c r="Z241" s="160"/>
    </row>
    <row r="242" spans="1:53" ht="14.25" hidden="1" customHeight="1" x14ac:dyDescent="0.25">
      <c r="A242" s="168" t="s">
        <v>125</v>
      </c>
      <c r="B242" s="169"/>
      <c r="C242" s="169"/>
      <c r="D242" s="169"/>
      <c r="E242" s="169"/>
      <c r="F242" s="169"/>
      <c r="G242" s="169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  <c r="U242" s="169"/>
      <c r="V242" s="169"/>
      <c r="W242" s="169"/>
      <c r="X242" s="169"/>
      <c r="Y242" s="152"/>
      <c r="Z242" s="152"/>
    </row>
    <row r="243" spans="1:53" ht="27" hidden="1" customHeight="1" x14ac:dyDescent="0.25">
      <c r="A243" s="55" t="s">
        <v>303</v>
      </c>
      <c r="B243" s="55" t="s">
        <v>304</v>
      </c>
      <c r="C243" s="32">
        <v>4301135191</v>
      </c>
      <c r="D243" s="170">
        <v>4640242180373</v>
      </c>
      <c r="E243" s="171"/>
      <c r="F243" s="156">
        <v>3</v>
      </c>
      <c r="G243" s="33">
        <v>1</v>
      </c>
      <c r="H243" s="156">
        <v>3</v>
      </c>
      <c r="I243" s="156">
        <v>3.1920000000000002</v>
      </c>
      <c r="J243" s="33">
        <v>126</v>
      </c>
      <c r="K243" s="33" t="s">
        <v>73</v>
      </c>
      <c r="L243" s="34" t="s">
        <v>64</v>
      </c>
      <c r="M243" s="33">
        <v>180</v>
      </c>
      <c r="N243" s="336" t="s">
        <v>305</v>
      </c>
      <c r="O243" s="176"/>
      <c r="P243" s="176"/>
      <c r="Q243" s="176"/>
      <c r="R243" s="171"/>
      <c r="S243" s="35"/>
      <c r="T243" s="35"/>
      <c r="U243" s="36" t="s">
        <v>65</v>
      </c>
      <c r="V243" s="157">
        <v>0</v>
      </c>
      <c r="W243" s="158">
        <f t="shared" ref="W243:W252" si="4">IFERROR(IF(V243="","",V243),"")</f>
        <v>0</v>
      </c>
      <c r="X243" s="37">
        <f t="shared" ref="X243:X248" si="5">IFERROR(IF(V243="","",V243*0.00936),"")</f>
        <v>0</v>
      </c>
      <c r="Y243" s="57"/>
      <c r="Z243" s="58"/>
      <c r="AD243" s="62"/>
      <c r="BA243" s="141" t="s">
        <v>74</v>
      </c>
    </row>
    <row r="244" spans="1:53" ht="27" hidden="1" customHeight="1" x14ac:dyDescent="0.25">
      <c r="A244" s="55" t="s">
        <v>306</v>
      </c>
      <c r="B244" s="55" t="s">
        <v>307</v>
      </c>
      <c r="C244" s="32">
        <v>4301135195</v>
      </c>
      <c r="D244" s="170">
        <v>4640242180366</v>
      </c>
      <c r="E244" s="171"/>
      <c r="F244" s="156">
        <v>3.7</v>
      </c>
      <c r="G244" s="33">
        <v>1</v>
      </c>
      <c r="H244" s="156">
        <v>3.7</v>
      </c>
      <c r="I244" s="156">
        <v>3.8919999999999999</v>
      </c>
      <c r="J244" s="33">
        <v>126</v>
      </c>
      <c r="K244" s="33" t="s">
        <v>73</v>
      </c>
      <c r="L244" s="34" t="s">
        <v>64</v>
      </c>
      <c r="M244" s="33">
        <v>180</v>
      </c>
      <c r="N244" s="292" t="s">
        <v>308</v>
      </c>
      <c r="O244" s="176"/>
      <c r="P244" s="176"/>
      <c r="Q244" s="176"/>
      <c r="R244" s="171"/>
      <c r="S244" s="35"/>
      <c r="T244" s="35"/>
      <c r="U244" s="36" t="s">
        <v>65</v>
      </c>
      <c r="V244" s="157">
        <v>0</v>
      </c>
      <c r="W244" s="158">
        <f t="shared" si="4"/>
        <v>0</v>
      </c>
      <c r="X244" s="37">
        <f t="shared" si="5"/>
        <v>0</v>
      </c>
      <c r="Y244" s="57"/>
      <c r="Z244" s="58"/>
      <c r="AD244" s="62"/>
      <c r="BA244" s="142" t="s">
        <v>74</v>
      </c>
    </row>
    <row r="245" spans="1:53" ht="27" hidden="1" customHeight="1" x14ac:dyDescent="0.25">
      <c r="A245" s="55" t="s">
        <v>309</v>
      </c>
      <c r="B245" s="55" t="s">
        <v>310</v>
      </c>
      <c r="C245" s="32">
        <v>4301135188</v>
      </c>
      <c r="D245" s="170">
        <v>4640242180335</v>
      </c>
      <c r="E245" s="171"/>
      <c r="F245" s="156">
        <v>3.7</v>
      </c>
      <c r="G245" s="33">
        <v>1</v>
      </c>
      <c r="H245" s="156">
        <v>3.7</v>
      </c>
      <c r="I245" s="156">
        <v>3.8919999999999999</v>
      </c>
      <c r="J245" s="33">
        <v>126</v>
      </c>
      <c r="K245" s="33" t="s">
        <v>73</v>
      </c>
      <c r="L245" s="34" t="s">
        <v>64</v>
      </c>
      <c r="M245" s="33">
        <v>180</v>
      </c>
      <c r="N245" s="246" t="s">
        <v>311</v>
      </c>
      <c r="O245" s="176"/>
      <c r="P245" s="176"/>
      <c r="Q245" s="176"/>
      <c r="R245" s="171"/>
      <c r="S245" s="35"/>
      <c r="T245" s="35"/>
      <c r="U245" s="36" t="s">
        <v>65</v>
      </c>
      <c r="V245" s="157">
        <v>0</v>
      </c>
      <c r="W245" s="158">
        <f t="shared" si="4"/>
        <v>0</v>
      </c>
      <c r="X245" s="37">
        <f t="shared" si="5"/>
        <v>0</v>
      </c>
      <c r="Y245" s="57"/>
      <c r="Z245" s="58"/>
      <c r="AD245" s="62"/>
      <c r="BA245" s="143" t="s">
        <v>74</v>
      </c>
    </row>
    <row r="246" spans="1:53" ht="37.5" hidden="1" customHeight="1" x14ac:dyDescent="0.25">
      <c r="A246" s="55" t="s">
        <v>312</v>
      </c>
      <c r="B246" s="55" t="s">
        <v>313</v>
      </c>
      <c r="C246" s="32">
        <v>4301135189</v>
      </c>
      <c r="D246" s="170">
        <v>4640242180342</v>
      </c>
      <c r="E246" s="171"/>
      <c r="F246" s="156">
        <v>3.7</v>
      </c>
      <c r="G246" s="33">
        <v>1</v>
      </c>
      <c r="H246" s="156">
        <v>3.7</v>
      </c>
      <c r="I246" s="156">
        <v>3.8919999999999999</v>
      </c>
      <c r="J246" s="33">
        <v>126</v>
      </c>
      <c r="K246" s="33" t="s">
        <v>73</v>
      </c>
      <c r="L246" s="34" t="s">
        <v>64</v>
      </c>
      <c r="M246" s="33">
        <v>180</v>
      </c>
      <c r="N246" s="212" t="s">
        <v>314</v>
      </c>
      <c r="O246" s="176"/>
      <c r="P246" s="176"/>
      <c r="Q246" s="176"/>
      <c r="R246" s="171"/>
      <c r="S246" s="35"/>
      <c r="T246" s="35"/>
      <c r="U246" s="36" t="s">
        <v>65</v>
      </c>
      <c r="V246" s="157">
        <v>0</v>
      </c>
      <c r="W246" s="158">
        <f t="shared" si="4"/>
        <v>0</v>
      </c>
      <c r="X246" s="37">
        <f t="shared" si="5"/>
        <v>0</v>
      </c>
      <c r="Y246" s="57"/>
      <c r="Z246" s="58"/>
      <c r="AD246" s="62"/>
      <c r="BA246" s="144" t="s">
        <v>74</v>
      </c>
    </row>
    <row r="247" spans="1:53" ht="27" hidden="1" customHeight="1" x14ac:dyDescent="0.25">
      <c r="A247" s="55" t="s">
        <v>315</v>
      </c>
      <c r="B247" s="55" t="s">
        <v>316</v>
      </c>
      <c r="C247" s="32">
        <v>4301135190</v>
      </c>
      <c r="D247" s="170">
        <v>4640242180359</v>
      </c>
      <c r="E247" s="171"/>
      <c r="F247" s="156">
        <v>3.7</v>
      </c>
      <c r="G247" s="33">
        <v>1</v>
      </c>
      <c r="H247" s="156">
        <v>3.7</v>
      </c>
      <c r="I247" s="156">
        <v>3.8919999999999999</v>
      </c>
      <c r="J247" s="33">
        <v>126</v>
      </c>
      <c r="K247" s="33" t="s">
        <v>73</v>
      </c>
      <c r="L247" s="34" t="s">
        <v>64</v>
      </c>
      <c r="M247" s="33">
        <v>180</v>
      </c>
      <c r="N247" s="219" t="s">
        <v>317</v>
      </c>
      <c r="O247" s="176"/>
      <c r="P247" s="176"/>
      <c r="Q247" s="176"/>
      <c r="R247" s="171"/>
      <c r="S247" s="35"/>
      <c r="T247" s="35"/>
      <c r="U247" s="36" t="s">
        <v>65</v>
      </c>
      <c r="V247" s="157">
        <v>0</v>
      </c>
      <c r="W247" s="158">
        <f t="shared" si="4"/>
        <v>0</v>
      </c>
      <c r="X247" s="37">
        <f t="shared" si="5"/>
        <v>0</v>
      </c>
      <c r="Y247" s="57"/>
      <c r="Z247" s="58"/>
      <c r="AD247" s="62"/>
      <c r="BA247" s="145" t="s">
        <v>74</v>
      </c>
    </row>
    <row r="248" spans="1:53" ht="27" hidden="1" customHeight="1" x14ac:dyDescent="0.25">
      <c r="A248" s="55" t="s">
        <v>318</v>
      </c>
      <c r="B248" s="55" t="s">
        <v>319</v>
      </c>
      <c r="C248" s="32">
        <v>4301135192</v>
      </c>
      <c r="D248" s="170">
        <v>4640242180380</v>
      </c>
      <c r="E248" s="171"/>
      <c r="F248" s="156">
        <v>3.7</v>
      </c>
      <c r="G248" s="33">
        <v>1</v>
      </c>
      <c r="H248" s="156">
        <v>3.7</v>
      </c>
      <c r="I248" s="156">
        <v>3.8919999999999999</v>
      </c>
      <c r="J248" s="33">
        <v>126</v>
      </c>
      <c r="K248" s="33" t="s">
        <v>73</v>
      </c>
      <c r="L248" s="34" t="s">
        <v>64</v>
      </c>
      <c r="M248" s="33">
        <v>180</v>
      </c>
      <c r="N248" s="193" t="s">
        <v>320</v>
      </c>
      <c r="O248" s="176"/>
      <c r="P248" s="176"/>
      <c r="Q248" s="176"/>
      <c r="R248" s="171"/>
      <c r="S248" s="35"/>
      <c r="T248" s="35"/>
      <c r="U248" s="36" t="s">
        <v>65</v>
      </c>
      <c r="V248" s="157">
        <v>0</v>
      </c>
      <c r="W248" s="158">
        <f t="shared" si="4"/>
        <v>0</v>
      </c>
      <c r="X248" s="37">
        <f t="shared" si="5"/>
        <v>0</v>
      </c>
      <c r="Y248" s="57"/>
      <c r="Z248" s="58"/>
      <c r="AD248" s="62"/>
      <c r="BA248" s="146" t="s">
        <v>74</v>
      </c>
    </row>
    <row r="249" spans="1:53" ht="27" customHeight="1" x14ac:dyDescent="0.25">
      <c r="A249" s="55" t="s">
        <v>321</v>
      </c>
      <c r="B249" s="55" t="s">
        <v>322</v>
      </c>
      <c r="C249" s="32">
        <v>4301135186</v>
      </c>
      <c r="D249" s="170">
        <v>4640242180311</v>
      </c>
      <c r="E249" s="171"/>
      <c r="F249" s="156">
        <v>5.5</v>
      </c>
      <c r="G249" s="33">
        <v>1</v>
      </c>
      <c r="H249" s="156">
        <v>5.5</v>
      </c>
      <c r="I249" s="156">
        <v>5.7350000000000003</v>
      </c>
      <c r="J249" s="33">
        <v>84</v>
      </c>
      <c r="K249" s="33" t="s">
        <v>63</v>
      </c>
      <c r="L249" s="34" t="s">
        <v>64</v>
      </c>
      <c r="M249" s="33">
        <v>180</v>
      </c>
      <c r="N249" s="220" t="s">
        <v>323</v>
      </c>
      <c r="O249" s="176"/>
      <c r="P249" s="176"/>
      <c r="Q249" s="176"/>
      <c r="R249" s="171"/>
      <c r="S249" s="35"/>
      <c r="T249" s="35"/>
      <c r="U249" s="36" t="s">
        <v>65</v>
      </c>
      <c r="V249" s="157">
        <v>26</v>
      </c>
      <c r="W249" s="158">
        <f t="shared" si="4"/>
        <v>26</v>
      </c>
      <c r="X249" s="37">
        <f>IFERROR(IF(V249="","",V249*0.0155),"")</f>
        <v>0.40300000000000002</v>
      </c>
      <c r="Y249" s="57"/>
      <c r="Z249" s="58"/>
      <c r="AD249" s="62"/>
      <c r="BA249" s="147" t="s">
        <v>74</v>
      </c>
    </row>
    <row r="250" spans="1:53" ht="37.5" hidden="1" customHeight="1" x14ac:dyDescent="0.25">
      <c r="A250" s="55" t="s">
        <v>324</v>
      </c>
      <c r="B250" s="55" t="s">
        <v>325</v>
      </c>
      <c r="C250" s="32">
        <v>4301135187</v>
      </c>
      <c r="D250" s="170">
        <v>4640242180328</v>
      </c>
      <c r="E250" s="171"/>
      <c r="F250" s="156">
        <v>3.5</v>
      </c>
      <c r="G250" s="33">
        <v>1</v>
      </c>
      <c r="H250" s="156">
        <v>3.5</v>
      </c>
      <c r="I250" s="156">
        <v>3.6920000000000002</v>
      </c>
      <c r="J250" s="33">
        <v>126</v>
      </c>
      <c r="K250" s="33" t="s">
        <v>73</v>
      </c>
      <c r="L250" s="34" t="s">
        <v>64</v>
      </c>
      <c r="M250" s="33">
        <v>180</v>
      </c>
      <c r="N250" s="264" t="s">
        <v>326</v>
      </c>
      <c r="O250" s="176"/>
      <c r="P250" s="176"/>
      <c r="Q250" s="176"/>
      <c r="R250" s="171"/>
      <c r="S250" s="35"/>
      <c r="T250" s="35"/>
      <c r="U250" s="36" t="s">
        <v>65</v>
      </c>
      <c r="V250" s="157">
        <v>0</v>
      </c>
      <c r="W250" s="158">
        <f t="shared" si="4"/>
        <v>0</v>
      </c>
      <c r="X250" s="37">
        <f>IFERROR(IF(V250="","",V250*0.00936),"")</f>
        <v>0</v>
      </c>
      <c r="Y250" s="57"/>
      <c r="Z250" s="58"/>
      <c r="AD250" s="62"/>
      <c r="BA250" s="148" t="s">
        <v>74</v>
      </c>
    </row>
    <row r="251" spans="1:53" ht="27" hidden="1" customHeight="1" x14ac:dyDescent="0.25">
      <c r="A251" s="55" t="s">
        <v>327</v>
      </c>
      <c r="B251" s="55" t="s">
        <v>328</v>
      </c>
      <c r="C251" s="32">
        <v>4301135194</v>
      </c>
      <c r="D251" s="170">
        <v>4640242180380</v>
      </c>
      <c r="E251" s="171"/>
      <c r="F251" s="156">
        <v>1.8</v>
      </c>
      <c r="G251" s="33">
        <v>1</v>
      </c>
      <c r="H251" s="156">
        <v>1.8</v>
      </c>
      <c r="I251" s="156">
        <v>1.9119999999999999</v>
      </c>
      <c r="J251" s="33">
        <v>234</v>
      </c>
      <c r="K251" s="33" t="s">
        <v>119</v>
      </c>
      <c r="L251" s="34" t="s">
        <v>64</v>
      </c>
      <c r="M251" s="33">
        <v>180</v>
      </c>
      <c r="N251" s="206" t="s">
        <v>329</v>
      </c>
      <c r="O251" s="176"/>
      <c r="P251" s="176"/>
      <c r="Q251" s="176"/>
      <c r="R251" s="171"/>
      <c r="S251" s="35"/>
      <c r="T251" s="35"/>
      <c r="U251" s="36" t="s">
        <v>65</v>
      </c>
      <c r="V251" s="157">
        <v>0</v>
      </c>
      <c r="W251" s="158">
        <f t="shared" si="4"/>
        <v>0</v>
      </c>
      <c r="X251" s="37">
        <f>IFERROR(IF(V251="","",V251*0.00502),"")</f>
        <v>0</v>
      </c>
      <c r="Y251" s="57"/>
      <c r="Z251" s="58"/>
      <c r="AD251" s="62"/>
      <c r="BA251" s="149" t="s">
        <v>74</v>
      </c>
    </row>
    <row r="252" spans="1:53" ht="27" hidden="1" customHeight="1" x14ac:dyDescent="0.25">
      <c r="A252" s="55" t="s">
        <v>330</v>
      </c>
      <c r="B252" s="55" t="s">
        <v>331</v>
      </c>
      <c r="C252" s="32">
        <v>4301135193</v>
      </c>
      <c r="D252" s="170">
        <v>4640242180403</v>
      </c>
      <c r="E252" s="171"/>
      <c r="F252" s="156">
        <v>3</v>
      </c>
      <c r="G252" s="33">
        <v>1</v>
      </c>
      <c r="H252" s="156">
        <v>3</v>
      </c>
      <c r="I252" s="156">
        <v>3.1920000000000002</v>
      </c>
      <c r="J252" s="33">
        <v>126</v>
      </c>
      <c r="K252" s="33" t="s">
        <v>73</v>
      </c>
      <c r="L252" s="34" t="s">
        <v>64</v>
      </c>
      <c r="M252" s="33">
        <v>180</v>
      </c>
      <c r="N252" s="322" t="s">
        <v>332</v>
      </c>
      <c r="O252" s="176"/>
      <c r="P252" s="176"/>
      <c r="Q252" s="176"/>
      <c r="R252" s="171"/>
      <c r="S252" s="35"/>
      <c r="T252" s="35"/>
      <c r="U252" s="36" t="s">
        <v>65</v>
      </c>
      <c r="V252" s="157">
        <v>0</v>
      </c>
      <c r="W252" s="158">
        <f t="shared" si="4"/>
        <v>0</v>
      </c>
      <c r="X252" s="37">
        <f>IFERROR(IF(V252="","",V252*0.00936),"")</f>
        <v>0</v>
      </c>
      <c r="Y252" s="57"/>
      <c r="Z252" s="58"/>
      <c r="AD252" s="62"/>
      <c r="BA252" s="150" t="s">
        <v>74</v>
      </c>
    </row>
    <row r="253" spans="1:53" x14ac:dyDescent="0.2">
      <c r="A253" s="188"/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89"/>
      <c r="N253" s="172" t="s">
        <v>66</v>
      </c>
      <c r="O253" s="173"/>
      <c r="P253" s="173"/>
      <c r="Q253" s="173"/>
      <c r="R253" s="173"/>
      <c r="S253" s="173"/>
      <c r="T253" s="174"/>
      <c r="U253" s="38" t="s">
        <v>65</v>
      </c>
      <c r="V253" s="159">
        <f>IFERROR(SUM(V243:V252),"0")</f>
        <v>26</v>
      </c>
      <c r="W253" s="159">
        <f>IFERROR(SUM(W243:W252),"0")</f>
        <v>26</v>
      </c>
      <c r="X253" s="159">
        <f>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</f>
        <v>0.40300000000000002</v>
      </c>
      <c r="Y253" s="160"/>
      <c r="Z253" s="160"/>
    </row>
    <row r="254" spans="1:53" x14ac:dyDescent="0.2">
      <c r="A254" s="169"/>
      <c r="B254" s="169"/>
      <c r="C254" s="169"/>
      <c r="D254" s="169"/>
      <c r="E254" s="169"/>
      <c r="F254" s="169"/>
      <c r="G254" s="169"/>
      <c r="H254" s="169"/>
      <c r="I254" s="169"/>
      <c r="J254" s="169"/>
      <c r="K254" s="169"/>
      <c r="L254" s="169"/>
      <c r="M254" s="189"/>
      <c r="N254" s="172" t="s">
        <v>66</v>
      </c>
      <c r="O254" s="173"/>
      <c r="P254" s="173"/>
      <c r="Q254" s="173"/>
      <c r="R254" s="173"/>
      <c r="S254" s="173"/>
      <c r="T254" s="174"/>
      <c r="U254" s="38" t="s">
        <v>67</v>
      </c>
      <c r="V254" s="159">
        <f>IFERROR(SUMPRODUCT(V243:V252*H243:H252),"0")</f>
        <v>143</v>
      </c>
      <c r="W254" s="159">
        <f>IFERROR(SUMPRODUCT(W243:W252*H243:H252),"0")</f>
        <v>143</v>
      </c>
      <c r="X254" s="38"/>
      <c r="Y254" s="160"/>
      <c r="Z254" s="160"/>
    </row>
    <row r="255" spans="1:53" ht="15" customHeight="1" x14ac:dyDescent="0.2">
      <c r="A255" s="221"/>
      <c r="B255" s="169"/>
      <c r="C255" s="169"/>
      <c r="D255" s="169"/>
      <c r="E255" s="169"/>
      <c r="F255" s="169"/>
      <c r="G255" s="169"/>
      <c r="H255" s="169"/>
      <c r="I255" s="169"/>
      <c r="J255" s="169"/>
      <c r="K255" s="169"/>
      <c r="L255" s="169"/>
      <c r="M255" s="178"/>
      <c r="N255" s="196" t="s">
        <v>333</v>
      </c>
      <c r="O255" s="197"/>
      <c r="P255" s="197"/>
      <c r="Q255" s="197"/>
      <c r="R255" s="197"/>
      <c r="S255" s="197"/>
      <c r="T255" s="183"/>
      <c r="U255" s="38" t="s">
        <v>67</v>
      </c>
      <c r="V255" s="159">
        <f>IFERROR(V24+V33+V41+V47+V57+V63+V68+V74+V84+V91+V100+V106+V111+V119+V124+V130+V135+V141+V149+V154+V161+V166+V171+V176+V182+V188+V196+V201+V207+V213+V219+V224+V230+V234+V241+V254,"0")</f>
        <v>5156.0999999999995</v>
      </c>
      <c r="W255" s="159">
        <f>IFERROR(W24+W33+W41+W47+W57+W63+W68+W74+W84+W91+W100+W106+W111+W119+W124+W130+W135+W141+W149+W154+W161+W166+W171+W176+W182+W188+W196+W201+W207+W213+W219+W224+W230+W234+W241+W254,"0")</f>
        <v>5156.0999999999995</v>
      </c>
      <c r="X255" s="38"/>
      <c r="Y255" s="160"/>
      <c r="Z255" s="160"/>
    </row>
    <row r="256" spans="1:53" x14ac:dyDescent="0.2">
      <c r="A256" s="169"/>
      <c r="B256" s="169"/>
      <c r="C256" s="169"/>
      <c r="D256" s="169"/>
      <c r="E256" s="169"/>
      <c r="F256" s="169"/>
      <c r="G256" s="169"/>
      <c r="H256" s="169"/>
      <c r="I256" s="169"/>
      <c r="J256" s="169"/>
      <c r="K256" s="169"/>
      <c r="L256" s="169"/>
      <c r="M256" s="178"/>
      <c r="N256" s="196" t="s">
        <v>334</v>
      </c>
      <c r="O256" s="197"/>
      <c r="P256" s="197"/>
      <c r="Q256" s="197"/>
      <c r="R256" s="197"/>
      <c r="S256" s="197"/>
      <c r="T256" s="183"/>
      <c r="U256" s="38" t="s">
        <v>67</v>
      </c>
      <c r="V256" s="159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180*I180,"0")+IFERROR(V185*I185,"0")+IFERROR(V186*I186,"0")+IFERROR(V191*I191,"0")+IFERROR(V192*I192,"0")+IFERROR(V193*I193,"0")+IFERROR(V194*I194,"0")+IFERROR(V199*I199,"0")+IFERROR(V204*I204,"0")+IFERROR(V205*I205,"0")+IFERROR(V211*I211,"0")+IFERROR(V217*I217,"0")+IFERROR(V222*I222,"0")+IFERROR(V228*I228,"0")+IFERROR(V232*I232,"0")+IFERROR(V236*I236,"0")+IFERROR(V237*I237,"0")+IFERROR(V238*I238,"0")+IFERROR(V239*I239,"0")+IFERROR(V243*I243,"0")+IFERROR(V244*I244,"0")+IFERROR(V245*I245,"0")+IFERROR(V246*I246,"0")+IFERROR(V247*I247,"0")+IFERROR(V248*I248,"0")+IFERROR(V249*I249,"0")+IFERROR(V250*I250,"0")+IFERROR(V251*I251,"0")+IFERROR(V252*I252,"0"),"0")</f>
        <v>5825.4567999999981</v>
      </c>
      <c r="W256" s="159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180*I180,"0")+IFERROR(W185*I185,"0")+IFERROR(W186*I186,"0")+IFERROR(W191*I191,"0")+IFERROR(W192*I192,"0")+IFERROR(W193*I193,"0")+IFERROR(W194*I194,"0")+IFERROR(W199*I199,"0")+IFERROR(W204*I204,"0")+IFERROR(W205*I205,"0")+IFERROR(W211*I211,"0")+IFERROR(W217*I217,"0")+IFERROR(W222*I222,"0")+IFERROR(W228*I228,"0")+IFERROR(W232*I232,"0")+IFERROR(W236*I236,"0")+IFERROR(W237*I237,"0")+IFERROR(W238*I238,"0")+IFERROR(W239*I239,"0")+IFERROR(W243*I243,"0")+IFERROR(W244*I244,"0")+IFERROR(W245*I245,"0")+IFERROR(W246*I246,"0")+IFERROR(W247*I247,"0")+IFERROR(W248*I248,"0")+IFERROR(W249*I249,"0")+IFERROR(W250*I250,"0")+IFERROR(W251*I251,"0")+IFERROR(W252*I252,"0"),"0")</f>
        <v>5825.4567999999981</v>
      </c>
      <c r="X256" s="38"/>
      <c r="Y256" s="160"/>
      <c r="Z256" s="160"/>
    </row>
    <row r="257" spans="1:33" x14ac:dyDescent="0.2">
      <c r="A257" s="169"/>
      <c r="B257" s="169"/>
      <c r="C257" s="169"/>
      <c r="D257" s="169"/>
      <c r="E257" s="169"/>
      <c r="F257" s="169"/>
      <c r="G257" s="169"/>
      <c r="H257" s="169"/>
      <c r="I257" s="169"/>
      <c r="J257" s="169"/>
      <c r="K257" s="169"/>
      <c r="L257" s="169"/>
      <c r="M257" s="178"/>
      <c r="N257" s="196" t="s">
        <v>335</v>
      </c>
      <c r="O257" s="197"/>
      <c r="P257" s="197"/>
      <c r="Q257" s="197"/>
      <c r="R257" s="197"/>
      <c r="S257" s="197"/>
      <c r="T257" s="183"/>
      <c r="U257" s="38" t="s">
        <v>336</v>
      </c>
      <c r="V257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180/J180,"0")+IFERROR(V185/J185,"0")+IFERROR(V186/J186,"0")+IFERROR(V191/J191,"0")+IFERROR(V192/J192,"0")+IFERROR(V193/J193,"0")+IFERROR(V194/J194,"0")+IFERROR(V199/J199,"0")+IFERROR(V204/J204,"0")+IFERROR(V205/J205,"0")+IFERROR(V211/J211,"0")+IFERROR(V217/J217,"0")+IFERROR(V222/J222,"0")+IFERROR(V228/J228,"0")+IFERROR(V232/J232,"0")+IFERROR(V236/J236,"0")+IFERROR(V237/J237,"0")+IFERROR(V238/J238,"0")+IFERROR(V239/J239,"0")+IFERROR(V243/J243,"0")+IFERROR(V244/J244,"0")+IFERROR(V245/J245,"0")+IFERROR(V246/J246,"0")+IFERROR(V247/J247,"0")+IFERROR(V248/J248,"0")+IFERROR(V249/J249,"0")+IFERROR(V250/J250,"0")+IFERROR(V251/J251,"0")+IFERROR(V252/J252,"0"),0)</f>
        <v>18</v>
      </c>
      <c r="W257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180/J180,"0")+IFERROR(W185/J185,"0")+IFERROR(W186/J186,"0")+IFERROR(W191/J191,"0")+IFERROR(W192/J192,"0")+IFERROR(W193/J193,"0")+IFERROR(W194/J194,"0")+IFERROR(W199/J199,"0")+IFERROR(W204/J204,"0")+IFERROR(W205/J205,"0")+IFERROR(W211/J211,"0")+IFERROR(W217/J217,"0")+IFERROR(W222/J222,"0")+IFERROR(W228/J228,"0")+IFERROR(W232/J232,"0")+IFERROR(W236/J236,"0")+IFERROR(W237/J237,"0")+IFERROR(W238/J238,"0")+IFERROR(W239/J239,"0")+IFERROR(W243/J243,"0")+IFERROR(W244/J244,"0")+IFERROR(W245/J245,"0")+IFERROR(W246/J246,"0")+IFERROR(W247/J247,"0")+IFERROR(W248/J248,"0")+IFERROR(W249/J249,"0")+IFERROR(W250/J250,"0")+IFERROR(W251/J251,"0")+IFERROR(W252/J252,"0"),0)</f>
        <v>18</v>
      </c>
      <c r="X257" s="38"/>
      <c r="Y257" s="160"/>
      <c r="Z257" s="160"/>
    </row>
    <row r="258" spans="1:33" x14ac:dyDescent="0.2">
      <c r="A258" s="169"/>
      <c r="B258" s="169"/>
      <c r="C258" s="169"/>
      <c r="D258" s="169"/>
      <c r="E258" s="169"/>
      <c r="F258" s="169"/>
      <c r="G258" s="169"/>
      <c r="H258" s="169"/>
      <c r="I258" s="169"/>
      <c r="J258" s="169"/>
      <c r="K258" s="169"/>
      <c r="L258" s="169"/>
      <c r="M258" s="178"/>
      <c r="N258" s="196" t="s">
        <v>337</v>
      </c>
      <c r="O258" s="197"/>
      <c r="P258" s="197"/>
      <c r="Q258" s="197"/>
      <c r="R258" s="197"/>
      <c r="S258" s="197"/>
      <c r="T258" s="183"/>
      <c r="U258" s="38" t="s">
        <v>67</v>
      </c>
      <c r="V258" s="159">
        <f>GrossWeightTotal+PalletQtyTotal*25</f>
        <v>6275.4567999999981</v>
      </c>
      <c r="W258" s="159">
        <f>GrossWeightTotalR+PalletQtyTotalR*25</f>
        <v>6275.4567999999981</v>
      </c>
      <c r="X258" s="38"/>
      <c r="Y258" s="160"/>
      <c r="Z258" s="160"/>
    </row>
    <row r="259" spans="1:33" x14ac:dyDescent="0.2">
      <c r="A259" s="169"/>
      <c r="B259" s="169"/>
      <c r="C259" s="169"/>
      <c r="D259" s="169"/>
      <c r="E259" s="169"/>
      <c r="F259" s="169"/>
      <c r="G259" s="169"/>
      <c r="H259" s="169"/>
      <c r="I259" s="169"/>
      <c r="J259" s="169"/>
      <c r="K259" s="169"/>
      <c r="L259" s="169"/>
      <c r="M259" s="178"/>
      <c r="N259" s="196" t="s">
        <v>338</v>
      </c>
      <c r="O259" s="197"/>
      <c r="P259" s="197"/>
      <c r="Q259" s="197"/>
      <c r="R259" s="197"/>
      <c r="S259" s="197"/>
      <c r="T259" s="183"/>
      <c r="U259" s="38" t="s">
        <v>336</v>
      </c>
      <c r="V259" s="159">
        <f>IFERROR(V23+V32+V40+V46+V56+V62+V67+V73+V83+V90+V99+V105+V110+V118+V123+V129+V134+V140+V148+V153+V160+V165+V170+V175+V181+V187+V195+V200+V206+V212+V218+V223+V229+V233+V240+V253,"0")</f>
        <v>1357</v>
      </c>
      <c r="W259" s="159">
        <f>IFERROR(W23+W32+W40+W46+W56+W62+W67+W73+W83+W90+W99+W105+W110+W118+W123+W129+W134+W140+W148+W153+W160+W165+W170+W175+W181+W187+W195+W200+W206+W212+W218+W223+W229+W233+W240+W253,"0")</f>
        <v>1357</v>
      </c>
      <c r="X259" s="38"/>
      <c r="Y259" s="160"/>
      <c r="Z259" s="160"/>
    </row>
    <row r="260" spans="1:33" ht="14.25" hidden="1" customHeight="1" x14ac:dyDescent="0.2">
      <c r="A260" s="169"/>
      <c r="B260" s="169"/>
      <c r="C260" s="169"/>
      <c r="D260" s="169"/>
      <c r="E260" s="169"/>
      <c r="F260" s="169"/>
      <c r="G260" s="169"/>
      <c r="H260" s="169"/>
      <c r="I260" s="169"/>
      <c r="J260" s="169"/>
      <c r="K260" s="169"/>
      <c r="L260" s="169"/>
      <c r="M260" s="178"/>
      <c r="N260" s="196" t="s">
        <v>339</v>
      </c>
      <c r="O260" s="197"/>
      <c r="P260" s="197"/>
      <c r="Q260" s="197"/>
      <c r="R260" s="197"/>
      <c r="S260" s="197"/>
      <c r="T260" s="183"/>
      <c r="U260" s="40" t="s">
        <v>340</v>
      </c>
      <c r="V260" s="38"/>
      <c r="W260" s="38"/>
      <c r="X260" s="38">
        <f>IFERROR(X23+X32+X40+X46+X56+X62+X67+X73+X83+X90+X99+X105+X110+X118+X123+X129+X134+X140+X148+X153+X160+X165+X170+X175+X181+X187+X195+X200+X206+X212+X218+X223+X229+X233+X240+X253,"0")</f>
        <v>21.426000000000002</v>
      </c>
      <c r="Y260" s="160"/>
      <c r="Z260" s="160"/>
    </row>
    <row r="261" spans="1:33" ht="13.5" customHeight="1" thickBot="1" x14ac:dyDescent="0.25"/>
    <row r="262" spans="1:33" ht="27" customHeight="1" thickTop="1" thickBot="1" x14ac:dyDescent="0.25">
      <c r="A262" s="41" t="s">
        <v>341</v>
      </c>
      <c r="B262" s="151" t="s">
        <v>59</v>
      </c>
      <c r="C262" s="203" t="s">
        <v>68</v>
      </c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18"/>
      <c r="S262" s="203" t="s">
        <v>203</v>
      </c>
      <c r="T262" s="218"/>
      <c r="U262" s="203" t="s">
        <v>222</v>
      </c>
      <c r="V262" s="241"/>
      <c r="W262" s="241"/>
      <c r="X262" s="218"/>
      <c r="Y262" s="203" t="s">
        <v>242</v>
      </c>
      <c r="Z262" s="241"/>
      <c r="AA262" s="241"/>
      <c r="AB262" s="241"/>
      <c r="AC262" s="218"/>
      <c r="AD262" s="151" t="s">
        <v>271</v>
      </c>
      <c r="AE262" s="203" t="s">
        <v>275</v>
      </c>
      <c r="AF262" s="218"/>
      <c r="AG262" s="151" t="s">
        <v>283</v>
      </c>
    </row>
    <row r="263" spans="1:33" ht="14.25" customHeight="1" thickTop="1" x14ac:dyDescent="0.2">
      <c r="A263" s="194" t="s">
        <v>342</v>
      </c>
      <c r="B263" s="203" t="s">
        <v>59</v>
      </c>
      <c r="C263" s="203" t="s">
        <v>69</v>
      </c>
      <c r="D263" s="203" t="s">
        <v>81</v>
      </c>
      <c r="E263" s="203" t="s">
        <v>91</v>
      </c>
      <c r="F263" s="203" t="s">
        <v>98</v>
      </c>
      <c r="G263" s="203" t="s">
        <v>116</v>
      </c>
      <c r="H263" s="203" t="s">
        <v>124</v>
      </c>
      <c r="I263" s="203" t="s">
        <v>128</v>
      </c>
      <c r="J263" s="203" t="s">
        <v>134</v>
      </c>
      <c r="K263" s="203" t="s">
        <v>147</v>
      </c>
      <c r="L263" s="203" t="s">
        <v>154</v>
      </c>
      <c r="M263" s="203" t="s">
        <v>170</v>
      </c>
      <c r="N263" s="203" t="s">
        <v>175</v>
      </c>
      <c r="O263" s="203" t="s">
        <v>178</v>
      </c>
      <c r="P263" s="203" t="s">
        <v>189</v>
      </c>
      <c r="Q263" s="203" t="s">
        <v>192</v>
      </c>
      <c r="R263" s="203" t="s">
        <v>200</v>
      </c>
      <c r="S263" s="203" t="s">
        <v>204</v>
      </c>
      <c r="T263" s="203" t="s">
        <v>207</v>
      </c>
      <c r="U263" s="203" t="s">
        <v>223</v>
      </c>
      <c r="V263" s="203" t="s">
        <v>228</v>
      </c>
      <c r="W263" s="203" t="s">
        <v>222</v>
      </c>
      <c r="X263" s="203" t="s">
        <v>237</v>
      </c>
      <c r="Y263" s="203" t="s">
        <v>243</v>
      </c>
      <c r="Z263" s="203" t="s">
        <v>246</v>
      </c>
      <c r="AA263" s="203" t="s">
        <v>253</v>
      </c>
      <c r="AB263" s="203" t="s">
        <v>262</v>
      </c>
      <c r="AC263" s="203" t="s">
        <v>266</v>
      </c>
      <c r="AD263" s="203" t="s">
        <v>272</v>
      </c>
      <c r="AE263" s="203" t="s">
        <v>276</v>
      </c>
      <c r="AF263" s="203" t="s">
        <v>280</v>
      </c>
      <c r="AG263" s="203" t="s">
        <v>284</v>
      </c>
    </row>
    <row r="264" spans="1:33" ht="13.5" customHeight="1" thickBot="1" x14ac:dyDescent="0.25">
      <c r="A264" s="195"/>
      <c r="B264" s="204"/>
      <c r="C264" s="204"/>
      <c r="D264" s="204"/>
      <c r="E264" s="204"/>
      <c r="F264" s="204"/>
      <c r="G264" s="204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204"/>
      <c r="V264" s="204"/>
      <c r="W264" s="204"/>
      <c r="X264" s="204"/>
      <c r="Y264" s="204"/>
      <c r="Z264" s="204"/>
      <c r="AA264" s="204"/>
      <c r="AB264" s="204"/>
      <c r="AC264" s="204"/>
      <c r="AD264" s="204"/>
      <c r="AE264" s="204"/>
      <c r="AF264" s="204"/>
      <c r="AG264" s="204"/>
    </row>
    <row r="265" spans="1:33" ht="18" customHeight="1" thickTop="1" thickBot="1" x14ac:dyDescent="0.25">
      <c r="A265" s="41" t="s">
        <v>343</v>
      </c>
      <c r="B265" s="47">
        <f>IFERROR(V22*H22,"0")</f>
        <v>0</v>
      </c>
      <c r="C265" s="47">
        <f>IFERROR(V28*H28,"0")+IFERROR(V29*H29,"0")+IFERROR(V30*H30,"0")+IFERROR(V31*H31,"0")</f>
        <v>316.5</v>
      </c>
      <c r="D265" s="47">
        <f>IFERROR(V36*H36,"0")+IFERROR(V37*H37,"0")+IFERROR(V38*H38,"0")+IFERROR(V39*H39,"0")</f>
        <v>0</v>
      </c>
      <c r="E265" s="47">
        <f>IFERROR(V44*H44,"0")+IFERROR(V45*H45,"0")</f>
        <v>6</v>
      </c>
      <c r="F265" s="47">
        <f>IFERROR(V50*H50,"0")+IFERROR(V51*H51,"0")+IFERROR(V52*H52,"0")+IFERROR(V53*H53,"0")+IFERROR(V54*H54,"0")+IFERROR(V55*H55,"0")</f>
        <v>34.4</v>
      </c>
      <c r="G265" s="47">
        <f>IFERROR(V60*H60,"0")+IFERROR(V61*H61,"0")</f>
        <v>0</v>
      </c>
      <c r="H265" s="47">
        <f>IFERROR(V66*H66,"0")</f>
        <v>57.6</v>
      </c>
      <c r="I265" s="47">
        <f>IFERROR(V71*H71,"0")+IFERROR(V72*H72,"0")</f>
        <v>7.2</v>
      </c>
      <c r="J265" s="47">
        <f>IFERROR(V77*H77,"0")+IFERROR(V78*H78,"0")+IFERROR(V79*H79,"0")+IFERROR(V80*H80,"0")+IFERROR(V81*H81,"0")+IFERROR(V82*H82,"0")</f>
        <v>1399.7999999999997</v>
      </c>
      <c r="K265" s="47">
        <f>IFERROR(V87*H87,"0")+IFERROR(V88*H88,"0")+IFERROR(V89*H89,"0")</f>
        <v>151.4</v>
      </c>
      <c r="L265" s="47">
        <f>IFERROR(V94*H94,"0")+IFERROR(V95*H95,"0")+IFERROR(V96*H96,"0")+IFERROR(V97*H97,"0")+IFERROR(V98*H98,"0")</f>
        <v>820</v>
      </c>
      <c r="M265" s="47">
        <f>IFERROR(V103*H103,"0")+IFERROR(V104*H104,"0")</f>
        <v>753</v>
      </c>
      <c r="N265" s="47">
        <f>IFERROR(V109*H109,"0")</f>
        <v>51</v>
      </c>
      <c r="O265" s="47">
        <f>IFERROR(V114*H114,"0")+IFERROR(V115*H115,"0")+IFERROR(V116*H116,"0")+IFERROR(V117*H117,"0")</f>
        <v>165</v>
      </c>
      <c r="P265" s="47">
        <f>IFERROR(V122*H122,"0")</f>
        <v>51</v>
      </c>
      <c r="Q265" s="47">
        <f>IFERROR(V127*H127,"0")+IFERROR(V128*H128,"0")</f>
        <v>0</v>
      </c>
      <c r="R265" s="47">
        <f>IFERROR(V133*H133,"0")</f>
        <v>0</v>
      </c>
      <c r="S265" s="47">
        <f>IFERROR(V139*H139,"0")</f>
        <v>10</v>
      </c>
      <c r="T265" s="47">
        <f>IFERROR(V144*H144,"0")+IFERROR(V145*H145,"0")+IFERROR(V146*H146,"0")+IFERROR(V147*H147,"0")+IFERROR(V151*H151,"0")+IFERROR(V152*H152,"0")</f>
        <v>50</v>
      </c>
      <c r="U265" s="47">
        <f>IFERROR(V158*H158,"0")+IFERROR(V159*H159,"0")</f>
        <v>63</v>
      </c>
      <c r="V265" s="47">
        <f>IFERROR(V164*H164,"0")</f>
        <v>0</v>
      </c>
      <c r="W265" s="47">
        <f>IFERROR(V169*H169,"0")</f>
        <v>19.8</v>
      </c>
      <c r="X265" s="47">
        <f>IFERROR(V174*H174,"0")</f>
        <v>51</v>
      </c>
      <c r="Y265" s="47">
        <f>IFERROR(V180*H180,"0")</f>
        <v>420</v>
      </c>
      <c r="Z265" s="47">
        <f>IFERROR(V185*H185,"0")+IFERROR(V186*H186,"0")</f>
        <v>0</v>
      </c>
      <c r="AA265" s="47">
        <f>IFERROR(V191*H191,"0")+IFERROR(V192*H192,"0")+IFERROR(V193*H193,"0")+IFERROR(V194*H194,"0")</f>
        <v>286.39999999999998</v>
      </c>
      <c r="AB265" s="47">
        <f>IFERROR(V199*H199,"0")</f>
        <v>0</v>
      </c>
      <c r="AC265" s="47">
        <f>IFERROR(V204*H204,"0")+IFERROR(V205*H205,"0")</f>
        <v>0</v>
      </c>
      <c r="AD265" s="47">
        <f>IFERROR(V211*H211,"0")</f>
        <v>0</v>
      </c>
      <c r="AE265" s="47">
        <f>IFERROR(V217*H217,"0")</f>
        <v>300</v>
      </c>
      <c r="AF265" s="47">
        <f>IFERROR(V222*H222,"0")</f>
        <v>0</v>
      </c>
      <c r="AG265" s="47">
        <f>IFERROR(V228*H228,"0")+IFERROR(V232*H232,"0")+IFERROR(V236*H236,"0")+IFERROR(V237*H237,"0")+IFERROR(V238*H238,"0")+IFERROR(V239*H239,"0")+IFERROR(V243*H243,"0")+IFERROR(V244*H244,"0")+IFERROR(V245*H245,"0")+IFERROR(V246*H246,"0")+IFERROR(V247*H247,"0")+IFERROR(V248*H248,"0")+IFERROR(V249*H249,"0")+IFERROR(V250*H250,"0")+IFERROR(V251*H251,"0")+IFERROR(V252*H252,"0")</f>
        <v>143</v>
      </c>
    </row>
    <row r="266" spans="1:33" ht="13.5" customHeight="1" thickTop="1" x14ac:dyDescent="0.2">
      <c r="C266" s="1"/>
    </row>
    <row r="267" spans="1:33" ht="19.5" customHeight="1" x14ac:dyDescent="0.2">
      <c r="A267" s="59" t="s">
        <v>344</v>
      </c>
      <c r="B267" s="59" t="s">
        <v>345</v>
      </c>
      <c r="C267" s="59" t="s">
        <v>346</v>
      </c>
    </row>
    <row r="268" spans="1:33" x14ac:dyDescent="0.2">
      <c r="A268" s="60">
        <f>SUMPRODUCT(--(BA:BA="ЗПФ"),--(U:U="кор"),H:H,W:W)+SUMPRODUCT(--(BA:BA="ЗПФ"),--(U:U="кг"),W:W)</f>
        <v>1910.8000000000002</v>
      </c>
      <c r="B268" s="61">
        <f>SUMPRODUCT(--(BA:BA="ПГП"),--(U:U="кор"),H:H,W:W)+SUMPRODUCT(--(BA:BA="ПГП"),--(U:U="кг"),W:W)</f>
        <v>3225.5</v>
      </c>
      <c r="C268" s="61">
        <f>SUMPRODUCT(--(BA:BA="КИЗ"),--(U:U="кор"),H:H,W:W)+SUMPRODUCT(--(BA:BA="КИЗ"),--(U:U="кг"),W:W)</f>
        <v>19.8</v>
      </c>
    </row>
  </sheetData>
  <sheetProtection algorithmName="SHA-512" hashValue="Xz07nysoxKJXP6TQLz43+X/Xtz8EloUMYeldX3iZ5qcLjq8atPDI/+pahdGNWTf5r30T9eUKdE8fHV8ss/XsSA==" saltValue="AwlZbmfO64G6cpjvzjt0iw==" spinCount="100000" sheet="1" objects="1" scenarios="1" sort="0" autoFilter="0" pivotTables="0"/>
  <autoFilter ref="B18:X260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357,00"/>
        <filter val="1 399,80"/>
        <filter val="1,00"/>
        <filter val="10,00"/>
        <filter val="100,00"/>
        <filter val="111,00"/>
        <filter val="115,00"/>
        <filter val="143,00"/>
        <filter val="151,40"/>
        <filter val="16,00"/>
        <filter val="165,00"/>
        <filter val="167,00"/>
        <filter val="17,00"/>
        <filter val="179,00"/>
        <filter val="18"/>
        <filter val="19,80"/>
        <filter val="2,00"/>
        <filter val="20,00"/>
        <filter val="21,00"/>
        <filter val="211,00"/>
        <filter val="25,00"/>
        <filter val="251,00"/>
        <filter val="26,00"/>
        <filter val="286,40"/>
        <filter val="30,00"/>
        <filter val="300,00"/>
        <filter val="316,50"/>
        <filter val="34,00"/>
        <filter val="34,40"/>
        <filter val="35,00"/>
        <filter val="359,00"/>
        <filter val="40,00"/>
        <filter val="420,00"/>
        <filter val="43,00"/>
        <filter val="5 156,10"/>
        <filter val="5 825,46"/>
        <filter val="5,00"/>
        <filter val="50,00"/>
        <filter val="51,00"/>
        <filter val="55,00"/>
        <filter val="57,60"/>
        <filter val="6 275,46"/>
        <filter val="6,00"/>
        <filter val="60,00"/>
        <filter val="63,00"/>
        <filter val="7,20"/>
        <filter val="71,00"/>
        <filter val="75,00"/>
        <filter val="753,00"/>
        <filter val="820,00"/>
        <filter val="84,00"/>
        <filter val="92,00"/>
      </filters>
    </filterColumn>
  </autoFilter>
  <mergeCells count="470">
    <mergeCell ref="I263:I264"/>
    <mergeCell ref="A155:X155"/>
    <mergeCell ref="N228:R228"/>
    <mergeCell ref="N243:R243"/>
    <mergeCell ref="N236:R236"/>
    <mergeCell ref="X263:X264"/>
    <mergeCell ref="P263:P264"/>
    <mergeCell ref="N201:T201"/>
    <mergeCell ref="A187:M188"/>
    <mergeCell ref="D251:E251"/>
    <mergeCell ref="N259:T259"/>
    <mergeCell ref="N254:T254"/>
    <mergeCell ref="L263:L264"/>
    <mergeCell ref="N263:N264"/>
    <mergeCell ref="H9:I9"/>
    <mergeCell ref="N260:T260"/>
    <mergeCell ref="A90:M91"/>
    <mergeCell ref="A56:M57"/>
    <mergeCell ref="N153:T153"/>
    <mergeCell ref="A129:M130"/>
    <mergeCell ref="N234:T234"/>
    <mergeCell ref="D238:E238"/>
    <mergeCell ref="D78:E78"/>
    <mergeCell ref="A209:X209"/>
    <mergeCell ref="D205:E205"/>
    <mergeCell ref="N171:T171"/>
    <mergeCell ref="N28:R28"/>
    <mergeCell ref="N199:R199"/>
    <mergeCell ref="D71:E71"/>
    <mergeCell ref="N186:R186"/>
    <mergeCell ref="N30:R30"/>
    <mergeCell ref="D98:E98"/>
    <mergeCell ref="N148:T148"/>
    <mergeCell ref="A83:M84"/>
    <mergeCell ref="N166:T166"/>
    <mergeCell ref="N144:R144"/>
    <mergeCell ref="D60:E60"/>
    <mergeCell ref="A69:X69"/>
    <mergeCell ref="H5:L5"/>
    <mergeCell ref="N104:R104"/>
    <mergeCell ref="B17:B18"/>
    <mergeCell ref="N54:R54"/>
    <mergeCell ref="N81:R81"/>
    <mergeCell ref="N252:R252"/>
    <mergeCell ref="T10:U10"/>
    <mergeCell ref="D66:E66"/>
    <mergeCell ref="N32:T32"/>
    <mergeCell ref="D53:E53"/>
    <mergeCell ref="N134:T134"/>
    <mergeCell ref="D5:E5"/>
    <mergeCell ref="N206:T206"/>
    <mergeCell ref="A179:X179"/>
    <mergeCell ref="D145:E145"/>
    <mergeCell ref="N52:R52"/>
    <mergeCell ref="D8:L8"/>
    <mergeCell ref="N39:R39"/>
    <mergeCell ref="N188:T188"/>
    <mergeCell ref="D87:E87"/>
    <mergeCell ref="D147:E147"/>
    <mergeCell ref="A156:X156"/>
    <mergeCell ref="N116:R116"/>
    <mergeCell ref="D245:E245"/>
    <mergeCell ref="Y262:AC262"/>
    <mergeCell ref="N147:R147"/>
    <mergeCell ref="W17:W18"/>
    <mergeCell ref="A175:M176"/>
    <mergeCell ref="H263:H264"/>
    <mergeCell ref="N161:T161"/>
    <mergeCell ref="A59:X59"/>
    <mergeCell ref="R6:S9"/>
    <mergeCell ref="A170:M171"/>
    <mergeCell ref="N36:R36"/>
    <mergeCell ref="S262:T262"/>
    <mergeCell ref="N218:T218"/>
    <mergeCell ref="A223:M224"/>
    <mergeCell ref="N191:R191"/>
    <mergeCell ref="AA263:AA264"/>
    <mergeCell ref="D236:E236"/>
    <mergeCell ref="J263:J264"/>
    <mergeCell ref="N111:T111"/>
    <mergeCell ref="N222:R222"/>
    <mergeCell ref="D94:E94"/>
    <mergeCell ref="N119:T119"/>
    <mergeCell ref="A65:X65"/>
    <mergeCell ref="O10:P10"/>
    <mergeCell ref="A105:M106"/>
    <mergeCell ref="BA17:BA18"/>
    <mergeCell ref="N123:T123"/>
    <mergeCell ref="D144:E144"/>
    <mergeCell ref="N94:R94"/>
    <mergeCell ref="D81:E81"/>
    <mergeCell ref="N187:T187"/>
    <mergeCell ref="AA17:AC18"/>
    <mergeCell ref="A27:X27"/>
    <mergeCell ref="N124:T124"/>
    <mergeCell ref="N118:T118"/>
    <mergeCell ref="D139:E139"/>
    <mergeCell ref="A99:M100"/>
    <mergeCell ref="A85:X85"/>
    <mergeCell ref="N127:R127"/>
    <mergeCell ref="N47:T47"/>
    <mergeCell ref="D28:E28"/>
    <mergeCell ref="A165:M166"/>
    <mergeCell ref="N128:R128"/>
    <mergeCell ref="A143:X143"/>
    <mergeCell ref="D117:E117"/>
    <mergeCell ref="D55:E55"/>
    <mergeCell ref="D30:E30"/>
    <mergeCell ref="D45:E45"/>
    <mergeCell ref="N24:T24"/>
    <mergeCell ref="D1:F1"/>
    <mergeCell ref="D211:E211"/>
    <mergeCell ref="A220:X220"/>
    <mergeCell ref="J17:J18"/>
    <mergeCell ref="D82:E82"/>
    <mergeCell ref="A157:X157"/>
    <mergeCell ref="L17:L18"/>
    <mergeCell ref="N219:T219"/>
    <mergeCell ref="N192:R192"/>
    <mergeCell ref="N17:R18"/>
    <mergeCell ref="A110:M111"/>
    <mergeCell ref="O6:P6"/>
    <mergeCell ref="N50:R50"/>
    <mergeCell ref="A75:X75"/>
    <mergeCell ref="D31:E31"/>
    <mergeCell ref="D158:E158"/>
    <mergeCell ref="D77:E77"/>
    <mergeCell ref="O11:P11"/>
    <mergeCell ref="A6:C6"/>
    <mergeCell ref="A5:C5"/>
    <mergeCell ref="D9:E9"/>
    <mergeCell ref="F9:G9"/>
    <mergeCell ref="A123:M124"/>
    <mergeCell ref="N2:U3"/>
    <mergeCell ref="Z263:Z264"/>
    <mergeCell ref="R263:R264"/>
    <mergeCell ref="A235:X235"/>
    <mergeCell ref="I17:I18"/>
    <mergeCell ref="N212:T212"/>
    <mergeCell ref="T12:U12"/>
    <mergeCell ref="D72:E72"/>
    <mergeCell ref="A23:M24"/>
    <mergeCell ref="N60:R60"/>
    <mergeCell ref="A181:M182"/>
    <mergeCell ref="N78:R78"/>
    <mergeCell ref="N205:R205"/>
    <mergeCell ref="A226:X226"/>
    <mergeCell ref="A221:X221"/>
    <mergeCell ref="N244:R244"/>
    <mergeCell ref="A240:M241"/>
    <mergeCell ref="N224:T224"/>
    <mergeCell ref="D232:E232"/>
    <mergeCell ref="D169:E169"/>
    <mergeCell ref="A178:X178"/>
    <mergeCell ref="N253:T253"/>
    <mergeCell ref="N240:T240"/>
    <mergeCell ref="O263:O264"/>
    <mergeCell ref="Q263:Q264"/>
    <mergeCell ref="AD17:AD18"/>
    <mergeCell ref="N67:T67"/>
    <mergeCell ref="N80:R80"/>
    <mergeCell ref="D88:E88"/>
    <mergeCell ref="N55:R55"/>
    <mergeCell ref="D115:E115"/>
    <mergeCell ref="A172:X172"/>
    <mergeCell ref="N196:T196"/>
    <mergeCell ref="A25:X25"/>
    <mergeCell ref="N71:R71"/>
    <mergeCell ref="N135:T135"/>
    <mergeCell ref="A134:M135"/>
    <mergeCell ref="A17:A18"/>
    <mergeCell ref="K17:K18"/>
    <mergeCell ref="A20:X20"/>
    <mergeCell ref="C17:C18"/>
    <mergeCell ref="A125:X125"/>
    <mergeCell ref="D103:E103"/>
    <mergeCell ref="D37:E37"/>
    <mergeCell ref="A112:X112"/>
    <mergeCell ref="D180:E180"/>
    <mergeCell ref="A64:X64"/>
    <mergeCell ref="D38:E38"/>
    <mergeCell ref="A107:X107"/>
    <mergeCell ref="D52:E52"/>
    <mergeCell ref="A118:M119"/>
    <mergeCell ref="A242:X242"/>
    <mergeCell ref="N152:R152"/>
    <mergeCell ref="N15:R16"/>
    <mergeCell ref="D116:E116"/>
    <mergeCell ref="N160:T160"/>
    <mergeCell ref="N194:R194"/>
    <mergeCell ref="N141:T141"/>
    <mergeCell ref="A231:X231"/>
    <mergeCell ref="A35:X35"/>
    <mergeCell ref="N233:T233"/>
    <mergeCell ref="A102:X102"/>
    <mergeCell ref="A200:M201"/>
    <mergeCell ref="N145:R145"/>
    <mergeCell ref="A168:X168"/>
    <mergeCell ref="A73:M74"/>
    <mergeCell ref="D109:E109"/>
    <mergeCell ref="N139:R139"/>
    <mergeCell ref="N237:R237"/>
    <mergeCell ref="D22:E22"/>
    <mergeCell ref="N51:R51"/>
    <mergeCell ref="N239:R239"/>
    <mergeCell ref="A183:X183"/>
    <mergeCell ref="T5:U5"/>
    <mergeCell ref="N174:R174"/>
    <mergeCell ref="U17:U18"/>
    <mergeCell ref="D246:E246"/>
    <mergeCell ref="N90:T90"/>
    <mergeCell ref="A136:X136"/>
    <mergeCell ref="A21:X21"/>
    <mergeCell ref="N232:R232"/>
    <mergeCell ref="D248:E248"/>
    <mergeCell ref="N83:T83"/>
    <mergeCell ref="D104:E104"/>
    <mergeCell ref="N154:T154"/>
    <mergeCell ref="A113:X113"/>
    <mergeCell ref="G17:G18"/>
    <mergeCell ref="H10:L10"/>
    <mergeCell ref="D159:E159"/>
    <mergeCell ref="D80:E80"/>
    <mergeCell ref="N66:R66"/>
    <mergeCell ref="N53:R53"/>
    <mergeCell ref="A233:M234"/>
    <mergeCell ref="A26:X26"/>
    <mergeCell ref="N117:R117"/>
    <mergeCell ref="D6:L6"/>
    <mergeCell ref="M17:M18"/>
    <mergeCell ref="T6:U9"/>
    <mergeCell ref="N77:R77"/>
    <mergeCell ref="N169:R169"/>
    <mergeCell ref="D185:E185"/>
    <mergeCell ref="N91:T91"/>
    <mergeCell ref="A195:M196"/>
    <mergeCell ref="N256:T256"/>
    <mergeCell ref="A131:X131"/>
    <mergeCell ref="N29:R29"/>
    <mergeCell ref="D7:L7"/>
    <mergeCell ref="A58:X58"/>
    <mergeCell ref="D114:E114"/>
    <mergeCell ref="N170:T170"/>
    <mergeCell ref="D51:E51"/>
    <mergeCell ref="N45:R45"/>
    <mergeCell ref="A70:X70"/>
    <mergeCell ref="N230:T230"/>
    <mergeCell ref="A92:X92"/>
    <mergeCell ref="N176:T176"/>
    <mergeCell ref="A216:X216"/>
    <mergeCell ref="N114:R114"/>
    <mergeCell ref="D222:E222"/>
    <mergeCell ref="N57:T57"/>
    <mergeCell ref="N250:R250"/>
    <mergeCell ref="AG263:AG264"/>
    <mergeCell ref="Y263:Y264"/>
    <mergeCell ref="N31:R31"/>
    <mergeCell ref="N87:R87"/>
    <mergeCell ref="N158:R158"/>
    <mergeCell ref="A34:X34"/>
    <mergeCell ref="N245:R245"/>
    <mergeCell ref="A49:X49"/>
    <mergeCell ref="N89:R89"/>
    <mergeCell ref="N182:T182"/>
    <mergeCell ref="N40:T40"/>
    <mergeCell ref="D36:E36"/>
    <mergeCell ref="D263:D264"/>
    <mergeCell ref="F263:F264"/>
    <mergeCell ref="A218:M219"/>
    <mergeCell ref="N115:R115"/>
    <mergeCell ref="D61:E61"/>
    <mergeCell ref="N238:R238"/>
    <mergeCell ref="A46:M47"/>
    <mergeCell ref="N44:R44"/>
    <mergeCell ref="A140:M141"/>
    <mergeCell ref="D193:E193"/>
    <mergeCell ref="D127:E127"/>
    <mergeCell ref="A202:X202"/>
    <mergeCell ref="AF263:AF264"/>
    <mergeCell ref="A212:M213"/>
    <mergeCell ref="D128:E128"/>
    <mergeCell ref="N109:R109"/>
    <mergeCell ref="H1:O1"/>
    <mergeCell ref="D199:E199"/>
    <mergeCell ref="D186:E186"/>
    <mergeCell ref="O9:P9"/>
    <mergeCell ref="D217:E217"/>
    <mergeCell ref="N22:R22"/>
    <mergeCell ref="N193:R193"/>
    <mergeCell ref="N207:T207"/>
    <mergeCell ref="A163:X163"/>
    <mergeCell ref="A101:X101"/>
    <mergeCell ref="A76:X76"/>
    <mergeCell ref="D194:E194"/>
    <mergeCell ref="Z17:Z18"/>
    <mergeCell ref="N100:T100"/>
    <mergeCell ref="N110:T110"/>
    <mergeCell ref="A32:M33"/>
    <mergeCell ref="D146:E146"/>
    <mergeCell ref="U262:X262"/>
    <mergeCell ref="N211:R211"/>
    <mergeCell ref="N62:T62"/>
    <mergeCell ref="N63:T63"/>
    <mergeCell ref="C263:C264"/>
    <mergeCell ref="E263:E264"/>
    <mergeCell ref="A197:X197"/>
    <mergeCell ref="A229:M230"/>
    <mergeCell ref="N95:R95"/>
    <mergeCell ref="N159:R159"/>
    <mergeCell ref="N97:R97"/>
    <mergeCell ref="N96:R96"/>
    <mergeCell ref="A86:X86"/>
    <mergeCell ref="D204:E204"/>
    <mergeCell ref="M263:M264"/>
    <mergeCell ref="D97:E97"/>
    <mergeCell ref="N180:R180"/>
    <mergeCell ref="A203:X203"/>
    <mergeCell ref="D96:E96"/>
    <mergeCell ref="N258:T258"/>
    <mergeCell ref="B263:B264"/>
    <mergeCell ref="A153:M154"/>
    <mergeCell ref="C262:R262"/>
    <mergeCell ref="N195:T195"/>
    <mergeCell ref="S263:S264"/>
    <mergeCell ref="U263:U264"/>
    <mergeCell ref="G263:G264"/>
    <mergeCell ref="O8:P8"/>
    <mergeCell ref="D164:E164"/>
    <mergeCell ref="N133:R133"/>
    <mergeCell ref="D228:E228"/>
    <mergeCell ref="D10:E10"/>
    <mergeCell ref="F10:G10"/>
    <mergeCell ref="N84:T84"/>
    <mergeCell ref="D243:E243"/>
    <mergeCell ref="J9:L9"/>
    <mergeCell ref="N61:R61"/>
    <mergeCell ref="A184:X184"/>
    <mergeCell ref="A9:C9"/>
    <mergeCell ref="N200:T200"/>
    <mergeCell ref="O12:P12"/>
    <mergeCell ref="A173:X173"/>
    <mergeCell ref="O13:P13"/>
    <mergeCell ref="H17:H18"/>
    <mergeCell ref="N175:T175"/>
    <mergeCell ref="N98:R98"/>
    <mergeCell ref="A150:X150"/>
    <mergeCell ref="N41:T41"/>
    <mergeCell ref="A215:X215"/>
    <mergeCell ref="N106:T106"/>
    <mergeCell ref="N122:R122"/>
    <mergeCell ref="AC263:AC264"/>
    <mergeCell ref="N149:T149"/>
    <mergeCell ref="A108:X108"/>
    <mergeCell ref="AE263:AE264"/>
    <mergeCell ref="W263:W264"/>
    <mergeCell ref="N241:T241"/>
    <mergeCell ref="N164:R164"/>
    <mergeCell ref="A12:L12"/>
    <mergeCell ref="A214:X214"/>
    <mergeCell ref="A189:X189"/>
    <mergeCell ref="D252:E252"/>
    <mergeCell ref="AB263:AB264"/>
    <mergeCell ref="V263:V264"/>
    <mergeCell ref="D54:E54"/>
    <mergeCell ref="Y17:Y18"/>
    <mergeCell ref="AE262:AF262"/>
    <mergeCell ref="N247:R247"/>
    <mergeCell ref="N249:R249"/>
    <mergeCell ref="N223:T223"/>
    <mergeCell ref="A253:M254"/>
    <mergeCell ref="A255:M260"/>
    <mergeCell ref="AD263:AD264"/>
    <mergeCell ref="K263:K264"/>
    <mergeCell ref="A42:X42"/>
    <mergeCell ref="F5:G5"/>
    <mergeCell ref="A14:L14"/>
    <mergeCell ref="N251:R251"/>
    <mergeCell ref="N82:R82"/>
    <mergeCell ref="T11:U11"/>
    <mergeCell ref="A121:X121"/>
    <mergeCell ref="N146:R146"/>
    <mergeCell ref="A167:X167"/>
    <mergeCell ref="D152:E152"/>
    <mergeCell ref="N33:T33"/>
    <mergeCell ref="D29:E29"/>
    <mergeCell ref="N73:T73"/>
    <mergeCell ref="A225:X225"/>
    <mergeCell ref="A40:M41"/>
    <mergeCell ref="A162:X162"/>
    <mergeCell ref="A67:M68"/>
    <mergeCell ref="N204:R204"/>
    <mergeCell ref="A227:X227"/>
    <mergeCell ref="D247:E247"/>
    <mergeCell ref="A177:X177"/>
    <mergeCell ref="N246:R246"/>
    <mergeCell ref="N37:R37"/>
    <mergeCell ref="D249:E249"/>
    <mergeCell ref="N72:R72"/>
    <mergeCell ref="O5:P5"/>
    <mergeCell ref="N248:R248"/>
    <mergeCell ref="F17:F18"/>
    <mergeCell ref="A263:A264"/>
    <mergeCell ref="N257:T257"/>
    <mergeCell ref="N213:T213"/>
    <mergeCell ref="N185:R185"/>
    <mergeCell ref="A126:X126"/>
    <mergeCell ref="D244:E244"/>
    <mergeCell ref="N255:T255"/>
    <mergeCell ref="A13:L13"/>
    <mergeCell ref="A19:X19"/>
    <mergeCell ref="N165:T165"/>
    <mergeCell ref="A190:X190"/>
    <mergeCell ref="N88:R88"/>
    <mergeCell ref="A15:L15"/>
    <mergeCell ref="A62:M63"/>
    <mergeCell ref="N23:T23"/>
    <mergeCell ref="A48:X48"/>
    <mergeCell ref="N181:T181"/>
    <mergeCell ref="D133:E133"/>
    <mergeCell ref="N217:R217"/>
    <mergeCell ref="A142:X142"/>
    <mergeCell ref="T263:T264"/>
    <mergeCell ref="A10:C10"/>
    <mergeCell ref="A43:X43"/>
    <mergeCell ref="N140:T140"/>
    <mergeCell ref="N38:R38"/>
    <mergeCell ref="A206:M207"/>
    <mergeCell ref="D192:E192"/>
    <mergeCell ref="A160:M161"/>
    <mergeCell ref="N105:T105"/>
    <mergeCell ref="D39:E39"/>
    <mergeCell ref="D89:E89"/>
    <mergeCell ref="A148:M149"/>
    <mergeCell ref="N46:T46"/>
    <mergeCell ref="D79:E79"/>
    <mergeCell ref="A198:X198"/>
    <mergeCell ref="D174:E174"/>
    <mergeCell ref="D122:E122"/>
    <mergeCell ref="N103:R103"/>
    <mergeCell ref="N130:T130"/>
    <mergeCell ref="N68:T68"/>
    <mergeCell ref="A93:X93"/>
    <mergeCell ref="N56:T56"/>
    <mergeCell ref="A120:X120"/>
    <mergeCell ref="D151:E151"/>
    <mergeCell ref="N129:T129"/>
    <mergeCell ref="P1:R1"/>
    <mergeCell ref="D17:E18"/>
    <mergeCell ref="V17:V18"/>
    <mergeCell ref="A138:X138"/>
    <mergeCell ref="X17:X18"/>
    <mergeCell ref="A132:X132"/>
    <mergeCell ref="D250:E250"/>
    <mergeCell ref="D50:E50"/>
    <mergeCell ref="N229:T229"/>
    <mergeCell ref="D44:E44"/>
    <mergeCell ref="N79:R79"/>
    <mergeCell ref="R5:S5"/>
    <mergeCell ref="D191:E191"/>
    <mergeCell ref="D237:E237"/>
    <mergeCell ref="A137:X137"/>
    <mergeCell ref="A208:X208"/>
    <mergeCell ref="N99:T99"/>
    <mergeCell ref="D239:E239"/>
    <mergeCell ref="N74:T74"/>
    <mergeCell ref="D95:E95"/>
    <mergeCell ref="S17:T17"/>
    <mergeCell ref="A210:X210"/>
    <mergeCell ref="A8:C8"/>
    <mergeCell ref="N151:R151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347</v>
      </c>
      <c r="H1" s="53"/>
    </row>
    <row r="3" spans="2:8" x14ac:dyDescent="0.2">
      <c r="B3" s="48" t="s">
        <v>348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349</v>
      </c>
      <c r="C6" s="48" t="s">
        <v>350</v>
      </c>
      <c r="D6" s="48" t="s">
        <v>351</v>
      </c>
      <c r="E6" s="48"/>
    </row>
    <row r="7" spans="2:8" x14ac:dyDescent="0.2">
      <c r="B7" s="48" t="s">
        <v>352</v>
      </c>
      <c r="C7" s="48" t="s">
        <v>353</v>
      </c>
      <c r="D7" s="48" t="s">
        <v>354</v>
      </c>
      <c r="E7" s="48"/>
    </row>
    <row r="8" spans="2:8" x14ac:dyDescent="0.2">
      <c r="B8" s="48" t="s">
        <v>14</v>
      </c>
      <c r="C8" s="48" t="s">
        <v>355</v>
      </c>
      <c r="D8" s="48" t="s">
        <v>356</v>
      </c>
      <c r="E8" s="48"/>
    </row>
    <row r="9" spans="2:8" x14ac:dyDescent="0.2">
      <c r="B9" s="48" t="s">
        <v>357</v>
      </c>
      <c r="C9" s="48" t="s">
        <v>358</v>
      </c>
      <c r="D9" s="48" t="s">
        <v>359</v>
      </c>
      <c r="E9" s="48"/>
    </row>
    <row r="11" spans="2:8" x14ac:dyDescent="0.2">
      <c r="B11" s="48" t="s">
        <v>360</v>
      </c>
      <c r="C11" s="48" t="s">
        <v>350</v>
      </c>
      <c r="D11" s="48"/>
      <c r="E11" s="48"/>
    </row>
    <row r="13" spans="2:8" x14ac:dyDescent="0.2">
      <c r="B13" s="48" t="s">
        <v>361</v>
      </c>
      <c r="C13" s="48" t="s">
        <v>353</v>
      </c>
      <c r="D13" s="48"/>
      <c r="E13" s="48"/>
    </row>
    <row r="15" spans="2:8" x14ac:dyDescent="0.2">
      <c r="B15" s="48" t="s">
        <v>362</v>
      </c>
      <c r="C15" s="48" t="s">
        <v>355</v>
      </c>
      <c r="D15" s="48"/>
      <c r="E15" s="48"/>
    </row>
    <row r="17" spans="2:5" x14ac:dyDescent="0.2">
      <c r="B17" s="48" t="s">
        <v>363</v>
      </c>
      <c r="C17" s="48" t="s">
        <v>358</v>
      </c>
      <c r="D17" s="48"/>
      <c r="E17" s="48"/>
    </row>
    <row r="19" spans="2:5" x14ac:dyDescent="0.2">
      <c r="B19" s="48" t="s">
        <v>364</v>
      </c>
      <c r="C19" s="48"/>
      <c r="D19" s="48"/>
      <c r="E19" s="48"/>
    </row>
    <row r="20" spans="2:5" x14ac:dyDescent="0.2">
      <c r="B20" s="48" t="s">
        <v>365</v>
      </c>
      <c r="C20" s="48"/>
      <c r="D20" s="48"/>
      <c r="E20" s="48"/>
    </row>
    <row r="21" spans="2:5" x14ac:dyDescent="0.2">
      <c r="B21" s="48" t="s">
        <v>366</v>
      </c>
      <c r="C21" s="48"/>
      <c r="D21" s="48"/>
      <c r="E21" s="48"/>
    </row>
    <row r="22" spans="2:5" x14ac:dyDescent="0.2">
      <c r="B22" s="48" t="s">
        <v>367</v>
      </c>
      <c r="C22" s="48"/>
      <c r="D22" s="48"/>
      <c r="E22" s="48"/>
    </row>
    <row r="23" spans="2:5" x14ac:dyDescent="0.2">
      <c r="B23" s="48" t="s">
        <v>368</v>
      </c>
      <c r="C23" s="48"/>
      <c r="D23" s="48"/>
      <c r="E23" s="48"/>
    </row>
    <row r="24" spans="2:5" x14ac:dyDescent="0.2">
      <c r="B24" s="48" t="s">
        <v>369</v>
      </c>
      <c r="C24" s="48"/>
      <c r="D24" s="48"/>
      <c r="E24" s="48"/>
    </row>
    <row r="25" spans="2:5" x14ac:dyDescent="0.2">
      <c r="B25" s="48" t="s">
        <v>370</v>
      </c>
      <c r="C25" s="48"/>
      <c r="D25" s="48"/>
      <c r="E25" s="48"/>
    </row>
    <row r="26" spans="2:5" x14ac:dyDescent="0.2">
      <c r="B26" s="48" t="s">
        <v>371</v>
      </c>
      <c r="C26" s="48"/>
      <c r="D26" s="48"/>
      <c r="E26" s="48"/>
    </row>
    <row r="27" spans="2:5" x14ac:dyDescent="0.2">
      <c r="B27" s="48" t="s">
        <v>372</v>
      </c>
      <c r="C27" s="48"/>
      <c r="D27" s="48"/>
      <c r="E27" s="48"/>
    </row>
    <row r="28" spans="2:5" x14ac:dyDescent="0.2">
      <c r="B28" s="48" t="s">
        <v>373</v>
      </c>
      <c r="C28" s="48"/>
      <c r="D28" s="48"/>
      <c r="E28" s="48"/>
    </row>
    <row r="29" spans="2:5" x14ac:dyDescent="0.2">
      <c r="B29" s="48" t="s">
        <v>374</v>
      </c>
      <c r="C29" s="48"/>
      <c r="D29" s="48"/>
      <c r="E29" s="48"/>
    </row>
  </sheetData>
  <sheetProtection algorithmName="SHA-512" hashValue="FeWpEtjtLnefpJ8hTZrAwhfkAd0Q7MLOdlvXr2blgMiS/d3/xXdUbIYh/7DSKzmlL+WtXlPGiI5E7RVxZNUfPA==" saltValue="BlB8wpP8BnILAohEHeR9d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399</vt:i4>
      </vt:variant>
    </vt:vector>
  </HeadingPairs>
  <TitlesOfParts>
    <vt:vector size="40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2023-12-15T11:12:11Z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