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D741522-1EDE-4C4E-B2AD-5F8B3D1895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N427" i="1"/>
  <c r="W426" i="1"/>
  <c r="X426" i="1" s="1"/>
  <c r="N426" i="1"/>
  <c r="V424" i="1"/>
  <c r="V423" i="1"/>
  <c r="W422" i="1"/>
  <c r="X422" i="1" s="1"/>
  <c r="N422" i="1"/>
  <c r="W421" i="1"/>
  <c r="X421" i="1" s="1"/>
  <c r="N421" i="1"/>
  <c r="X420" i="1"/>
  <c r="W420" i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N415" i="1"/>
  <c r="W414" i="1"/>
  <c r="X414" i="1" s="1"/>
  <c r="N414" i="1"/>
  <c r="V410" i="1"/>
  <c r="V409" i="1"/>
  <c r="X408" i="1"/>
  <c r="W408" i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N398" i="1"/>
  <c r="X397" i="1"/>
  <c r="W397" i="1"/>
  <c r="N397" i="1"/>
  <c r="V394" i="1"/>
  <c r="W393" i="1"/>
  <c r="V393" i="1"/>
  <c r="X392" i="1"/>
  <c r="W392" i="1"/>
  <c r="X391" i="1"/>
  <c r="X393" i="1" s="1"/>
  <c r="W391" i="1"/>
  <c r="W394" i="1" s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X340" i="1" s="1"/>
  <c r="N340" i="1"/>
  <c r="W339" i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N327" i="1"/>
  <c r="V324" i="1"/>
  <c r="V323" i="1"/>
  <c r="W322" i="1"/>
  <c r="N322" i="1"/>
  <c r="V320" i="1"/>
  <c r="V319" i="1"/>
  <c r="W318" i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V206" i="1"/>
  <c r="V205" i="1"/>
  <c r="W204" i="1"/>
  <c r="N204" i="1"/>
  <c r="V201" i="1"/>
  <c r="V200" i="1"/>
  <c r="X199" i="1"/>
  <c r="W199" i="1"/>
  <c r="N199" i="1"/>
  <c r="W198" i="1"/>
  <c r="X198" i="1" s="1"/>
  <c r="N198" i="1"/>
  <c r="W197" i="1"/>
  <c r="X197" i="1" s="1"/>
  <c r="W196" i="1"/>
  <c r="X196" i="1" s="1"/>
  <c r="X200" i="1" s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V162" i="1"/>
  <c r="V161" i="1"/>
  <c r="W160" i="1"/>
  <c r="X160" i="1" s="1"/>
  <c r="N160" i="1"/>
  <c r="W159" i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X141" i="1"/>
  <c r="W141" i="1"/>
  <c r="N141" i="1"/>
  <c r="W140" i="1"/>
  <c r="X140" i="1" s="1"/>
  <c r="N140" i="1"/>
  <c r="W139" i="1"/>
  <c r="G481" i="1" s="1"/>
  <c r="N139" i="1"/>
  <c r="V135" i="1"/>
  <c r="V134" i="1"/>
  <c r="W133" i="1"/>
  <c r="N133" i="1"/>
  <c r="W132" i="1"/>
  <c r="X132" i="1" s="1"/>
  <c r="N132" i="1"/>
  <c r="W131" i="1"/>
  <c r="X131" i="1" s="1"/>
  <c r="V128" i="1"/>
  <c r="V127" i="1"/>
  <c r="W126" i="1"/>
  <c r="X126" i="1" s="1"/>
  <c r="W125" i="1"/>
  <c r="X125" i="1" s="1"/>
  <c r="N125" i="1"/>
  <c r="X124" i="1"/>
  <c r="W124" i="1"/>
  <c r="W123" i="1"/>
  <c r="X123" i="1" s="1"/>
  <c r="W122" i="1"/>
  <c r="X122" i="1" s="1"/>
  <c r="N122" i="1"/>
  <c r="W121" i="1"/>
  <c r="X121" i="1" s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X111" i="1"/>
  <c r="W111" i="1"/>
  <c r="W110" i="1"/>
  <c r="X110" i="1" s="1"/>
  <c r="N110" i="1"/>
  <c r="X109" i="1"/>
  <c r="W109" i="1"/>
  <c r="X108" i="1"/>
  <c r="W108" i="1"/>
  <c r="X107" i="1"/>
  <c r="W107" i="1"/>
  <c r="V105" i="1"/>
  <c r="V104" i="1"/>
  <c r="X103" i="1"/>
  <c r="W103" i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V92" i="1"/>
  <c r="V91" i="1"/>
  <c r="X90" i="1"/>
  <c r="W90" i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X84" i="1" s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X69" i="1"/>
  <c r="W69" i="1"/>
  <c r="N69" i="1"/>
  <c r="W68" i="1"/>
  <c r="X68" i="1" s="1"/>
  <c r="X67" i="1"/>
  <c r="W67" i="1"/>
  <c r="N67" i="1"/>
  <c r="W66" i="1"/>
  <c r="X66" i="1" s="1"/>
  <c r="W65" i="1"/>
  <c r="X65" i="1" s="1"/>
  <c r="N65" i="1"/>
  <c r="W64" i="1"/>
  <c r="V61" i="1"/>
  <c r="V60" i="1"/>
  <c r="W59" i="1"/>
  <c r="X59" i="1" s="1"/>
  <c r="W58" i="1"/>
  <c r="X58" i="1" s="1"/>
  <c r="N58" i="1"/>
  <c r="W57" i="1"/>
  <c r="X57" i="1" s="1"/>
  <c r="W56" i="1"/>
  <c r="N56" i="1"/>
  <c r="V53" i="1"/>
  <c r="V52" i="1"/>
  <c r="W51" i="1"/>
  <c r="N51" i="1"/>
  <c r="W50" i="1"/>
  <c r="N50" i="1"/>
  <c r="V46" i="1"/>
  <c r="V45" i="1"/>
  <c r="W44" i="1"/>
  <c r="X44" i="1" s="1"/>
  <c r="X45" i="1" s="1"/>
  <c r="N44" i="1"/>
  <c r="V42" i="1"/>
  <c r="V41" i="1"/>
  <c r="W40" i="1"/>
  <c r="N40" i="1"/>
  <c r="V38" i="1"/>
  <c r="V37" i="1"/>
  <c r="W36" i="1"/>
  <c r="X36" i="1" s="1"/>
  <c r="X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J9" i="1" s="1"/>
  <c r="D7" i="1"/>
  <c r="O6" i="1"/>
  <c r="N2" i="1"/>
  <c r="X223" i="1" l="1"/>
  <c r="W315" i="1"/>
  <c r="W173" i="1"/>
  <c r="X169" i="1"/>
  <c r="X173" i="1" s="1"/>
  <c r="J481" i="1"/>
  <c r="W205" i="1"/>
  <c r="X204" i="1"/>
  <c r="X205" i="1" s="1"/>
  <c r="W343" i="1"/>
  <c r="X339" i="1"/>
  <c r="W382" i="1"/>
  <c r="W381" i="1"/>
  <c r="X380" i="1"/>
  <c r="X381" i="1" s="1"/>
  <c r="W34" i="1"/>
  <c r="W37" i="1"/>
  <c r="W38" i="1"/>
  <c r="X40" i="1"/>
  <c r="X41" i="1" s="1"/>
  <c r="W42" i="1"/>
  <c r="W41" i="1"/>
  <c r="W81" i="1"/>
  <c r="X64" i="1"/>
  <c r="X91" i="1"/>
  <c r="W91" i="1"/>
  <c r="X127" i="1"/>
  <c r="W134" i="1"/>
  <c r="X155" i="1"/>
  <c r="W320" i="1"/>
  <c r="W319" i="1"/>
  <c r="X318" i="1"/>
  <c r="X319" i="1" s="1"/>
  <c r="W324" i="1"/>
  <c r="W323" i="1"/>
  <c r="X322" i="1"/>
  <c r="X323" i="1" s="1"/>
  <c r="W331" i="1"/>
  <c r="X327" i="1"/>
  <c r="X343" i="1"/>
  <c r="X370" i="1"/>
  <c r="W377" i="1"/>
  <c r="W455" i="1"/>
  <c r="W454" i="1"/>
  <c r="X452" i="1"/>
  <c r="W45" i="1"/>
  <c r="W46" i="1"/>
  <c r="W52" i="1"/>
  <c r="D481" i="1"/>
  <c r="W92" i="1"/>
  <c r="W104" i="1"/>
  <c r="W118" i="1"/>
  <c r="W127" i="1"/>
  <c r="W279" i="1"/>
  <c r="X331" i="1"/>
  <c r="W389" i="1"/>
  <c r="V471" i="1"/>
  <c r="V474" i="1"/>
  <c r="X104" i="1"/>
  <c r="X118" i="1"/>
  <c r="X81" i="1"/>
  <c r="A10" i="1"/>
  <c r="W33" i="1"/>
  <c r="W105" i="1"/>
  <c r="W143" i="1"/>
  <c r="W162" i="1"/>
  <c r="X159" i="1"/>
  <c r="X161" i="1" s="1"/>
  <c r="W234" i="1"/>
  <c r="W258" i="1"/>
  <c r="W332" i="1"/>
  <c r="W347" i="1"/>
  <c r="X346" i="1"/>
  <c r="X347" i="1" s="1"/>
  <c r="W348" i="1"/>
  <c r="W410" i="1"/>
  <c r="X402" i="1"/>
  <c r="X409" i="1" s="1"/>
  <c r="W409" i="1"/>
  <c r="W428" i="1"/>
  <c r="X427" i="1"/>
  <c r="X428" i="1" s="1"/>
  <c r="W429" i="1"/>
  <c r="W443" i="1"/>
  <c r="X440" i="1"/>
  <c r="X442" i="1" s="1"/>
  <c r="W450" i="1"/>
  <c r="W459" i="1"/>
  <c r="X457" i="1"/>
  <c r="X459" i="1" s="1"/>
  <c r="E481" i="1"/>
  <c r="W473" i="1"/>
  <c r="B481" i="1"/>
  <c r="W472" i="1"/>
  <c r="F9" i="1"/>
  <c r="F10" i="1"/>
  <c r="X22" i="1"/>
  <c r="X23" i="1" s="1"/>
  <c r="X26" i="1"/>
  <c r="X33" i="1" s="1"/>
  <c r="C481" i="1"/>
  <c r="X51" i="1"/>
  <c r="X56" i="1"/>
  <c r="X60" i="1" s="1"/>
  <c r="W61" i="1"/>
  <c r="W82" i="1"/>
  <c r="W119" i="1"/>
  <c r="W128" i="1"/>
  <c r="X133" i="1"/>
  <c r="X134" i="1" s="1"/>
  <c r="X139" i="1"/>
  <c r="X142" i="1" s="1"/>
  <c r="W142" i="1"/>
  <c r="W161" i="1"/>
  <c r="W193" i="1"/>
  <c r="X176" i="1"/>
  <c r="X193" i="1" s="1"/>
  <c r="W200" i="1"/>
  <c r="X226" i="1"/>
  <c r="X227" i="1" s="1"/>
  <c r="W227" i="1"/>
  <c r="W228" i="1"/>
  <c r="W251" i="1"/>
  <c r="X248" i="1"/>
  <c r="X251" i="1" s="1"/>
  <c r="M481" i="1"/>
  <c r="X267" i="1"/>
  <c r="X274" i="1" s="1"/>
  <c r="W275" i="1"/>
  <c r="W274" i="1"/>
  <c r="X283" i="1"/>
  <c r="X284" i="1" s="1"/>
  <c r="W284" i="1"/>
  <c r="W285" i="1"/>
  <c r="X291" i="1"/>
  <c r="X292" i="1" s="1"/>
  <c r="W292" i="1"/>
  <c r="W293" i="1"/>
  <c r="X301" i="1"/>
  <c r="X309" i="1" s="1"/>
  <c r="O481" i="1"/>
  <c r="W309" i="1"/>
  <c r="W310" i="1"/>
  <c r="X373" i="1"/>
  <c r="X377" i="1" s="1"/>
  <c r="W378" i="1"/>
  <c r="W442" i="1"/>
  <c r="W460" i="1"/>
  <c r="I481" i="1"/>
  <c r="H9" i="1"/>
  <c r="V475" i="1"/>
  <c r="W24" i="1"/>
  <c r="X50" i="1"/>
  <c r="X52" i="1" s="1"/>
  <c r="W53" i="1"/>
  <c r="W60" i="1"/>
  <c r="F481" i="1"/>
  <c r="W135" i="1"/>
  <c r="H481" i="1"/>
  <c r="W155" i="1"/>
  <c r="W156" i="1"/>
  <c r="W194" i="1"/>
  <c r="L481" i="1"/>
  <c r="W245" i="1"/>
  <c r="X236" i="1"/>
  <c r="X245" i="1" s="1"/>
  <c r="W252" i="1"/>
  <c r="W263" i="1"/>
  <c r="X260" i="1"/>
  <c r="X263" i="1" s="1"/>
  <c r="W337" i="1"/>
  <c r="X334" i="1"/>
  <c r="X336" i="1" s="1"/>
  <c r="W344" i="1"/>
  <c r="Q481" i="1"/>
  <c r="W355" i="1"/>
  <c r="X352" i="1"/>
  <c r="X354" i="1" s="1"/>
  <c r="W370" i="1"/>
  <c r="W399" i="1"/>
  <c r="X398" i="1"/>
  <c r="X399" i="1" s="1"/>
  <c r="W400" i="1"/>
  <c r="W424" i="1"/>
  <c r="X415" i="1"/>
  <c r="X423" i="1" s="1"/>
  <c r="W423" i="1"/>
  <c r="W437" i="1"/>
  <c r="X431" i="1"/>
  <c r="X437" i="1" s="1"/>
  <c r="W438" i="1"/>
  <c r="X454" i="1"/>
  <c r="N481" i="1"/>
  <c r="W23" i="1"/>
  <c r="W167" i="1"/>
  <c r="X164" i="1"/>
  <c r="X166" i="1" s="1"/>
  <c r="W174" i="1"/>
  <c r="W201" i="1"/>
  <c r="W224" i="1"/>
  <c r="W233" i="1"/>
  <c r="X230" i="1"/>
  <c r="X233" i="1" s="1"/>
  <c r="W246" i="1"/>
  <c r="W257" i="1"/>
  <c r="W264" i="1"/>
  <c r="W280" i="1"/>
  <c r="X287" i="1"/>
  <c r="X288" i="1" s="1"/>
  <c r="W288" i="1"/>
  <c r="W289" i="1"/>
  <c r="X295" i="1"/>
  <c r="X296" i="1" s="1"/>
  <c r="W296" i="1"/>
  <c r="W297" i="1"/>
  <c r="X312" i="1"/>
  <c r="X315" i="1" s="1"/>
  <c r="W316" i="1"/>
  <c r="W371" i="1"/>
  <c r="W388" i="1"/>
  <c r="X384" i="1"/>
  <c r="X388" i="1" s="1"/>
  <c r="S481" i="1"/>
  <c r="W449" i="1"/>
  <c r="X447" i="1"/>
  <c r="X449" i="1" s="1"/>
  <c r="T481" i="1"/>
  <c r="R481" i="1"/>
  <c r="W206" i="1"/>
  <c r="W223" i="1"/>
  <c r="W470" i="1"/>
  <c r="P481" i="1"/>
  <c r="W475" i="1" l="1"/>
  <c r="X476" i="1"/>
  <c r="W471" i="1"/>
  <c r="W474" i="1"/>
</calcChain>
</file>

<file path=xl/sharedStrings.xml><?xml version="1.0" encoding="utf-8"?>
<sst xmlns="http://schemas.openxmlformats.org/spreadsheetml/2006/main" count="2000" uniqueCount="682">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</sst>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01" fillId="0" borderId="1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5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5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7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0" fillId="0" borderId="19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1"/>
  <sheetViews>
    <sheetView showGridLines="0" tabSelected="1" zoomScaleNormal="100" zoomScaleSheetLayoutView="100" workbookViewId="0">
      <selection activeCell="Z50" sqref="Z50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57" t="s">
        <v>0</v>
      </c>
      <c r="E1" s="326"/>
      <c r="F1" s="326"/>
      <c r="G1" s="12" t="s">
        <v>1</v>
      </c>
      <c r="H1" s="457" t="s">
        <v>2</v>
      </c>
      <c r="I1" s="326"/>
      <c r="J1" s="326"/>
      <c r="K1" s="326"/>
      <c r="L1" s="326"/>
      <c r="M1" s="326"/>
      <c r="N1" s="326"/>
      <c r="O1" s="326"/>
      <c r="P1" s="325" t="s">
        <v>3</v>
      </c>
      <c r="Q1" s="326"/>
      <c r="R1" s="32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1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/>
      <c r="P2" s="338"/>
      <c r="Q2" s="338"/>
      <c r="R2" s="338"/>
      <c r="S2" s="338"/>
      <c r="T2" s="338"/>
      <c r="U2" s="338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38"/>
      <c r="O3" s="338"/>
      <c r="P3" s="338"/>
      <c r="Q3" s="338"/>
      <c r="R3" s="338"/>
      <c r="S3" s="338"/>
      <c r="T3" s="338"/>
      <c r="U3" s="338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532" t="s">
        <v>8</v>
      </c>
      <c r="B5" s="364"/>
      <c r="C5" s="341"/>
      <c r="D5" s="621"/>
      <c r="E5" s="622"/>
      <c r="F5" s="392" t="s">
        <v>9</v>
      </c>
      <c r="G5" s="341"/>
      <c r="H5" s="621"/>
      <c r="I5" s="623"/>
      <c r="J5" s="623"/>
      <c r="K5" s="623"/>
      <c r="L5" s="622"/>
      <c r="N5" s="24" t="s">
        <v>10</v>
      </c>
      <c r="O5" s="397">
        <v>45279</v>
      </c>
      <c r="P5" s="398"/>
      <c r="R5" s="354" t="s">
        <v>11</v>
      </c>
      <c r="S5" s="355"/>
      <c r="T5" s="497" t="s">
        <v>12</v>
      </c>
      <c r="U5" s="398"/>
      <c r="Z5" s="51"/>
      <c r="AA5" s="51"/>
      <c r="AB5" s="51"/>
    </row>
    <row r="6" spans="1:29" s="313" customFormat="1" ht="24" customHeight="1" x14ac:dyDescent="0.2">
      <c r="A6" s="532" t="s">
        <v>13</v>
      </c>
      <c r="B6" s="364"/>
      <c r="C6" s="341"/>
      <c r="D6" s="411" t="s">
        <v>14</v>
      </c>
      <c r="E6" s="412"/>
      <c r="F6" s="412"/>
      <c r="G6" s="412"/>
      <c r="H6" s="412"/>
      <c r="I6" s="412"/>
      <c r="J6" s="412"/>
      <c r="K6" s="412"/>
      <c r="L6" s="398"/>
      <c r="N6" s="24" t="s">
        <v>15</v>
      </c>
      <c r="O6" s="576" t="str">
        <f>IF(O5=0," ",CHOOSE(WEEKDAY(O5,2),"Понедельник","Вторник","Среда","Четверг","Пятница","Суббота","Воскресенье"))</f>
        <v>Вторник</v>
      </c>
      <c r="P6" s="322"/>
      <c r="R6" s="610" t="s">
        <v>16</v>
      </c>
      <c r="S6" s="355"/>
      <c r="T6" s="502" t="s">
        <v>17</v>
      </c>
      <c r="U6" s="503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478" t="str">
        <f>IFERROR(VLOOKUP(DeliveryAddress,Table,3,0),1)</f>
        <v>1</v>
      </c>
      <c r="E7" s="479"/>
      <c r="F7" s="479"/>
      <c r="G7" s="479"/>
      <c r="H7" s="479"/>
      <c r="I7" s="479"/>
      <c r="J7" s="479"/>
      <c r="K7" s="479"/>
      <c r="L7" s="427"/>
      <c r="N7" s="24"/>
      <c r="O7" s="42"/>
      <c r="P7" s="42"/>
      <c r="R7" s="338"/>
      <c r="S7" s="355"/>
      <c r="T7" s="504"/>
      <c r="U7" s="505"/>
      <c r="Z7" s="51"/>
      <c r="AA7" s="51"/>
      <c r="AB7" s="51"/>
    </row>
    <row r="8" spans="1:29" s="313" customFormat="1" ht="25.5" customHeight="1" x14ac:dyDescent="0.2">
      <c r="A8" s="361" t="s">
        <v>18</v>
      </c>
      <c r="B8" s="329"/>
      <c r="C8" s="330"/>
      <c r="D8" s="589"/>
      <c r="E8" s="590"/>
      <c r="F8" s="590"/>
      <c r="G8" s="590"/>
      <c r="H8" s="590"/>
      <c r="I8" s="590"/>
      <c r="J8" s="590"/>
      <c r="K8" s="590"/>
      <c r="L8" s="591"/>
      <c r="N8" s="24" t="s">
        <v>19</v>
      </c>
      <c r="O8" s="399">
        <v>0.33333333333333331</v>
      </c>
      <c r="P8" s="398"/>
      <c r="R8" s="338"/>
      <c r="S8" s="355"/>
      <c r="T8" s="504"/>
      <c r="U8" s="505"/>
      <c r="Z8" s="51"/>
      <c r="AA8" s="51"/>
      <c r="AB8" s="51"/>
    </row>
    <row r="9" spans="1:29" s="313" customFormat="1" ht="39.950000000000003" customHeight="1" x14ac:dyDescent="0.2">
      <c r="A9" s="36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/>
      <c r="C9" s="338"/>
      <c r="D9" s="407"/>
      <c r="E9" s="353"/>
      <c r="F9" s="36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/>
      <c r="H9" s="352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26" t="s">
        <v>20</v>
      </c>
      <c r="O9" s="397"/>
      <c r="P9" s="398"/>
      <c r="R9" s="338"/>
      <c r="S9" s="355"/>
      <c r="T9" s="506"/>
      <c r="U9" s="507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36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/>
      <c r="C10" s="338"/>
      <c r="D10" s="407"/>
      <c r="E10" s="353"/>
      <c r="F10" s="36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/>
      <c r="H10" s="439" t="str">
        <f>IFERROR(VLOOKUP($D$10,Proxy,2,FALSE),"")</f>
        <v/>
      </c>
      <c r="I10" s="338"/>
      <c r="J10" s="338"/>
      <c r="K10" s="338"/>
      <c r="L10" s="338"/>
      <c r="N10" s="26" t="s">
        <v>21</v>
      </c>
      <c r="O10" s="399"/>
      <c r="P10" s="398"/>
      <c r="S10" s="24" t="s">
        <v>22</v>
      </c>
      <c r="T10" s="628" t="s">
        <v>23</v>
      </c>
      <c r="U10" s="503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98"/>
      <c r="S11" s="24" t="s">
        <v>26</v>
      </c>
      <c r="T11" s="380" t="s">
        <v>27</v>
      </c>
      <c r="U11" s="381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389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41"/>
      <c r="N12" s="24" t="s">
        <v>29</v>
      </c>
      <c r="O12" s="426"/>
      <c r="P12" s="427"/>
      <c r="Q12" s="23"/>
      <c r="S12" s="24"/>
      <c r="T12" s="326"/>
      <c r="U12" s="338"/>
      <c r="Z12" s="51"/>
      <c r="AA12" s="51"/>
      <c r="AB12" s="51"/>
    </row>
    <row r="13" spans="1:29" s="313" customFormat="1" ht="23.25" customHeight="1" x14ac:dyDescent="0.2">
      <c r="A13" s="389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41"/>
      <c r="M13" s="26"/>
      <c r="N13" s="26" t="s">
        <v>31</v>
      </c>
      <c r="O13" s="380"/>
      <c r="P13" s="381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389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41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366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41"/>
      <c r="N15" s="526" t="s">
        <v>34</v>
      </c>
      <c r="O15" s="326"/>
      <c r="P15" s="326"/>
      <c r="Q15" s="326"/>
      <c r="R15" s="32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31" t="s">
        <v>35</v>
      </c>
      <c r="B17" s="331" t="s">
        <v>36</v>
      </c>
      <c r="C17" s="539" t="s">
        <v>37</v>
      </c>
      <c r="D17" s="331" t="s">
        <v>38</v>
      </c>
      <c r="E17" s="332"/>
      <c r="F17" s="331" t="s">
        <v>39</v>
      </c>
      <c r="G17" s="331" t="s">
        <v>40</v>
      </c>
      <c r="H17" s="331" t="s">
        <v>41</v>
      </c>
      <c r="I17" s="331" t="s">
        <v>42</v>
      </c>
      <c r="J17" s="331" t="s">
        <v>43</v>
      </c>
      <c r="K17" s="331" t="s">
        <v>44</v>
      </c>
      <c r="L17" s="331" t="s">
        <v>45</v>
      </c>
      <c r="M17" s="331" t="s">
        <v>46</v>
      </c>
      <c r="N17" s="331" t="s">
        <v>47</v>
      </c>
      <c r="O17" s="573"/>
      <c r="P17" s="573"/>
      <c r="Q17" s="573"/>
      <c r="R17" s="332"/>
      <c r="S17" s="340" t="s">
        <v>48</v>
      </c>
      <c r="T17" s="341"/>
      <c r="U17" s="331" t="s">
        <v>49</v>
      </c>
      <c r="V17" s="331" t="s">
        <v>50</v>
      </c>
      <c r="W17" s="650" t="s">
        <v>51</v>
      </c>
      <c r="X17" s="331" t="s">
        <v>52</v>
      </c>
      <c r="Y17" s="342" t="s">
        <v>53</v>
      </c>
      <c r="Z17" s="342" t="s">
        <v>54</v>
      </c>
      <c r="AA17" s="342" t="s">
        <v>55</v>
      </c>
      <c r="AB17" s="603"/>
      <c r="AC17" s="604"/>
      <c r="AD17" s="544"/>
      <c r="BA17" s="614" t="s">
        <v>56</v>
      </c>
    </row>
    <row r="18" spans="1:53" ht="14.25" customHeight="1" x14ac:dyDescent="0.2">
      <c r="A18" s="336"/>
      <c r="B18" s="336"/>
      <c r="C18" s="336"/>
      <c r="D18" s="333"/>
      <c r="E18" s="334"/>
      <c r="F18" s="336"/>
      <c r="G18" s="336"/>
      <c r="H18" s="336"/>
      <c r="I18" s="336"/>
      <c r="J18" s="336"/>
      <c r="K18" s="336"/>
      <c r="L18" s="336"/>
      <c r="M18" s="336"/>
      <c r="N18" s="333"/>
      <c r="O18" s="574"/>
      <c r="P18" s="574"/>
      <c r="Q18" s="574"/>
      <c r="R18" s="334"/>
      <c r="S18" s="312" t="s">
        <v>57</v>
      </c>
      <c r="T18" s="312" t="s">
        <v>58</v>
      </c>
      <c r="U18" s="336"/>
      <c r="V18" s="336"/>
      <c r="W18" s="651"/>
      <c r="X18" s="336"/>
      <c r="Y18" s="343"/>
      <c r="Z18" s="343"/>
      <c r="AA18" s="605"/>
      <c r="AB18" s="606"/>
      <c r="AC18" s="607"/>
      <c r="AD18" s="545"/>
      <c r="BA18" s="338"/>
    </row>
    <row r="19" spans="1:53" ht="27.75" hidden="1" customHeight="1" x14ac:dyDescent="0.2">
      <c r="A19" s="393" t="s">
        <v>59</v>
      </c>
      <c r="B19" s="394"/>
      <c r="C19" s="394"/>
      <c r="D19" s="394"/>
      <c r="E19" s="394"/>
      <c r="F19" s="394"/>
      <c r="G19" s="394"/>
      <c r="H19" s="394"/>
      <c r="I19" s="394"/>
      <c r="J19" s="394"/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4"/>
      <c r="W19" s="394"/>
      <c r="X19" s="394"/>
      <c r="Y19" s="48"/>
      <c r="Z19" s="48"/>
    </row>
    <row r="20" spans="1:53" ht="16.5" hidden="1" customHeight="1" x14ac:dyDescent="0.25">
      <c r="A20" s="360" t="s">
        <v>59</v>
      </c>
      <c r="B20" s="338"/>
      <c r="C20" s="338"/>
      <c r="D20" s="338"/>
      <c r="E20" s="338"/>
      <c r="F20" s="338"/>
      <c r="G20" s="338"/>
      <c r="H20" s="338"/>
      <c r="I20" s="338"/>
      <c r="J20" s="338"/>
      <c r="K20" s="338"/>
      <c r="L20" s="338"/>
      <c r="M20" s="338"/>
      <c r="N20" s="338"/>
      <c r="O20" s="338"/>
      <c r="P20" s="338"/>
      <c r="Q20" s="338"/>
      <c r="R20" s="338"/>
      <c r="S20" s="338"/>
      <c r="T20" s="338"/>
      <c r="U20" s="338"/>
      <c r="V20" s="338"/>
      <c r="W20" s="338"/>
      <c r="X20" s="338"/>
      <c r="Y20" s="310"/>
      <c r="Z20" s="310"/>
    </row>
    <row r="21" spans="1:53" ht="14.25" hidden="1" customHeight="1" x14ac:dyDescent="0.25">
      <c r="A21" s="337" t="s">
        <v>60</v>
      </c>
      <c r="B21" s="338"/>
      <c r="C21" s="338"/>
      <c r="D21" s="338"/>
      <c r="E21" s="338"/>
      <c r="F21" s="338"/>
      <c r="G21" s="338"/>
      <c r="H21" s="338"/>
      <c r="I21" s="338"/>
      <c r="J21" s="338"/>
      <c r="K21" s="338"/>
      <c r="L21" s="338"/>
      <c r="M21" s="338"/>
      <c r="N21" s="338"/>
      <c r="O21" s="338"/>
      <c r="P21" s="338"/>
      <c r="Q21" s="338"/>
      <c r="R21" s="338"/>
      <c r="S21" s="338"/>
      <c r="T21" s="338"/>
      <c r="U21" s="338"/>
      <c r="V21" s="338"/>
      <c r="W21" s="338"/>
      <c r="X21" s="338"/>
      <c r="Y21" s="311"/>
      <c r="Z21" s="311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21">
        <v>4607091389258</v>
      </c>
      <c r="E22" s="322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2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38"/>
      <c r="C23" s="338"/>
      <c r="D23" s="338"/>
      <c r="E23" s="338"/>
      <c r="F23" s="338"/>
      <c r="G23" s="338"/>
      <c r="H23" s="338"/>
      <c r="I23" s="338"/>
      <c r="J23" s="338"/>
      <c r="K23" s="338"/>
      <c r="L23" s="338"/>
      <c r="M23" s="350"/>
      <c r="N23" s="328" t="s">
        <v>66</v>
      </c>
      <c r="O23" s="329"/>
      <c r="P23" s="329"/>
      <c r="Q23" s="329"/>
      <c r="R23" s="329"/>
      <c r="S23" s="329"/>
      <c r="T23" s="330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hidden="1" x14ac:dyDescent="0.2">
      <c r="A24" s="338"/>
      <c r="B24" s="338"/>
      <c r="C24" s="338"/>
      <c r="D24" s="338"/>
      <c r="E24" s="338"/>
      <c r="F24" s="338"/>
      <c r="G24" s="338"/>
      <c r="H24" s="338"/>
      <c r="I24" s="338"/>
      <c r="J24" s="338"/>
      <c r="K24" s="338"/>
      <c r="L24" s="338"/>
      <c r="M24" s="350"/>
      <c r="N24" s="328" t="s">
        <v>66</v>
      </c>
      <c r="O24" s="329"/>
      <c r="P24" s="329"/>
      <c r="Q24" s="329"/>
      <c r="R24" s="329"/>
      <c r="S24" s="329"/>
      <c r="T24" s="330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hidden="1" customHeight="1" x14ac:dyDescent="0.25">
      <c r="A25" s="337" t="s">
        <v>68</v>
      </c>
      <c r="B25" s="338"/>
      <c r="C25" s="338"/>
      <c r="D25" s="338"/>
      <c r="E25" s="338"/>
      <c r="F25" s="338"/>
      <c r="G25" s="338"/>
      <c r="H25" s="338"/>
      <c r="I25" s="338"/>
      <c r="J25" s="338"/>
      <c r="K25" s="338"/>
      <c r="L25" s="338"/>
      <c r="M25" s="338"/>
      <c r="N25" s="338"/>
      <c r="O25" s="338"/>
      <c r="P25" s="338"/>
      <c r="Q25" s="338"/>
      <c r="R25" s="338"/>
      <c r="S25" s="338"/>
      <c r="T25" s="338"/>
      <c r="U25" s="338"/>
      <c r="V25" s="338"/>
      <c r="W25" s="338"/>
      <c r="X25" s="338"/>
      <c r="Y25" s="311"/>
      <c r="Z25" s="311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21">
        <v>4607091383881</v>
      </c>
      <c r="E26" s="322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0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2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21">
        <v>4607091388237</v>
      </c>
      <c r="E27" s="322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5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2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21">
        <v>4607091388237</v>
      </c>
      <c r="E28" s="322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8" t="s">
        <v>74</v>
      </c>
      <c r="O28" s="324"/>
      <c r="P28" s="324"/>
      <c r="Q28" s="324"/>
      <c r="R28" s="322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21">
        <v>4607091383935</v>
      </c>
      <c r="E29" s="322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2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2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21">
        <v>4680115881853</v>
      </c>
      <c r="E30" s="322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2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21">
        <v>4607091383911</v>
      </c>
      <c r="E31" s="322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2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2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21">
        <v>4607091388244</v>
      </c>
      <c r="E32" s="322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2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49"/>
      <c r="B33" s="338"/>
      <c r="C33" s="338"/>
      <c r="D33" s="338"/>
      <c r="E33" s="338"/>
      <c r="F33" s="338"/>
      <c r="G33" s="338"/>
      <c r="H33" s="338"/>
      <c r="I33" s="338"/>
      <c r="J33" s="338"/>
      <c r="K33" s="338"/>
      <c r="L33" s="338"/>
      <c r="M33" s="350"/>
      <c r="N33" s="328" t="s">
        <v>66</v>
      </c>
      <c r="O33" s="329"/>
      <c r="P33" s="329"/>
      <c r="Q33" s="329"/>
      <c r="R33" s="329"/>
      <c r="S33" s="329"/>
      <c r="T33" s="330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hidden="1" x14ac:dyDescent="0.2">
      <c r="A34" s="338"/>
      <c r="B34" s="338"/>
      <c r="C34" s="338"/>
      <c r="D34" s="338"/>
      <c r="E34" s="338"/>
      <c r="F34" s="338"/>
      <c r="G34" s="338"/>
      <c r="H34" s="338"/>
      <c r="I34" s="338"/>
      <c r="J34" s="338"/>
      <c r="K34" s="338"/>
      <c r="L34" s="338"/>
      <c r="M34" s="350"/>
      <c r="N34" s="328" t="s">
        <v>66</v>
      </c>
      <c r="O34" s="329"/>
      <c r="P34" s="329"/>
      <c r="Q34" s="329"/>
      <c r="R34" s="329"/>
      <c r="S34" s="329"/>
      <c r="T34" s="330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hidden="1" customHeight="1" x14ac:dyDescent="0.25">
      <c r="A35" s="337" t="s">
        <v>83</v>
      </c>
      <c r="B35" s="338"/>
      <c r="C35" s="338"/>
      <c r="D35" s="338"/>
      <c r="E35" s="338"/>
      <c r="F35" s="338"/>
      <c r="G35" s="338"/>
      <c r="H35" s="338"/>
      <c r="I35" s="338"/>
      <c r="J35" s="338"/>
      <c r="K35" s="338"/>
      <c r="L35" s="338"/>
      <c r="M35" s="338"/>
      <c r="N35" s="338"/>
      <c r="O35" s="338"/>
      <c r="P35" s="338"/>
      <c r="Q35" s="338"/>
      <c r="R35" s="338"/>
      <c r="S35" s="338"/>
      <c r="T35" s="338"/>
      <c r="U35" s="338"/>
      <c r="V35" s="338"/>
      <c r="W35" s="338"/>
      <c r="X35" s="338"/>
      <c r="Y35" s="311"/>
      <c r="Z35" s="311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21">
        <v>4607091388503</v>
      </c>
      <c r="E36" s="322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2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49"/>
      <c r="B37" s="338"/>
      <c r="C37" s="338"/>
      <c r="D37" s="338"/>
      <c r="E37" s="338"/>
      <c r="F37" s="338"/>
      <c r="G37" s="338"/>
      <c r="H37" s="338"/>
      <c r="I37" s="338"/>
      <c r="J37" s="338"/>
      <c r="K37" s="338"/>
      <c r="L37" s="338"/>
      <c r="M37" s="350"/>
      <c r="N37" s="328" t="s">
        <v>66</v>
      </c>
      <c r="O37" s="329"/>
      <c r="P37" s="329"/>
      <c r="Q37" s="329"/>
      <c r="R37" s="329"/>
      <c r="S37" s="329"/>
      <c r="T37" s="330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hidden="1" x14ac:dyDescent="0.2">
      <c r="A38" s="338"/>
      <c r="B38" s="338"/>
      <c r="C38" s="338"/>
      <c r="D38" s="338"/>
      <c r="E38" s="338"/>
      <c r="F38" s="338"/>
      <c r="G38" s="338"/>
      <c r="H38" s="338"/>
      <c r="I38" s="338"/>
      <c r="J38" s="338"/>
      <c r="K38" s="338"/>
      <c r="L38" s="338"/>
      <c r="M38" s="350"/>
      <c r="N38" s="328" t="s">
        <v>66</v>
      </c>
      <c r="O38" s="329"/>
      <c r="P38" s="329"/>
      <c r="Q38" s="329"/>
      <c r="R38" s="329"/>
      <c r="S38" s="329"/>
      <c r="T38" s="330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hidden="1" customHeight="1" x14ac:dyDescent="0.25">
      <c r="A39" s="337" t="s">
        <v>88</v>
      </c>
      <c r="B39" s="338"/>
      <c r="C39" s="338"/>
      <c r="D39" s="338"/>
      <c r="E39" s="338"/>
      <c r="F39" s="338"/>
      <c r="G39" s="338"/>
      <c r="H39" s="338"/>
      <c r="I39" s="338"/>
      <c r="J39" s="338"/>
      <c r="K39" s="338"/>
      <c r="L39" s="338"/>
      <c r="M39" s="338"/>
      <c r="N39" s="338"/>
      <c r="O39" s="338"/>
      <c r="P39" s="338"/>
      <c r="Q39" s="338"/>
      <c r="R39" s="338"/>
      <c r="S39" s="338"/>
      <c r="T39" s="338"/>
      <c r="U39" s="338"/>
      <c r="V39" s="338"/>
      <c r="W39" s="338"/>
      <c r="X39" s="338"/>
      <c r="Y39" s="311"/>
      <c r="Z39" s="311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21">
        <v>4607091388282</v>
      </c>
      <c r="E40" s="322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2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49"/>
      <c r="B41" s="338"/>
      <c r="C41" s="338"/>
      <c r="D41" s="338"/>
      <c r="E41" s="338"/>
      <c r="F41" s="338"/>
      <c r="G41" s="338"/>
      <c r="H41" s="338"/>
      <c r="I41" s="338"/>
      <c r="J41" s="338"/>
      <c r="K41" s="338"/>
      <c r="L41" s="338"/>
      <c r="M41" s="350"/>
      <c r="N41" s="328" t="s">
        <v>66</v>
      </c>
      <c r="O41" s="329"/>
      <c r="P41" s="329"/>
      <c r="Q41" s="329"/>
      <c r="R41" s="329"/>
      <c r="S41" s="329"/>
      <c r="T41" s="330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hidden="1" x14ac:dyDescent="0.2">
      <c r="A42" s="338"/>
      <c r="B42" s="338"/>
      <c r="C42" s="338"/>
      <c r="D42" s="338"/>
      <c r="E42" s="338"/>
      <c r="F42" s="338"/>
      <c r="G42" s="338"/>
      <c r="H42" s="338"/>
      <c r="I42" s="338"/>
      <c r="J42" s="338"/>
      <c r="K42" s="338"/>
      <c r="L42" s="338"/>
      <c r="M42" s="350"/>
      <c r="N42" s="328" t="s">
        <v>66</v>
      </c>
      <c r="O42" s="329"/>
      <c r="P42" s="329"/>
      <c r="Q42" s="329"/>
      <c r="R42" s="329"/>
      <c r="S42" s="329"/>
      <c r="T42" s="330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hidden="1" customHeight="1" x14ac:dyDescent="0.25">
      <c r="A43" s="337" t="s">
        <v>92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338"/>
      <c r="Y43" s="311"/>
      <c r="Z43" s="311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21">
        <v>4607091389111</v>
      </c>
      <c r="E44" s="322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48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2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49"/>
      <c r="B45" s="338"/>
      <c r="C45" s="338"/>
      <c r="D45" s="338"/>
      <c r="E45" s="338"/>
      <c r="F45" s="338"/>
      <c r="G45" s="338"/>
      <c r="H45" s="338"/>
      <c r="I45" s="338"/>
      <c r="J45" s="338"/>
      <c r="K45" s="338"/>
      <c r="L45" s="338"/>
      <c r="M45" s="350"/>
      <c r="N45" s="328" t="s">
        <v>66</v>
      </c>
      <c r="O45" s="329"/>
      <c r="P45" s="329"/>
      <c r="Q45" s="329"/>
      <c r="R45" s="329"/>
      <c r="S45" s="329"/>
      <c r="T45" s="330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hidden="1" x14ac:dyDescent="0.2">
      <c r="A46" s="338"/>
      <c r="B46" s="338"/>
      <c r="C46" s="338"/>
      <c r="D46" s="338"/>
      <c r="E46" s="338"/>
      <c r="F46" s="338"/>
      <c r="G46" s="338"/>
      <c r="H46" s="338"/>
      <c r="I46" s="338"/>
      <c r="J46" s="338"/>
      <c r="K46" s="338"/>
      <c r="L46" s="338"/>
      <c r="M46" s="350"/>
      <c r="N46" s="328" t="s">
        <v>66</v>
      </c>
      <c r="O46" s="329"/>
      <c r="P46" s="329"/>
      <c r="Q46" s="329"/>
      <c r="R46" s="329"/>
      <c r="S46" s="329"/>
      <c r="T46" s="330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hidden="1" customHeight="1" x14ac:dyDescent="0.2">
      <c r="A47" s="393" t="s">
        <v>95</v>
      </c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394"/>
      <c r="V47" s="394"/>
      <c r="W47" s="394"/>
      <c r="X47" s="394"/>
      <c r="Y47" s="48"/>
      <c r="Z47" s="48"/>
    </row>
    <row r="48" spans="1:53" ht="16.5" hidden="1" customHeight="1" x14ac:dyDescent="0.25">
      <c r="A48" s="360" t="s">
        <v>96</v>
      </c>
      <c r="B48" s="338"/>
      <c r="C48" s="338"/>
      <c r="D48" s="338"/>
      <c r="E48" s="338"/>
      <c r="F48" s="338"/>
      <c r="G48" s="338"/>
      <c r="H48" s="338"/>
      <c r="I48" s="338"/>
      <c r="J48" s="338"/>
      <c r="K48" s="338"/>
      <c r="L48" s="338"/>
      <c r="M48" s="338"/>
      <c r="N48" s="338"/>
      <c r="O48" s="338"/>
      <c r="P48" s="338"/>
      <c r="Q48" s="338"/>
      <c r="R48" s="338"/>
      <c r="S48" s="338"/>
      <c r="T48" s="338"/>
      <c r="U48" s="338"/>
      <c r="V48" s="338"/>
      <c r="W48" s="338"/>
      <c r="X48" s="338"/>
      <c r="Y48" s="310"/>
      <c r="Z48" s="310"/>
    </row>
    <row r="49" spans="1:53" ht="14.25" hidden="1" customHeight="1" x14ac:dyDescent="0.25">
      <c r="A49" s="337" t="s">
        <v>97</v>
      </c>
      <c r="B49" s="338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11"/>
      <c r="Z49" s="31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21">
        <v>4680115881440</v>
      </c>
      <c r="E50" s="322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2"/>
      <c r="S50" s="34"/>
      <c r="T50" s="34"/>
      <c r="U50" s="35" t="s">
        <v>65</v>
      </c>
      <c r="V50" s="315">
        <v>50</v>
      </c>
      <c r="W50" s="316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21">
        <v>4680115881433</v>
      </c>
      <c r="E51" s="322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2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2"/>
      <c r="S51" s="34"/>
      <c r="T51" s="34"/>
      <c r="U51" s="35" t="s">
        <v>65</v>
      </c>
      <c r="V51" s="315">
        <v>135</v>
      </c>
      <c r="W51" s="316">
        <f>IFERROR(IF(V51="",0,CEILING((V51/$H51),1)*$H51),"")</f>
        <v>135</v>
      </c>
      <c r="X51" s="36">
        <f>IFERROR(IF(W51=0,"",ROUNDUP(W51/H51,0)*0.00753),"")</f>
        <v>0.3765</v>
      </c>
      <c r="Y51" s="56"/>
      <c r="Z51" s="57"/>
      <c r="AD51" s="58"/>
      <c r="BA51" s="71" t="s">
        <v>1</v>
      </c>
    </row>
    <row r="52" spans="1:53" x14ac:dyDescent="0.2">
      <c r="A52" s="349"/>
      <c r="B52" s="338"/>
      <c r="C52" s="338"/>
      <c r="D52" s="338"/>
      <c r="E52" s="338"/>
      <c r="F52" s="338"/>
      <c r="G52" s="338"/>
      <c r="H52" s="338"/>
      <c r="I52" s="338"/>
      <c r="J52" s="338"/>
      <c r="K52" s="338"/>
      <c r="L52" s="338"/>
      <c r="M52" s="350"/>
      <c r="N52" s="328" t="s">
        <v>66</v>
      </c>
      <c r="O52" s="329"/>
      <c r="P52" s="329"/>
      <c r="Q52" s="329"/>
      <c r="R52" s="329"/>
      <c r="S52" s="329"/>
      <c r="T52" s="330"/>
      <c r="U52" s="37" t="s">
        <v>67</v>
      </c>
      <c r="V52" s="317">
        <f>IFERROR(V50/H50,"0")+IFERROR(V51/H51,"0")</f>
        <v>54.629629629629633</v>
      </c>
      <c r="W52" s="317">
        <f>IFERROR(W50/H50,"0")+IFERROR(W51/H51,"0")</f>
        <v>55</v>
      </c>
      <c r="X52" s="317">
        <f>IFERROR(IF(X50="",0,X50),"0")+IFERROR(IF(X51="",0,X51),"0")</f>
        <v>0.48524999999999996</v>
      </c>
      <c r="Y52" s="318"/>
      <c r="Z52" s="318"/>
    </row>
    <row r="53" spans="1:53" x14ac:dyDescent="0.2">
      <c r="A53" s="338"/>
      <c r="B53" s="338"/>
      <c r="C53" s="338"/>
      <c r="D53" s="338"/>
      <c r="E53" s="338"/>
      <c r="F53" s="338"/>
      <c r="G53" s="338"/>
      <c r="H53" s="338"/>
      <c r="I53" s="338"/>
      <c r="J53" s="338"/>
      <c r="K53" s="338"/>
      <c r="L53" s="338"/>
      <c r="M53" s="350"/>
      <c r="N53" s="328" t="s">
        <v>66</v>
      </c>
      <c r="O53" s="329"/>
      <c r="P53" s="329"/>
      <c r="Q53" s="329"/>
      <c r="R53" s="329"/>
      <c r="S53" s="329"/>
      <c r="T53" s="330"/>
      <c r="U53" s="37" t="s">
        <v>65</v>
      </c>
      <c r="V53" s="317">
        <f>IFERROR(SUM(V50:V51),"0")</f>
        <v>185</v>
      </c>
      <c r="W53" s="317">
        <f>IFERROR(SUM(W50:W51),"0")</f>
        <v>189</v>
      </c>
      <c r="X53" s="37"/>
      <c r="Y53" s="318"/>
      <c r="Z53" s="318"/>
    </row>
    <row r="54" spans="1:53" ht="16.5" hidden="1" customHeight="1" x14ac:dyDescent="0.25">
      <c r="A54" s="360" t="s">
        <v>104</v>
      </c>
      <c r="B54" s="338"/>
      <c r="C54" s="338"/>
      <c r="D54" s="338"/>
      <c r="E54" s="338"/>
      <c r="F54" s="338"/>
      <c r="G54" s="338"/>
      <c r="H54" s="338"/>
      <c r="I54" s="338"/>
      <c r="J54" s="338"/>
      <c r="K54" s="338"/>
      <c r="L54" s="338"/>
      <c r="M54" s="338"/>
      <c r="N54" s="338"/>
      <c r="O54" s="338"/>
      <c r="P54" s="338"/>
      <c r="Q54" s="338"/>
      <c r="R54" s="338"/>
      <c r="S54" s="338"/>
      <c r="T54" s="338"/>
      <c r="U54" s="338"/>
      <c r="V54" s="338"/>
      <c r="W54" s="338"/>
      <c r="X54" s="338"/>
      <c r="Y54" s="310"/>
      <c r="Z54" s="310"/>
    </row>
    <row r="55" spans="1:53" ht="14.25" hidden="1" customHeight="1" x14ac:dyDescent="0.25">
      <c r="A55" s="337" t="s">
        <v>105</v>
      </c>
      <c r="B55" s="338"/>
      <c r="C55" s="338"/>
      <c r="D55" s="338"/>
      <c r="E55" s="338"/>
      <c r="F55" s="338"/>
      <c r="G55" s="338"/>
      <c r="H55" s="338"/>
      <c r="I55" s="338"/>
      <c r="J55" s="338"/>
      <c r="K55" s="338"/>
      <c r="L55" s="338"/>
      <c r="M55" s="338"/>
      <c r="N55" s="338"/>
      <c r="O55" s="338"/>
      <c r="P55" s="338"/>
      <c r="Q55" s="338"/>
      <c r="R55" s="338"/>
      <c r="S55" s="338"/>
      <c r="T55" s="338"/>
      <c r="U55" s="338"/>
      <c r="V55" s="338"/>
      <c r="W55" s="338"/>
      <c r="X55" s="338"/>
      <c r="Y55" s="311"/>
      <c r="Z55" s="31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21">
        <v>4680115881426</v>
      </c>
      <c r="E56" s="322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6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4"/>
      <c r="P56" s="324"/>
      <c r="Q56" s="324"/>
      <c r="R56" s="322"/>
      <c r="S56" s="34"/>
      <c r="T56" s="34"/>
      <c r="U56" s="35" t="s">
        <v>65</v>
      </c>
      <c r="V56" s="315">
        <v>200</v>
      </c>
      <c r="W56" s="316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21">
        <v>4680115881426</v>
      </c>
      <c r="E57" s="322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382" t="s">
        <v>110</v>
      </c>
      <c r="O57" s="324"/>
      <c r="P57" s="324"/>
      <c r="Q57" s="324"/>
      <c r="R57" s="322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21">
        <v>4680115881419</v>
      </c>
      <c r="E58" s="322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3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2"/>
      <c r="S58" s="34"/>
      <c r="T58" s="34"/>
      <c r="U58" s="35" t="s">
        <v>65</v>
      </c>
      <c r="V58" s="315">
        <v>270</v>
      </c>
      <c r="W58" s="316">
        <f>IFERROR(IF(V58="",0,CEILING((V58/$H58),1)*$H58),"")</f>
        <v>270</v>
      </c>
      <c r="X58" s="36">
        <f>IFERROR(IF(W58=0,"",ROUNDUP(W58/H58,0)*0.00937),"")</f>
        <v>0.56220000000000003</v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21">
        <v>4680115881525</v>
      </c>
      <c r="E59" s="322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33" t="s">
        <v>115</v>
      </c>
      <c r="O59" s="324"/>
      <c r="P59" s="324"/>
      <c r="Q59" s="324"/>
      <c r="R59" s="322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49"/>
      <c r="B60" s="338"/>
      <c r="C60" s="338"/>
      <c r="D60" s="338"/>
      <c r="E60" s="338"/>
      <c r="F60" s="338"/>
      <c r="G60" s="338"/>
      <c r="H60" s="338"/>
      <c r="I60" s="338"/>
      <c r="J60" s="338"/>
      <c r="K60" s="338"/>
      <c r="L60" s="338"/>
      <c r="M60" s="350"/>
      <c r="N60" s="328" t="s">
        <v>66</v>
      </c>
      <c r="O60" s="329"/>
      <c r="P60" s="329"/>
      <c r="Q60" s="329"/>
      <c r="R60" s="329"/>
      <c r="S60" s="329"/>
      <c r="T60" s="330"/>
      <c r="U60" s="37" t="s">
        <v>67</v>
      </c>
      <c r="V60" s="317">
        <f>IFERROR(V56/H56,"0")+IFERROR(V57/H57,"0")+IFERROR(V58/H58,"0")+IFERROR(V59/H59,"0")</f>
        <v>78.518518518518519</v>
      </c>
      <c r="W60" s="317">
        <f>IFERROR(W56/H56,"0")+IFERROR(W57/H57,"0")+IFERROR(W58/H58,"0")+IFERROR(W59/H59,"0")</f>
        <v>79</v>
      </c>
      <c r="X60" s="317">
        <f>IFERROR(IF(X56="",0,X56),"0")+IFERROR(IF(X57="",0,X57),"0")+IFERROR(IF(X58="",0,X58),"0")+IFERROR(IF(X59="",0,X59),"0")</f>
        <v>0.97544999999999993</v>
      </c>
      <c r="Y60" s="318"/>
      <c r="Z60" s="318"/>
    </row>
    <row r="61" spans="1:53" x14ac:dyDescent="0.2">
      <c r="A61" s="338"/>
      <c r="B61" s="338"/>
      <c r="C61" s="338"/>
      <c r="D61" s="338"/>
      <c r="E61" s="338"/>
      <c r="F61" s="338"/>
      <c r="G61" s="338"/>
      <c r="H61" s="338"/>
      <c r="I61" s="338"/>
      <c r="J61" s="338"/>
      <c r="K61" s="338"/>
      <c r="L61" s="338"/>
      <c r="M61" s="350"/>
      <c r="N61" s="328" t="s">
        <v>66</v>
      </c>
      <c r="O61" s="329"/>
      <c r="P61" s="329"/>
      <c r="Q61" s="329"/>
      <c r="R61" s="329"/>
      <c r="S61" s="329"/>
      <c r="T61" s="330"/>
      <c r="U61" s="37" t="s">
        <v>65</v>
      </c>
      <c r="V61" s="317">
        <f>IFERROR(SUM(V56:V59),"0")</f>
        <v>470</v>
      </c>
      <c r="W61" s="317">
        <f>IFERROR(SUM(W56:W59),"0")</f>
        <v>475.20000000000005</v>
      </c>
      <c r="X61" s="37"/>
      <c r="Y61" s="318"/>
      <c r="Z61" s="318"/>
    </row>
    <row r="62" spans="1:53" ht="16.5" hidden="1" customHeight="1" x14ac:dyDescent="0.25">
      <c r="A62" s="360" t="s">
        <v>95</v>
      </c>
      <c r="B62" s="338"/>
      <c r="C62" s="338"/>
      <c r="D62" s="338"/>
      <c r="E62" s="338"/>
      <c r="F62" s="338"/>
      <c r="G62" s="338"/>
      <c r="H62" s="338"/>
      <c r="I62" s="338"/>
      <c r="J62" s="338"/>
      <c r="K62" s="338"/>
      <c r="L62" s="338"/>
      <c r="M62" s="338"/>
      <c r="N62" s="338"/>
      <c r="O62" s="338"/>
      <c r="P62" s="338"/>
      <c r="Q62" s="338"/>
      <c r="R62" s="338"/>
      <c r="S62" s="338"/>
      <c r="T62" s="338"/>
      <c r="U62" s="338"/>
      <c r="V62" s="338"/>
      <c r="W62" s="338"/>
      <c r="X62" s="338"/>
      <c r="Y62" s="310"/>
      <c r="Z62" s="310"/>
    </row>
    <row r="63" spans="1:53" ht="14.25" hidden="1" customHeight="1" x14ac:dyDescent="0.25">
      <c r="A63" s="337" t="s">
        <v>105</v>
      </c>
      <c r="B63" s="338"/>
      <c r="C63" s="338"/>
      <c r="D63" s="338"/>
      <c r="E63" s="338"/>
      <c r="F63" s="338"/>
      <c r="G63" s="338"/>
      <c r="H63" s="338"/>
      <c r="I63" s="338"/>
      <c r="J63" s="338"/>
      <c r="K63" s="338"/>
      <c r="L63" s="338"/>
      <c r="M63" s="338"/>
      <c r="N63" s="338"/>
      <c r="O63" s="338"/>
      <c r="P63" s="338"/>
      <c r="Q63" s="338"/>
      <c r="R63" s="338"/>
      <c r="S63" s="338"/>
      <c r="T63" s="338"/>
      <c r="U63" s="338"/>
      <c r="V63" s="338"/>
      <c r="W63" s="338"/>
      <c r="X63" s="338"/>
      <c r="Y63" s="311"/>
      <c r="Z63" s="311"/>
    </row>
    <row r="64" spans="1:53" ht="27" customHeight="1" x14ac:dyDescent="0.25">
      <c r="A64" s="54" t="s">
        <v>116</v>
      </c>
      <c r="B64" s="54" t="s">
        <v>117</v>
      </c>
      <c r="C64" s="31">
        <v>4301011623</v>
      </c>
      <c r="D64" s="321">
        <v>4607091382945</v>
      </c>
      <c r="E64" s="322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16" t="s">
        <v>118</v>
      </c>
      <c r="O64" s="324"/>
      <c r="P64" s="324"/>
      <c r="Q64" s="324"/>
      <c r="R64" s="322"/>
      <c r="S64" s="34"/>
      <c r="T64" s="34"/>
      <c r="U64" s="35" t="s">
        <v>65</v>
      </c>
      <c r="V64" s="315">
        <v>30</v>
      </c>
      <c r="W64" s="316">
        <f t="shared" ref="W64:W80" si="2">IFERROR(IF(V64="",0,CEILING((V64/$H64),1)*$H64),"")</f>
        <v>33.599999999999994</v>
      </c>
      <c r="X64" s="36">
        <f>IFERROR(IF(W64=0,"",ROUNDUP(W64/H64,0)*0.02175),"")</f>
        <v>6.5250000000000002E-2</v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4301011380</v>
      </c>
      <c r="D65" s="321">
        <v>4607091385670</v>
      </c>
      <c r="E65" s="322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56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4"/>
      <c r="P65" s="324"/>
      <c r="Q65" s="324"/>
      <c r="R65" s="322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21">
        <v>4607091385670</v>
      </c>
      <c r="E66" s="322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442" t="s">
        <v>123</v>
      </c>
      <c r="O66" s="324"/>
      <c r="P66" s="324"/>
      <c r="Q66" s="324"/>
      <c r="R66" s="322"/>
      <c r="S66" s="34"/>
      <c r="T66" s="34"/>
      <c r="U66" s="35" t="s">
        <v>65</v>
      </c>
      <c r="V66" s="315">
        <v>500</v>
      </c>
      <c r="W66" s="316">
        <f t="shared" si="2"/>
        <v>503.99999999999994</v>
      </c>
      <c r="X66" s="36">
        <f>IFERROR(IF(W66=0,"",ROUNDUP(W66/H66,0)*0.02175),"")</f>
        <v>0.9787499999999999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21">
        <v>4680115881327</v>
      </c>
      <c r="E67" s="322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4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2"/>
      <c r="S67" s="34"/>
      <c r="T67" s="34"/>
      <c r="U67" s="35" t="s">
        <v>65</v>
      </c>
      <c r="V67" s="315">
        <v>200</v>
      </c>
      <c r="W67" s="316">
        <f t="shared" si="2"/>
        <v>205.20000000000002</v>
      </c>
      <c r="X67" s="36">
        <f>IFERROR(IF(W67=0,"",ROUNDUP(W67/H67,0)*0.02175),"")</f>
        <v>0.41324999999999995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127</v>
      </c>
      <c r="B68" s="54" t="s">
        <v>128</v>
      </c>
      <c r="C68" s="31">
        <v>4301011703</v>
      </c>
      <c r="D68" s="321">
        <v>4680115882133</v>
      </c>
      <c r="E68" s="322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44" t="s">
        <v>129</v>
      </c>
      <c r="O68" s="324"/>
      <c r="P68" s="324"/>
      <c r="Q68" s="324"/>
      <c r="R68" s="322"/>
      <c r="S68" s="34"/>
      <c r="T68" s="34"/>
      <c r="U68" s="35" t="s">
        <v>65</v>
      </c>
      <c r="V68" s="315">
        <v>30</v>
      </c>
      <c r="W68" s="316">
        <f t="shared" si="2"/>
        <v>33.599999999999994</v>
      </c>
      <c r="X68" s="36">
        <f>IFERROR(IF(W68=0,"",ROUNDUP(W68/H68,0)*0.02175),"")</f>
        <v>6.5250000000000002E-2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4301011192</v>
      </c>
      <c r="D69" s="321">
        <v>4607091382952</v>
      </c>
      <c r="E69" s="322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2"/>
      <c r="S69" s="34"/>
      <c r="T69" s="34"/>
      <c r="U69" s="35" t="s">
        <v>65</v>
      </c>
      <c r="V69" s="315">
        <v>25</v>
      </c>
      <c r="W69" s="316">
        <f t="shared" si="2"/>
        <v>27</v>
      </c>
      <c r="X69" s="36">
        <f>IFERROR(IF(W69=0,"",ROUNDUP(W69/H69,0)*0.00753),"")</f>
        <v>6.7769999999999997E-2</v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4301011382</v>
      </c>
      <c r="D70" s="321">
        <v>4607091385687</v>
      </c>
      <c r="E70" s="322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47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4"/>
      <c r="P70" s="324"/>
      <c r="Q70" s="324"/>
      <c r="R70" s="322"/>
      <c r="S70" s="34"/>
      <c r="T70" s="34"/>
      <c r="U70" s="35" t="s">
        <v>65</v>
      </c>
      <c r="V70" s="315">
        <v>120</v>
      </c>
      <c r="W70" s="316">
        <f t="shared" si="2"/>
        <v>120</v>
      </c>
      <c r="X70" s="36">
        <f t="shared" ref="X70:X76" si="3">IFERROR(IF(W70=0,"",ROUNDUP(W70/H70,0)*0.00937),"")</f>
        <v>0.28110000000000002</v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4301011565</v>
      </c>
      <c r="D71" s="321">
        <v>4680115882539</v>
      </c>
      <c r="E71" s="322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5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4"/>
      <c r="P71" s="324"/>
      <c r="Q71" s="324"/>
      <c r="R71" s="322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21">
        <v>4607091384604</v>
      </c>
      <c r="E72" s="322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379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2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21">
        <v>4680115880283</v>
      </c>
      <c r="E73" s="322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53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2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21">
        <v>4680115881518</v>
      </c>
      <c r="E74" s="322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51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2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21">
        <v>4680115881303</v>
      </c>
      <c r="E75" s="322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2"/>
      <c r="S75" s="34"/>
      <c r="T75" s="34"/>
      <c r="U75" s="35" t="s">
        <v>65</v>
      </c>
      <c r="V75" s="315">
        <v>360</v>
      </c>
      <c r="W75" s="316">
        <f t="shared" si="2"/>
        <v>360</v>
      </c>
      <c r="X75" s="36">
        <f t="shared" si="3"/>
        <v>0.74960000000000004</v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21">
        <v>4680115882720</v>
      </c>
      <c r="E76" s="322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15" t="s">
        <v>146</v>
      </c>
      <c r="O76" s="324"/>
      <c r="P76" s="324"/>
      <c r="Q76" s="324"/>
      <c r="R76" s="322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21">
        <v>4607091388466</v>
      </c>
      <c r="E77" s="322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2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21">
        <v>4680115880269</v>
      </c>
      <c r="E78" s="322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55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2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21">
        <v>4680115880429</v>
      </c>
      <c r="E79" s="322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3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2"/>
      <c r="S79" s="34"/>
      <c r="T79" s="34"/>
      <c r="U79" s="35" t="s">
        <v>65</v>
      </c>
      <c r="V79" s="315">
        <v>405</v>
      </c>
      <c r="W79" s="316">
        <f t="shared" si="2"/>
        <v>405</v>
      </c>
      <c r="X79" s="36">
        <f>IFERROR(IF(W79=0,"",ROUNDUP(W79/H79,0)*0.00937),"")</f>
        <v>0.84329999999999994</v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21">
        <v>4680115881457</v>
      </c>
      <c r="E80" s="322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5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2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49"/>
      <c r="B81" s="338"/>
      <c r="C81" s="338"/>
      <c r="D81" s="338"/>
      <c r="E81" s="338"/>
      <c r="F81" s="338"/>
      <c r="G81" s="338"/>
      <c r="H81" s="338"/>
      <c r="I81" s="338"/>
      <c r="J81" s="338"/>
      <c r="K81" s="338"/>
      <c r="L81" s="338"/>
      <c r="M81" s="350"/>
      <c r="N81" s="328" t="s">
        <v>66</v>
      </c>
      <c r="O81" s="329"/>
      <c r="P81" s="329"/>
      <c r="Q81" s="329"/>
      <c r="R81" s="329"/>
      <c r="S81" s="329"/>
      <c r="T81" s="330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276.85185185185185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279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3.46427</v>
      </c>
      <c r="Y81" s="318"/>
      <c r="Z81" s="318"/>
    </row>
    <row r="82" spans="1:53" x14ac:dyDescent="0.2">
      <c r="A82" s="338"/>
      <c r="B82" s="338"/>
      <c r="C82" s="338"/>
      <c r="D82" s="338"/>
      <c r="E82" s="338"/>
      <c r="F82" s="338"/>
      <c r="G82" s="338"/>
      <c r="H82" s="338"/>
      <c r="I82" s="338"/>
      <c r="J82" s="338"/>
      <c r="K82" s="338"/>
      <c r="L82" s="338"/>
      <c r="M82" s="350"/>
      <c r="N82" s="328" t="s">
        <v>66</v>
      </c>
      <c r="O82" s="329"/>
      <c r="P82" s="329"/>
      <c r="Q82" s="329"/>
      <c r="R82" s="329"/>
      <c r="S82" s="329"/>
      <c r="T82" s="330"/>
      <c r="U82" s="37" t="s">
        <v>65</v>
      </c>
      <c r="V82" s="317">
        <f>IFERROR(SUM(V64:V80),"0")</f>
        <v>1670</v>
      </c>
      <c r="W82" s="317">
        <f>IFERROR(SUM(W64:W80),"0")</f>
        <v>1688.4</v>
      </c>
      <c r="X82" s="37"/>
      <c r="Y82" s="318"/>
      <c r="Z82" s="318"/>
    </row>
    <row r="83" spans="1:53" ht="14.25" hidden="1" customHeight="1" x14ac:dyDescent="0.25">
      <c r="A83" s="337" t="s">
        <v>97</v>
      </c>
      <c r="B83" s="338"/>
      <c r="C83" s="338"/>
      <c r="D83" s="338"/>
      <c r="E83" s="338"/>
      <c r="F83" s="338"/>
      <c r="G83" s="338"/>
      <c r="H83" s="338"/>
      <c r="I83" s="338"/>
      <c r="J83" s="338"/>
      <c r="K83" s="338"/>
      <c r="L83" s="338"/>
      <c r="M83" s="338"/>
      <c r="N83" s="338"/>
      <c r="O83" s="338"/>
      <c r="P83" s="338"/>
      <c r="Q83" s="338"/>
      <c r="R83" s="338"/>
      <c r="S83" s="338"/>
      <c r="T83" s="338"/>
      <c r="U83" s="338"/>
      <c r="V83" s="338"/>
      <c r="W83" s="338"/>
      <c r="X83" s="338"/>
      <c r="Y83" s="311"/>
      <c r="Z83" s="311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21">
        <v>4607091384789</v>
      </c>
      <c r="E84" s="322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65" t="s">
        <v>157</v>
      </c>
      <c r="O84" s="324"/>
      <c r="P84" s="324"/>
      <c r="Q84" s="324"/>
      <c r="R84" s="322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21">
        <v>4680115881488</v>
      </c>
      <c r="E85" s="322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5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2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21">
        <v>4607091384765</v>
      </c>
      <c r="E86" s="322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62" t="s">
        <v>162</v>
      </c>
      <c r="O86" s="324"/>
      <c r="P86" s="324"/>
      <c r="Q86" s="324"/>
      <c r="R86" s="322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21">
        <v>4680115882751</v>
      </c>
      <c r="E87" s="322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18" t="s">
        <v>165</v>
      </c>
      <c r="O87" s="324"/>
      <c r="P87" s="324"/>
      <c r="Q87" s="324"/>
      <c r="R87" s="322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21">
        <v>4680115882775</v>
      </c>
      <c r="E88" s="322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477" t="s">
        <v>169</v>
      </c>
      <c r="O88" s="324"/>
      <c r="P88" s="324"/>
      <c r="Q88" s="324"/>
      <c r="R88" s="322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21">
        <v>4680115880658</v>
      </c>
      <c r="E89" s="322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2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21">
        <v>4607091381962</v>
      </c>
      <c r="E90" s="322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6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2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49"/>
      <c r="B91" s="338"/>
      <c r="C91" s="338"/>
      <c r="D91" s="338"/>
      <c r="E91" s="338"/>
      <c r="F91" s="338"/>
      <c r="G91" s="338"/>
      <c r="H91" s="338"/>
      <c r="I91" s="338"/>
      <c r="J91" s="338"/>
      <c r="K91" s="338"/>
      <c r="L91" s="338"/>
      <c r="M91" s="350"/>
      <c r="N91" s="328" t="s">
        <v>66</v>
      </c>
      <c r="O91" s="329"/>
      <c r="P91" s="329"/>
      <c r="Q91" s="329"/>
      <c r="R91" s="329"/>
      <c r="S91" s="329"/>
      <c r="T91" s="330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hidden="1" x14ac:dyDescent="0.2">
      <c r="A92" s="338"/>
      <c r="B92" s="338"/>
      <c r="C92" s="338"/>
      <c r="D92" s="338"/>
      <c r="E92" s="338"/>
      <c r="F92" s="338"/>
      <c r="G92" s="338"/>
      <c r="H92" s="338"/>
      <c r="I92" s="338"/>
      <c r="J92" s="338"/>
      <c r="K92" s="338"/>
      <c r="L92" s="338"/>
      <c r="M92" s="350"/>
      <c r="N92" s="328" t="s">
        <v>66</v>
      </c>
      <c r="O92" s="329"/>
      <c r="P92" s="329"/>
      <c r="Q92" s="329"/>
      <c r="R92" s="329"/>
      <c r="S92" s="329"/>
      <c r="T92" s="330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hidden="1" customHeight="1" x14ac:dyDescent="0.25">
      <c r="A93" s="337" t="s">
        <v>60</v>
      </c>
      <c r="B93" s="338"/>
      <c r="C93" s="338"/>
      <c r="D93" s="338"/>
      <c r="E93" s="338"/>
      <c r="F93" s="338"/>
      <c r="G93" s="338"/>
      <c r="H93" s="338"/>
      <c r="I93" s="338"/>
      <c r="J93" s="338"/>
      <c r="K93" s="338"/>
      <c r="L93" s="338"/>
      <c r="M93" s="338"/>
      <c r="N93" s="338"/>
      <c r="O93" s="338"/>
      <c r="P93" s="338"/>
      <c r="Q93" s="338"/>
      <c r="R93" s="338"/>
      <c r="S93" s="338"/>
      <c r="T93" s="338"/>
      <c r="U93" s="338"/>
      <c r="V93" s="338"/>
      <c r="W93" s="338"/>
      <c r="X93" s="338"/>
      <c r="Y93" s="311"/>
      <c r="Z93" s="311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21">
        <v>4607091387667</v>
      </c>
      <c r="E94" s="322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2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21">
        <v>4607091387636</v>
      </c>
      <c r="E95" s="322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4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2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21">
        <v>4607091384727</v>
      </c>
      <c r="E96" s="322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67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2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21">
        <v>4607091386745</v>
      </c>
      <c r="E97" s="322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7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2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21">
        <v>4607091382426</v>
      </c>
      <c r="E98" s="322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6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2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21">
        <v>4607091386547</v>
      </c>
      <c r="E99" s="322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2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21">
        <v>4607091384734</v>
      </c>
      <c r="E100" s="322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0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2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21">
        <v>4607091382464</v>
      </c>
      <c r="E101" s="322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2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21">
        <v>4680115883444</v>
      </c>
      <c r="E102" s="322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653" t="s">
        <v>192</v>
      </c>
      <c r="O102" s="324"/>
      <c r="P102" s="324"/>
      <c r="Q102" s="324"/>
      <c r="R102" s="322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190</v>
      </c>
      <c r="B103" s="54" t="s">
        <v>193</v>
      </c>
      <c r="C103" s="31">
        <v>4301031234</v>
      </c>
      <c r="D103" s="321">
        <v>4680115883444</v>
      </c>
      <c r="E103" s="322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80" t="s">
        <v>192</v>
      </c>
      <c r="O103" s="324"/>
      <c r="P103" s="324"/>
      <c r="Q103" s="324"/>
      <c r="R103" s="322"/>
      <c r="S103" s="34"/>
      <c r="T103" s="34"/>
      <c r="U103" s="35" t="s">
        <v>65</v>
      </c>
      <c r="V103" s="315">
        <v>24.5</v>
      </c>
      <c r="W103" s="316">
        <f t="shared" si="5"/>
        <v>25.2</v>
      </c>
      <c r="X103" s="36">
        <f>IFERROR(IF(W103=0,"",ROUNDUP(W103/H103,0)*0.00753),"")</f>
        <v>6.7769999999999997E-2</v>
      </c>
      <c r="Y103" s="56"/>
      <c r="Z103" s="57"/>
      <c r="AD103" s="58"/>
      <c r="BA103" s="109" t="s">
        <v>1</v>
      </c>
    </row>
    <row r="104" spans="1:53" x14ac:dyDescent="0.2">
      <c r="A104" s="349"/>
      <c r="B104" s="338"/>
      <c r="C104" s="338"/>
      <c r="D104" s="338"/>
      <c r="E104" s="338"/>
      <c r="F104" s="338"/>
      <c r="G104" s="338"/>
      <c r="H104" s="338"/>
      <c r="I104" s="338"/>
      <c r="J104" s="338"/>
      <c r="K104" s="338"/>
      <c r="L104" s="338"/>
      <c r="M104" s="350"/>
      <c r="N104" s="328" t="s">
        <v>66</v>
      </c>
      <c r="O104" s="329"/>
      <c r="P104" s="329"/>
      <c r="Q104" s="329"/>
      <c r="R104" s="329"/>
      <c r="S104" s="329"/>
      <c r="T104" s="330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8.75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9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6.7769999999999997E-2</v>
      </c>
      <c r="Y104" s="318"/>
      <c r="Z104" s="318"/>
    </row>
    <row r="105" spans="1:53" x14ac:dyDescent="0.2">
      <c r="A105" s="338"/>
      <c r="B105" s="338"/>
      <c r="C105" s="338"/>
      <c r="D105" s="338"/>
      <c r="E105" s="338"/>
      <c r="F105" s="338"/>
      <c r="G105" s="338"/>
      <c r="H105" s="338"/>
      <c r="I105" s="338"/>
      <c r="J105" s="338"/>
      <c r="K105" s="338"/>
      <c r="L105" s="338"/>
      <c r="M105" s="350"/>
      <c r="N105" s="328" t="s">
        <v>66</v>
      </c>
      <c r="O105" s="329"/>
      <c r="P105" s="329"/>
      <c r="Q105" s="329"/>
      <c r="R105" s="329"/>
      <c r="S105" s="329"/>
      <c r="T105" s="330"/>
      <c r="U105" s="37" t="s">
        <v>65</v>
      </c>
      <c r="V105" s="317">
        <f>IFERROR(SUM(V94:V103),"0")</f>
        <v>24.5</v>
      </c>
      <c r="W105" s="317">
        <f>IFERROR(SUM(W94:W103),"0")</f>
        <v>25.2</v>
      </c>
      <c r="X105" s="37"/>
      <c r="Y105" s="318"/>
      <c r="Z105" s="318"/>
    </row>
    <row r="106" spans="1:53" ht="14.25" hidden="1" customHeight="1" x14ac:dyDescent="0.25">
      <c r="A106" s="337" t="s">
        <v>68</v>
      </c>
      <c r="B106" s="338"/>
      <c r="C106" s="338"/>
      <c r="D106" s="338"/>
      <c r="E106" s="338"/>
      <c r="F106" s="338"/>
      <c r="G106" s="338"/>
      <c r="H106" s="338"/>
      <c r="I106" s="338"/>
      <c r="J106" s="338"/>
      <c r="K106" s="338"/>
      <c r="L106" s="338"/>
      <c r="M106" s="338"/>
      <c r="N106" s="338"/>
      <c r="O106" s="338"/>
      <c r="P106" s="338"/>
      <c r="Q106" s="338"/>
      <c r="R106" s="338"/>
      <c r="S106" s="338"/>
      <c r="T106" s="338"/>
      <c r="U106" s="338"/>
      <c r="V106" s="338"/>
      <c r="W106" s="338"/>
      <c r="X106" s="338"/>
      <c r="Y106" s="311"/>
      <c r="Z106" s="311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21">
        <v>4607091386967</v>
      </c>
      <c r="E107" s="322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434" t="s">
        <v>196</v>
      </c>
      <c r="O107" s="324"/>
      <c r="P107" s="324"/>
      <c r="Q107" s="324"/>
      <c r="R107" s="322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21">
        <v>4607091386967</v>
      </c>
      <c r="E108" s="322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656" t="s">
        <v>198</v>
      </c>
      <c r="O108" s="324"/>
      <c r="P108" s="324"/>
      <c r="Q108" s="324"/>
      <c r="R108" s="322"/>
      <c r="S108" s="34"/>
      <c r="T108" s="34"/>
      <c r="U108" s="35" t="s">
        <v>65</v>
      </c>
      <c r="V108" s="315">
        <v>50</v>
      </c>
      <c r="W108" s="316">
        <f t="shared" si="6"/>
        <v>50.400000000000006</v>
      </c>
      <c r="X108" s="36">
        <f>IFERROR(IF(W108=0,"",ROUNDUP(W108/H108,0)*0.02175),"")</f>
        <v>0.1305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4301051611</v>
      </c>
      <c r="D109" s="321">
        <v>4607091385304</v>
      </c>
      <c r="E109" s="322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56" t="s">
        <v>201</v>
      </c>
      <c r="O109" s="324"/>
      <c r="P109" s="324"/>
      <c r="Q109" s="324"/>
      <c r="R109" s="322"/>
      <c r="S109" s="34"/>
      <c r="T109" s="34"/>
      <c r="U109" s="35" t="s">
        <v>65</v>
      </c>
      <c r="V109" s="315">
        <v>30</v>
      </c>
      <c r="W109" s="316">
        <f t="shared" si="6"/>
        <v>33.6</v>
      </c>
      <c r="X109" s="36">
        <f>IFERROR(IF(W109=0,"",ROUNDUP(W109/H109,0)*0.02175),"")</f>
        <v>8.6999999999999994E-2</v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21">
        <v>4607091386264</v>
      </c>
      <c r="E110" s="322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1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2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21">
        <v>4680115882584</v>
      </c>
      <c r="E111" s="322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48" t="s">
        <v>206</v>
      </c>
      <c r="O111" s="324"/>
      <c r="P111" s="324"/>
      <c r="Q111" s="324"/>
      <c r="R111" s="322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204</v>
      </c>
      <c r="B112" s="54" t="s">
        <v>207</v>
      </c>
      <c r="C112" s="31">
        <v>4301051476</v>
      </c>
      <c r="D112" s="321">
        <v>4680115882584</v>
      </c>
      <c r="E112" s="322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25" t="s">
        <v>208</v>
      </c>
      <c r="O112" s="324"/>
      <c r="P112" s="324"/>
      <c r="Q112" s="324"/>
      <c r="R112" s="322"/>
      <c r="S112" s="34"/>
      <c r="T112" s="34"/>
      <c r="U112" s="35" t="s">
        <v>65</v>
      </c>
      <c r="V112" s="315">
        <v>46.2</v>
      </c>
      <c r="W112" s="316">
        <f t="shared" si="6"/>
        <v>47.52</v>
      </c>
      <c r="X112" s="36">
        <f>IFERROR(IF(W112=0,"",ROUNDUP(W112/H112,0)*0.00753),"")</f>
        <v>0.13553999999999999</v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21">
        <v>4607091385731</v>
      </c>
      <c r="E113" s="322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599" t="s">
        <v>211</v>
      </c>
      <c r="O113" s="324"/>
      <c r="P113" s="324"/>
      <c r="Q113" s="324"/>
      <c r="R113" s="322"/>
      <c r="S113" s="34"/>
      <c r="T113" s="34"/>
      <c r="U113" s="35" t="s">
        <v>65</v>
      </c>
      <c r="V113" s="315">
        <v>360</v>
      </c>
      <c r="W113" s="316">
        <f t="shared" si="6"/>
        <v>361.8</v>
      </c>
      <c r="X113" s="36">
        <f>IFERROR(IF(W113=0,"",ROUNDUP(W113/H113,0)*0.00753),"")</f>
        <v>1.00902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21">
        <v>4680115880214</v>
      </c>
      <c r="E114" s="322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454" t="s">
        <v>214</v>
      </c>
      <c r="O114" s="324"/>
      <c r="P114" s="324"/>
      <c r="Q114" s="324"/>
      <c r="R114" s="322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21">
        <v>4680115880894</v>
      </c>
      <c r="E115" s="322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482" t="s">
        <v>217</v>
      </c>
      <c r="O115" s="324"/>
      <c r="P115" s="324"/>
      <c r="Q115" s="324"/>
      <c r="R115" s="322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218</v>
      </c>
      <c r="B116" s="54" t="s">
        <v>219</v>
      </c>
      <c r="C116" s="31">
        <v>4301051313</v>
      </c>
      <c r="D116" s="321">
        <v>4607091385427</v>
      </c>
      <c r="E116" s="322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65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2"/>
      <c r="S116" s="34"/>
      <c r="T116" s="34"/>
      <c r="U116" s="35" t="s">
        <v>65</v>
      </c>
      <c r="V116" s="315">
        <v>20</v>
      </c>
      <c r="W116" s="316">
        <f t="shared" si="6"/>
        <v>21</v>
      </c>
      <c r="X116" s="36">
        <f>IFERROR(IF(W116=0,"",ROUNDUP(W116/H116,0)*0.00753),"")</f>
        <v>5.271E-2</v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21">
        <v>4680115882645</v>
      </c>
      <c r="E117" s="322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31" t="s">
        <v>222</v>
      </c>
      <c r="O117" s="324"/>
      <c r="P117" s="324"/>
      <c r="Q117" s="324"/>
      <c r="R117" s="322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49"/>
      <c r="B118" s="338"/>
      <c r="C118" s="338"/>
      <c r="D118" s="338"/>
      <c r="E118" s="338"/>
      <c r="F118" s="338"/>
      <c r="G118" s="338"/>
      <c r="H118" s="338"/>
      <c r="I118" s="338"/>
      <c r="J118" s="338"/>
      <c r="K118" s="338"/>
      <c r="L118" s="338"/>
      <c r="M118" s="350"/>
      <c r="N118" s="328" t="s">
        <v>66</v>
      </c>
      <c r="O118" s="329"/>
      <c r="P118" s="329"/>
      <c r="Q118" s="329"/>
      <c r="R118" s="329"/>
      <c r="S118" s="329"/>
      <c r="T118" s="330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167.02380952380949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169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1.4147700000000001</v>
      </c>
      <c r="Y118" s="318"/>
      <c r="Z118" s="318"/>
    </row>
    <row r="119" spans="1:53" x14ac:dyDescent="0.2">
      <c r="A119" s="338"/>
      <c r="B119" s="338"/>
      <c r="C119" s="338"/>
      <c r="D119" s="338"/>
      <c r="E119" s="338"/>
      <c r="F119" s="338"/>
      <c r="G119" s="338"/>
      <c r="H119" s="338"/>
      <c r="I119" s="338"/>
      <c r="J119" s="338"/>
      <c r="K119" s="338"/>
      <c r="L119" s="338"/>
      <c r="M119" s="350"/>
      <c r="N119" s="328" t="s">
        <v>66</v>
      </c>
      <c r="O119" s="329"/>
      <c r="P119" s="329"/>
      <c r="Q119" s="329"/>
      <c r="R119" s="329"/>
      <c r="S119" s="329"/>
      <c r="T119" s="330"/>
      <c r="U119" s="37" t="s">
        <v>65</v>
      </c>
      <c r="V119" s="317">
        <f>IFERROR(SUM(V107:V117),"0")</f>
        <v>506.2</v>
      </c>
      <c r="W119" s="317">
        <f>IFERROR(SUM(W107:W117),"0")</f>
        <v>514.32000000000005</v>
      </c>
      <c r="X119" s="37"/>
      <c r="Y119" s="318"/>
      <c r="Z119" s="318"/>
    </row>
    <row r="120" spans="1:53" ht="14.25" hidden="1" customHeight="1" x14ac:dyDescent="0.25">
      <c r="A120" s="337" t="s">
        <v>223</v>
      </c>
      <c r="B120" s="338"/>
      <c r="C120" s="338"/>
      <c r="D120" s="338"/>
      <c r="E120" s="338"/>
      <c r="F120" s="338"/>
      <c r="G120" s="338"/>
      <c r="H120" s="338"/>
      <c r="I120" s="338"/>
      <c r="J120" s="338"/>
      <c r="K120" s="338"/>
      <c r="L120" s="338"/>
      <c r="M120" s="338"/>
      <c r="N120" s="338"/>
      <c r="O120" s="338"/>
      <c r="P120" s="338"/>
      <c r="Q120" s="338"/>
      <c r="R120" s="338"/>
      <c r="S120" s="338"/>
      <c r="T120" s="338"/>
      <c r="U120" s="338"/>
      <c r="V120" s="338"/>
      <c r="W120" s="338"/>
      <c r="X120" s="338"/>
      <c r="Y120" s="311"/>
      <c r="Z120" s="311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21">
        <v>4607091383065</v>
      </c>
      <c r="E121" s="322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8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2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226</v>
      </c>
      <c r="B122" s="54" t="s">
        <v>227</v>
      </c>
      <c r="C122" s="31">
        <v>4301060350</v>
      </c>
      <c r="D122" s="321">
        <v>4680115881532</v>
      </c>
      <c r="E122" s="322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42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4"/>
      <c r="P122" s="324"/>
      <c r="Q122" s="324"/>
      <c r="R122" s="322"/>
      <c r="S122" s="34"/>
      <c r="T122" s="34"/>
      <c r="U122" s="35" t="s">
        <v>65</v>
      </c>
      <c r="V122" s="315">
        <v>70</v>
      </c>
      <c r="W122" s="316">
        <f t="shared" si="7"/>
        <v>72.899999999999991</v>
      </c>
      <c r="X122" s="36">
        <f>IFERROR(IF(W122=0,"",ROUNDUP(W122/H122,0)*0.02175),"")</f>
        <v>0.19574999999999998</v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228</v>
      </c>
      <c r="C123" s="31">
        <v>4301060371</v>
      </c>
      <c r="D123" s="321">
        <v>4680115881532</v>
      </c>
      <c r="E123" s="322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476" t="s">
        <v>229</v>
      </c>
      <c r="O123" s="324"/>
      <c r="P123" s="324"/>
      <c r="Q123" s="324"/>
      <c r="R123" s="322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21">
        <v>4680115882652</v>
      </c>
      <c r="E124" s="322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57" t="s">
        <v>232</v>
      </c>
      <c r="O124" s="324"/>
      <c r="P124" s="324"/>
      <c r="Q124" s="324"/>
      <c r="R124" s="322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21">
        <v>4680115880238</v>
      </c>
      <c r="E125" s="322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60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2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21">
        <v>4680115881464</v>
      </c>
      <c r="E126" s="322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549" t="s">
        <v>237</v>
      </c>
      <c r="O126" s="324"/>
      <c r="P126" s="324"/>
      <c r="Q126" s="324"/>
      <c r="R126" s="322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49"/>
      <c r="B127" s="338"/>
      <c r="C127" s="338"/>
      <c r="D127" s="338"/>
      <c r="E127" s="338"/>
      <c r="F127" s="338"/>
      <c r="G127" s="338"/>
      <c r="H127" s="338"/>
      <c r="I127" s="338"/>
      <c r="J127" s="338"/>
      <c r="K127" s="338"/>
      <c r="L127" s="338"/>
      <c r="M127" s="350"/>
      <c r="N127" s="328" t="s">
        <v>66</v>
      </c>
      <c r="O127" s="329"/>
      <c r="P127" s="329"/>
      <c r="Q127" s="329"/>
      <c r="R127" s="329"/>
      <c r="S127" s="329"/>
      <c r="T127" s="330"/>
      <c r="U127" s="37" t="s">
        <v>67</v>
      </c>
      <c r="V127" s="317">
        <f>IFERROR(V121/H121,"0")+IFERROR(V122/H122,"0")+IFERROR(V123/H123,"0")+IFERROR(V124/H124,"0")+IFERROR(V125/H125,"0")+IFERROR(V126/H126,"0")</f>
        <v>8.6419753086419764</v>
      </c>
      <c r="W127" s="317">
        <f>IFERROR(W121/H121,"0")+IFERROR(W122/H122,"0")+IFERROR(W123/H123,"0")+IFERROR(W124/H124,"0")+IFERROR(W125/H125,"0")+IFERROR(W126/H126,"0")</f>
        <v>9</v>
      </c>
      <c r="X127" s="317">
        <f>IFERROR(IF(X121="",0,X121),"0")+IFERROR(IF(X122="",0,X122),"0")+IFERROR(IF(X123="",0,X123),"0")+IFERROR(IF(X124="",0,X124),"0")+IFERROR(IF(X125="",0,X125),"0")+IFERROR(IF(X126="",0,X126),"0")</f>
        <v>0.19574999999999998</v>
      </c>
      <c r="Y127" s="318"/>
      <c r="Z127" s="318"/>
    </row>
    <row r="128" spans="1:53" x14ac:dyDescent="0.2">
      <c r="A128" s="338"/>
      <c r="B128" s="338"/>
      <c r="C128" s="338"/>
      <c r="D128" s="338"/>
      <c r="E128" s="338"/>
      <c r="F128" s="338"/>
      <c r="G128" s="338"/>
      <c r="H128" s="338"/>
      <c r="I128" s="338"/>
      <c r="J128" s="338"/>
      <c r="K128" s="338"/>
      <c r="L128" s="338"/>
      <c r="M128" s="350"/>
      <c r="N128" s="328" t="s">
        <v>66</v>
      </c>
      <c r="O128" s="329"/>
      <c r="P128" s="329"/>
      <c r="Q128" s="329"/>
      <c r="R128" s="329"/>
      <c r="S128" s="329"/>
      <c r="T128" s="330"/>
      <c r="U128" s="37" t="s">
        <v>65</v>
      </c>
      <c r="V128" s="317">
        <f>IFERROR(SUM(V121:V126),"0")</f>
        <v>70</v>
      </c>
      <c r="W128" s="317">
        <f>IFERROR(SUM(W121:W126),"0")</f>
        <v>72.899999999999991</v>
      </c>
      <c r="X128" s="37"/>
      <c r="Y128" s="318"/>
      <c r="Z128" s="318"/>
    </row>
    <row r="129" spans="1:53" ht="16.5" hidden="1" customHeight="1" x14ac:dyDescent="0.25">
      <c r="A129" s="360" t="s">
        <v>238</v>
      </c>
      <c r="B129" s="338"/>
      <c r="C129" s="338"/>
      <c r="D129" s="338"/>
      <c r="E129" s="338"/>
      <c r="F129" s="338"/>
      <c r="G129" s="338"/>
      <c r="H129" s="338"/>
      <c r="I129" s="338"/>
      <c r="J129" s="338"/>
      <c r="K129" s="338"/>
      <c r="L129" s="338"/>
      <c r="M129" s="338"/>
      <c r="N129" s="338"/>
      <c r="O129" s="338"/>
      <c r="P129" s="338"/>
      <c r="Q129" s="338"/>
      <c r="R129" s="338"/>
      <c r="S129" s="338"/>
      <c r="T129" s="338"/>
      <c r="U129" s="338"/>
      <c r="V129" s="338"/>
      <c r="W129" s="338"/>
      <c r="X129" s="338"/>
      <c r="Y129" s="310"/>
      <c r="Z129" s="310"/>
    </row>
    <row r="130" spans="1:53" ht="14.25" hidden="1" customHeight="1" x14ac:dyDescent="0.25">
      <c r="A130" s="337" t="s">
        <v>68</v>
      </c>
      <c r="B130" s="338"/>
      <c r="C130" s="338"/>
      <c r="D130" s="338"/>
      <c r="E130" s="338"/>
      <c r="F130" s="338"/>
      <c r="G130" s="338"/>
      <c r="H130" s="338"/>
      <c r="I130" s="338"/>
      <c r="J130" s="338"/>
      <c r="K130" s="338"/>
      <c r="L130" s="338"/>
      <c r="M130" s="338"/>
      <c r="N130" s="338"/>
      <c r="O130" s="338"/>
      <c r="P130" s="338"/>
      <c r="Q130" s="338"/>
      <c r="R130" s="338"/>
      <c r="S130" s="338"/>
      <c r="T130" s="338"/>
      <c r="U130" s="338"/>
      <c r="V130" s="338"/>
      <c r="W130" s="338"/>
      <c r="X130" s="338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21">
        <v>4607091385168</v>
      </c>
      <c r="E131" s="322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87" t="s">
        <v>241</v>
      </c>
      <c r="O131" s="324"/>
      <c r="P131" s="324"/>
      <c r="Q131" s="324"/>
      <c r="R131" s="322"/>
      <c r="S131" s="34"/>
      <c r="T131" s="34"/>
      <c r="U131" s="35" t="s">
        <v>65</v>
      </c>
      <c r="V131" s="315">
        <v>400</v>
      </c>
      <c r="W131" s="316">
        <f>IFERROR(IF(V131="",0,CEILING((V131/$H131),1)*$H131),"")</f>
        <v>403.20000000000005</v>
      </c>
      <c r="X131" s="36">
        <f>IFERROR(IF(W131=0,"",ROUNDUP(W131/H131,0)*0.02175),"")</f>
        <v>1.044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21">
        <v>4607091383256</v>
      </c>
      <c r="E132" s="322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4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2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21">
        <v>4607091385748</v>
      </c>
      <c r="E133" s="322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4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2"/>
      <c r="S133" s="34"/>
      <c r="T133" s="34"/>
      <c r="U133" s="35" t="s">
        <v>65</v>
      </c>
      <c r="V133" s="315">
        <v>450</v>
      </c>
      <c r="W133" s="316">
        <f>IFERROR(IF(V133="",0,CEILING((V133/$H133),1)*$H133),"")</f>
        <v>450.90000000000003</v>
      </c>
      <c r="X133" s="36">
        <f>IFERROR(IF(W133=0,"",ROUNDUP(W133/H133,0)*0.00753),"")</f>
        <v>1.2575100000000001</v>
      </c>
      <c r="Y133" s="56"/>
      <c r="Z133" s="57"/>
      <c r="AD133" s="58"/>
      <c r="BA133" s="129" t="s">
        <v>1</v>
      </c>
    </row>
    <row r="134" spans="1:53" x14ac:dyDescent="0.2">
      <c r="A134" s="349"/>
      <c r="B134" s="338"/>
      <c r="C134" s="338"/>
      <c r="D134" s="338"/>
      <c r="E134" s="338"/>
      <c r="F134" s="338"/>
      <c r="G134" s="338"/>
      <c r="H134" s="338"/>
      <c r="I134" s="338"/>
      <c r="J134" s="338"/>
      <c r="K134" s="338"/>
      <c r="L134" s="338"/>
      <c r="M134" s="350"/>
      <c r="N134" s="328" t="s">
        <v>66</v>
      </c>
      <c r="O134" s="329"/>
      <c r="P134" s="329"/>
      <c r="Q134" s="329"/>
      <c r="R134" s="329"/>
      <c r="S134" s="329"/>
      <c r="T134" s="330"/>
      <c r="U134" s="37" t="s">
        <v>67</v>
      </c>
      <c r="V134" s="317">
        <f>IFERROR(V131/H131,"0")+IFERROR(V132/H132,"0")+IFERROR(V133/H133,"0")</f>
        <v>214.28571428571428</v>
      </c>
      <c r="W134" s="317">
        <f>IFERROR(W131/H131,"0")+IFERROR(W132/H132,"0")+IFERROR(W133/H133,"0")</f>
        <v>215</v>
      </c>
      <c r="X134" s="317">
        <f>IFERROR(IF(X131="",0,X131),"0")+IFERROR(IF(X132="",0,X132),"0")+IFERROR(IF(X133="",0,X133),"0")</f>
        <v>2.3015100000000004</v>
      </c>
      <c r="Y134" s="318"/>
      <c r="Z134" s="318"/>
    </row>
    <row r="135" spans="1:53" x14ac:dyDescent="0.2">
      <c r="A135" s="338"/>
      <c r="B135" s="338"/>
      <c r="C135" s="338"/>
      <c r="D135" s="338"/>
      <c r="E135" s="338"/>
      <c r="F135" s="338"/>
      <c r="G135" s="338"/>
      <c r="H135" s="338"/>
      <c r="I135" s="338"/>
      <c r="J135" s="338"/>
      <c r="K135" s="338"/>
      <c r="L135" s="338"/>
      <c r="M135" s="350"/>
      <c r="N135" s="328" t="s">
        <v>66</v>
      </c>
      <c r="O135" s="329"/>
      <c r="P135" s="329"/>
      <c r="Q135" s="329"/>
      <c r="R135" s="329"/>
      <c r="S135" s="329"/>
      <c r="T135" s="330"/>
      <c r="U135" s="37" t="s">
        <v>65</v>
      </c>
      <c r="V135" s="317">
        <f>IFERROR(SUM(V131:V133),"0")</f>
        <v>850</v>
      </c>
      <c r="W135" s="317">
        <f>IFERROR(SUM(W131:W133),"0")</f>
        <v>854.10000000000014</v>
      </c>
      <c r="X135" s="37"/>
      <c r="Y135" s="318"/>
      <c r="Z135" s="318"/>
    </row>
    <row r="136" spans="1:53" ht="27.75" hidden="1" customHeight="1" x14ac:dyDescent="0.2">
      <c r="A136" s="393" t="s">
        <v>246</v>
      </c>
      <c r="B136" s="394"/>
      <c r="C136" s="394"/>
      <c r="D136" s="394"/>
      <c r="E136" s="394"/>
      <c r="F136" s="394"/>
      <c r="G136" s="394"/>
      <c r="H136" s="394"/>
      <c r="I136" s="394"/>
      <c r="J136" s="394"/>
      <c r="K136" s="394"/>
      <c r="L136" s="394"/>
      <c r="M136" s="394"/>
      <c r="N136" s="394"/>
      <c r="O136" s="394"/>
      <c r="P136" s="394"/>
      <c r="Q136" s="394"/>
      <c r="R136" s="394"/>
      <c r="S136" s="394"/>
      <c r="T136" s="394"/>
      <c r="U136" s="394"/>
      <c r="V136" s="394"/>
      <c r="W136" s="394"/>
      <c r="X136" s="394"/>
      <c r="Y136" s="48"/>
      <c r="Z136" s="48"/>
    </row>
    <row r="137" spans="1:53" ht="16.5" hidden="1" customHeight="1" x14ac:dyDescent="0.25">
      <c r="A137" s="360" t="s">
        <v>247</v>
      </c>
      <c r="B137" s="338"/>
      <c r="C137" s="338"/>
      <c r="D137" s="338"/>
      <c r="E137" s="338"/>
      <c r="F137" s="338"/>
      <c r="G137" s="338"/>
      <c r="H137" s="338"/>
      <c r="I137" s="338"/>
      <c r="J137" s="338"/>
      <c r="K137" s="338"/>
      <c r="L137" s="338"/>
      <c r="M137" s="338"/>
      <c r="N137" s="338"/>
      <c r="O137" s="338"/>
      <c r="P137" s="338"/>
      <c r="Q137" s="338"/>
      <c r="R137" s="338"/>
      <c r="S137" s="338"/>
      <c r="T137" s="338"/>
      <c r="U137" s="338"/>
      <c r="V137" s="338"/>
      <c r="W137" s="338"/>
      <c r="X137" s="338"/>
      <c r="Y137" s="310"/>
      <c r="Z137" s="310"/>
    </row>
    <row r="138" spans="1:53" ht="14.25" hidden="1" customHeight="1" x14ac:dyDescent="0.25">
      <c r="A138" s="337" t="s">
        <v>105</v>
      </c>
      <c r="B138" s="338"/>
      <c r="C138" s="338"/>
      <c r="D138" s="338"/>
      <c r="E138" s="338"/>
      <c r="F138" s="338"/>
      <c r="G138" s="338"/>
      <c r="H138" s="338"/>
      <c r="I138" s="338"/>
      <c r="J138" s="338"/>
      <c r="K138" s="338"/>
      <c r="L138" s="338"/>
      <c r="M138" s="338"/>
      <c r="N138" s="338"/>
      <c r="O138" s="338"/>
      <c r="P138" s="338"/>
      <c r="Q138" s="338"/>
      <c r="R138" s="338"/>
      <c r="S138" s="338"/>
      <c r="T138" s="338"/>
      <c r="U138" s="338"/>
      <c r="V138" s="338"/>
      <c r="W138" s="338"/>
      <c r="X138" s="338"/>
      <c r="Y138" s="311"/>
      <c r="Z138" s="311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21">
        <v>4607091383423</v>
      </c>
      <c r="E139" s="322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41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2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21">
        <v>4607091381405</v>
      </c>
      <c r="E140" s="322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2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21">
        <v>4607091386516</v>
      </c>
      <c r="E141" s="322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37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2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49"/>
      <c r="B142" s="338"/>
      <c r="C142" s="338"/>
      <c r="D142" s="338"/>
      <c r="E142" s="338"/>
      <c r="F142" s="338"/>
      <c r="G142" s="338"/>
      <c r="H142" s="338"/>
      <c r="I142" s="338"/>
      <c r="J142" s="338"/>
      <c r="K142" s="338"/>
      <c r="L142" s="338"/>
      <c r="M142" s="350"/>
      <c r="N142" s="328" t="s">
        <v>66</v>
      </c>
      <c r="O142" s="329"/>
      <c r="P142" s="329"/>
      <c r="Q142" s="329"/>
      <c r="R142" s="329"/>
      <c r="S142" s="329"/>
      <c r="T142" s="330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hidden="1" x14ac:dyDescent="0.2">
      <c r="A143" s="338"/>
      <c r="B143" s="338"/>
      <c r="C143" s="338"/>
      <c r="D143" s="338"/>
      <c r="E143" s="338"/>
      <c r="F143" s="338"/>
      <c r="G143" s="338"/>
      <c r="H143" s="338"/>
      <c r="I143" s="338"/>
      <c r="J143" s="338"/>
      <c r="K143" s="338"/>
      <c r="L143" s="338"/>
      <c r="M143" s="350"/>
      <c r="N143" s="328" t="s">
        <v>66</v>
      </c>
      <c r="O143" s="329"/>
      <c r="P143" s="329"/>
      <c r="Q143" s="329"/>
      <c r="R143" s="329"/>
      <c r="S143" s="329"/>
      <c r="T143" s="330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hidden="1" customHeight="1" x14ac:dyDescent="0.25">
      <c r="A144" s="360" t="s">
        <v>254</v>
      </c>
      <c r="B144" s="338"/>
      <c r="C144" s="338"/>
      <c r="D144" s="338"/>
      <c r="E144" s="338"/>
      <c r="F144" s="338"/>
      <c r="G144" s="338"/>
      <c r="H144" s="338"/>
      <c r="I144" s="338"/>
      <c r="J144" s="338"/>
      <c r="K144" s="338"/>
      <c r="L144" s="338"/>
      <c r="M144" s="338"/>
      <c r="N144" s="338"/>
      <c r="O144" s="338"/>
      <c r="P144" s="338"/>
      <c r="Q144" s="338"/>
      <c r="R144" s="338"/>
      <c r="S144" s="338"/>
      <c r="T144" s="338"/>
      <c r="U144" s="338"/>
      <c r="V144" s="338"/>
      <c r="W144" s="338"/>
      <c r="X144" s="338"/>
      <c r="Y144" s="310"/>
      <c r="Z144" s="310"/>
    </row>
    <row r="145" spans="1:53" ht="14.25" hidden="1" customHeight="1" x14ac:dyDescent="0.25">
      <c r="A145" s="337" t="s">
        <v>60</v>
      </c>
      <c r="B145" s="338"/>
      <c r="C145" s="338"/>
      <c r="D145" s="338"/>
      <c r="E145" s="338"/>
      <c r="F145" s="338"/>
      <c r="G145" s="338"/>
      <c r="H145" s="338"/>
      <c r="I145" s="338"/>
      <c r="J145" s="338"/>
      <c r="K145" s="338"/>
      <c r="L145" s="338"/>
      <c r="M145" s="338"/>
      <c r="N145" s="338"/>
      <c r="O145" s="338"/>
      <c r="P145" s="338"/>
      <c r="Q145" s="338"/>
      <c r="R145" s="338"/>
      <c r="S145" s="338"/>
      <c r="T145" s="338"/>
      <c r="U145" s="338"/>
      <c r="V145" s="338"/>
      <c r="W145" s="338"/>
      <c r="X145" s="338"/>
      <c r="Y145" s="311"/>
      <c r="Z145" s="311"/>
    </row>
    <row r="146" spans="1:53" ht="27" customHeight="1" x14ac:dyDescent="0.25">
      <c r="A146" s="54" t="s">
        <v>255</v>
      </c>
      <c r="B146" s="54" t="s">
        <v>256</v>
      </c>
      <c r="C146" s="31">
        <v>4301031191</v>
      </c>
      <c r="D146" s="321">
        <v>4680115880993</v>
      </c>
      <c r="E146" s="322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8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2"/>
      <c r="S146" s="34"/>
      <c r="T146" s="34"/>
      <c r="U146" s="35" t="s">
        <v>65</v>
      </c>
      <c r="V146" s="315">
        <v>50</v>
      </c>
      <c r="W146" s="316">
        <f t="shared" ref="W146:W154" si="8">IFERROR(IF(V146="",0,CEILING((V146/$H146),1)*$H146),"")</f>
        <v>50.400000000000006</v>
      </c>
      <c r="X146" s="36">
        <f>IFERROR(IF(W146=0,"",ROUNDUP(W146/H146,0)*0.00753),"")</f>
        <v>9.0359999999999996E-2</v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4301031204</v>
      </c>
      <c r="D147" s="321">
        <v>4680115881761</v>
      </c>
      <c r="E147" s="322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63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2"/>
      <c r="S147" s="34"/>
      <c r="T147" s="34"/>
      <c r="U147" s="35" t="s">
        <v>65</v>
      </c>
      <c r="V147" s="315">
        <v>20</v>
      </c>
      <c r="W147" s="316">
        <f t="shared" si="8"/>
        <v>21</v>
      </c>
      <c r="X147" s="36">
        <f>IFERROR(IF(W147=0,"",ROUNDUP(W147/H147,0)*0.00753),"")</f>
        <v>3.7650000000000003E-2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4301031201</v>
      </c>
      <c r="D148" s="321">
        <v>4680115881563</v>
      </c>
      <c r="E148" s="322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8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2"/>
      <c r="S148" s="34"/>
      <c r="T148" s="34"/>
      <c r="U148" s="35" t="s">
        <v>65</v>
      </c>
      <c r="V148" s="315">
        <v>120</v>
      </c>
      <c r="W148" s="316">
        <f t="shared" si="8"/>
        <v>121.80000000000001</v>
      </c>
      <c r="X148" s="36">
        <f>IFERROR(IF(W148=0,"",ROUNDUP(W148/H148,0)*0.00753),"")</f>
        <v>0.21837000000000001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21">
        <v>4680115880986</v>
      </c>
      <c r="E149" s="322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2"/>
      <c r="S149" s="34"/>
      <c r="T149" s="34"/>
      <c r="U149" s="35" t="s">
        <v>65</v>
      </c>
      <c r="V149" s="315">
        <v>105</v>
      </c>
      <c r="W149" s="316">
        <f t="shared" si="8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21">
        <v>4680115880207</v>
      </c>
      <c r="E150" s="322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2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21">
        <v>4680115881785</v>
      </c>
      <c r="E151" s="322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2"/>
      <c r="S151" s="34"/>
      <c r="T151" s="34"/>
      <c r="U151" s="35" t="s">
        <v>65</v>
      </c>
      <c r="V151" s="315">
        <v>140</v>
      </c>
      <c r="W151" s="316">
        <f t="shared" si="8"/>
        <v>140.70000000000002</v>
      </c>
      <c r="X151" s="36">
        <f>IFERROR(IF(W151=0,"",ROUNDUP(W151/H151,0)*0.00502),"")</f>
        <v>0.33634000000000003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21">
        <v>4680115881679</v>
      </c>
      <c r="E152" s="322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2"/>
      <c r="S152" s="34"/>
      <c r="T152" s="34"/>
      <c r="U152" s="35" t="s">
        <v>65</v>
      </c>
      <c r="V152" s="315">
        <v>175</v>
      </c>
      <c r="W152" s="316">
        <f t="shared" si="8"/>
        <v>176.4</v>
      </c>
      <c r="X152" s="36">
        <f>IFERROR(IF(W152=0,"",ROUNDUP(W152/H152,0)*0.00502),"")</f>
        <v>0.42168</v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21">
        <v>4680115880191</v>
      </c>
      <c r="E153" s="322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2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21">
        <v>4680115883963</v>
      </c>
      <c r="E154" s="322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57" t="s">
        <v>273</v>
      </c>
      <c r="O154" s="324"/>
      <c r="P154" s="324"/>
      <c r="Q154" s="324"/>
      <c r="R154" s="322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49"/>
      <c r="B155" s="338"/>
      <c r="C155" s="338"/>
      <c r="D155" s="338"/>
      <c r="E155" s="338"/>
      <c r="F155" s="338"/>
      <c r="G155" s="338"/>
      <c r="H155" s="338"/>
      <c r="I155" s="338"/>
      <c r="J155" s="338"/>
      <c r="K155" s="338"/>
      <c r="L155" s="338"/>
      <c r="M155" s="350"/>
      <c r="N155" s="328" t="s">
        <v>66</v>
      </c>
      <c r="O155" s="329"/>
      <c r="P155" s="329"/>
      <c r="Q155" s="329"/>
      <c r="R155" s="329"/>
      <c r="S155" s="329"/>
      <c r="T155" s="330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245.23809523809524</v>
      </c>
      <c r="W155" s="317">
        <f>IFERROR(W146/H146,"0")+IFERROR(W147/H147,"0")+IFERROR(W148/H148,"0")+IFERROR(W149/H149,"0")+IFERROR(W150/H150,"0")+IFERROR(W151/H151,"0")+IFERROR(W152/H152,"0")+IFERROR(W153/H153,"0")+IFERROR(W154/H154,"0")</f>
        <v>247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1.3554000000000002</v>
      </c>
      <c r="Y155" s="318"/>
      <c r="Z155" s="318"/>
    </row>
    <row r="156" spans="1:53" x14ac:dyDescent="0.2">
      <c r="A156" s="338"/>
      <c r="B156" s="338"/>
      <c r="C156" s="338"/>
      <c r="D156" s="338"/>
      <c r="E156" s="338"/>
      <c r="F156" s="338"/>
      <c r="G156" s="338"/>
      <c r="H156" s="338"/>
      <c r="I156" s="338"/>
      <c r="J156" s="338"/>
      <c r="K156" s="338"/>
      <c r="L156" s="338"/>
      <c r="M156" s="350"/>
      <c r="N156" s="328" t="s">
        <v>66</v>
      </c>
      <c r="O156" s="329"/>
      <c r="P156" s="329"/>
      <c r="Q156" s="329"/>
      <c r="R156" s="329"/>
      <c r="S156" s="329"/>
      <c r="T156" s="330"/>
      <c r="U156" s="37" t="s">
        <v>65</v>
      </c>
      <c r="V156" s="317">
        <f>IFERROR(SUM(V146:V154),"0")</f>
        <v>610</v>
      </c>
      <c r="W156" s="317">
        <f>IFERROR(SUM(W146:W154),"0")</f>
        <v>615.30000000000007</v>
      </c>
      <c r="X156" s="37"/>
      <c r="Y156" s="318"/>
      <c r="Z156" s="318"/>
    </row>
    <row r="157" spans="1:53" ht="16.5" hidden="1" customHeight="1" x14ac:dyDescent="0.25">
      <c r="A157" s="360" t="s">
        <v>274</v>
      </c>
      <c r="B157" s="338"/>
      <c r="C157" s="338"/>
      <c r="D157" s="338"/>
      <c r="E157" s="338"/>
      <c r="F157" s="338"/>
      <c r="G157" s="338"/>
      <c r="H157" s="338"/>
      <c r="I157" s="338"/>
      <c r="J157" s="338"/>
      <c r="K157" s="338"/>
      <c r="L157" s="338"/>
      <c r="M157" s="338"/>
      <c r="N157" s="338"/>
      <c r="O157" s="338"/>
      <c r="P157" s="338"/>
      <c r="Q157" s="338"/>
      <c r="R157" s="338"/>
      <c r="S157" s="338"/>
      <c r="T157" s="338"/>
      <c r="U157" s="338"/>
      <c r="V157" s="338"/>
      <c r="W157" s="338"/>
      <c r="X157" s="338"/>
      <c r="Y157" s="310"/>
      <c r="Z157" s="310"/>
    </row>
    <row r="158" spans="1:53" ht="14.25" hidden="1" customHeight="1" x14ac:dyDescent="0.25">
      <c r="A158" s="337" t="s">
        <v>105</v>
      </c>
      <c r="B158" s="338"/>
      <c r="C158" s="338"/>
      <c r="D158" s="338"/>
      <c r="E158" s="338"/>
      <c r="F158" s="338"/>
      <c r="G158" s="338"/>
      <c r="H158" s="338"/>
      <c r="I158" s="338"/>
      <c r="J158" s="338"/>
      <c r="K158" s="338"/>
      <c r="L158" s="338"/>
      <c r="M158" s="338"/>
      <c r="N158" s="338"/>
      <c r="O158" s="338"/>
      <c r="P158" s="338"/>
      <c r="Q158" s="338"/>
      <c r="R158" s="338"/>
      <c r="S158" s="338"/>
      <c r="T158" s="338"/>
      <c r="U158" s="338"/>
      <c r="V158" s="338"/>
      <c r="W158" s="338"/>
      <c r="X158" s="338"/>
      <c r="Y158" s="311"/>
      <c r="Z158" s="311"/>
    </row>
    <row r="159" spans="1:53" ht="16.5" customHeight="1" x14ac:dyDescent="0.25">
      <c r="A159" s="54" t="s">
        <v>275</v>
      </c>
      <c r="B159" s="54" t="s">
        <v>276</v>
      </c>
      <c r="C159" s="31">
        <v>4301011450</v>
      </c>
      <c r="D159" s="321">
        <v>4680115881402</v>
      </c>
      <c r="E159" s="322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7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2"/>
      <c r="S159" s="34"/>
      <c r="T159" s="34"/>
      <c r="U159" s="35" t="s">
        <v>65</v>
      </c>
      <c r="V159" s="315">
        <v>40</v>
      </c>
      <c r="W159" s="316">
        <f>IFERROR(IF(V159="",0,CEILING((V159/$H159),1)*$H159),"")</f>
        <v>43.2</v>
      </c>
      <c r="X159" s="36">
        <f>IFERROR(IF(W159=0,"",ROUNDUP(W159/H159,0)*0.02175),"")</f>
        <v>8.6999999999999994E-2</v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21">
        <v>4680115881396</v>
      </c>
      <c r="E160" s="322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3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2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49"/>
      <c r="B161" s="338"/>
      <c r="C161" s="338"/>
      <c r="D161" s="338"/>
      <c r="E161" s="338"/>
      <c r="F161" s="338"/>
      <c r="G161" s="338"/>
      <c r="H161" s="338"/>
      <c r="I161" s="338"/>
      <c r="J161" s="338"/>
      <c r="K161" s="338"/>
      <c r="L161" s="338"/>
      <c r="M161" s="350"/>
      <c r="N161" s="328" t="s">
        <v>66</v>
      </c>
      <c r="O161" s="329"/>
      <c r="P161" s="329"/>
      <c r="Q161" s="329"/>
      <c r="R161" s="329"/>
      <c r="S161" s="329"/>
      <c r="T161" s="330"/>
      <c r="U161" s="37" t="s">
        <v>67</v>
      </c>
      <c r="V161" s="317">
        <f>IFERROR(V159/H159,"0")+IFERROR(V160/H160,"0")</f>
        <v>3.7037037037037033</v>
      </c>
      <c r="W161" s="317">
        <f>IFERROR(W159/H159,"0")+IFERROR(W160/H160,"0")</f>
        <v>4</v>
      </c>
      <c r="X161" s="317">
        <f>IFERROR(IF(X159="",0,X159),"0")+IFERROR(IF(X160="",0,X160),"0")</f>
        <v>8.6999999999999994E-2</v>
      </c>
      <c r="Y161" s="318"/>
      <c r="Z161" s="318"/>
    </row>
    <row r="162" spans="1:53" x14ac:dyDescent="0.2">
      <c r="A162" s="338"/>
      <c r="B162" s="338"/>
      <c r="C162" s="338"/>
      <c r="D162" s="338"/>
      <c r="E162" s="338"/>
      <c r="F162" s="338"/>
      <c r="G162" s="338"/>
      <c r="H162" s="338"/>
      <c r="I162" s="338"/>
      <c r="J162" s="338"/>
      <c r="K162" s="338"/>
      <c r="L162" s="338"/>
      <c r="M162" s="350"/>
      <c r="N162" s="328" t="s">
        <v>66</v>
      </c>
      <c r="O162" s="329"/>
      <c r="P162" s="329"/>
      <c r="Q162" s="329"/>
      <c r="R162" s="329"/>
      <c r="S162" s="329"/>
      <c r="T162" s="330"/>
      <c r="U162" s="37" t="s">
        <v>65</v>
      </c>
      <c r="V162" s="317">
        <f>IFERROR(SUM(V159:V160),"0")</f>
        <v>40</v>
      </c>
      <c r="W162" s="317">
        <f>IFERROR(SUM(W159:W160),"0")</f>
        <v>43.2</v>
      </c>
      <c r="X162" s="37"/>
      <c r="Y162" s="318"/>
      <c r="Z162" s="318"/>
    </row>
    <row r="163" spans="1:53" ht="14.25" hidden="1" customHeight="1" x14ac:dyDescent="0.25">
      <c r="A163" s="337" t="s">
        <v>97</v>
      </c>
      <c r="B163" s="338"/>
      <c r="C163" s="338"/>
      <c r="D163" s="338"/>
      <c r="E163" s="338"/>
      <c r="F163" s="338"/>
      <c r="G163" s="338"/>
      <c r="H163" s="338"/>
      <c r="I163" s="338"/>
      <c r="J163" s="338"/>
      <c r="K163" s="338"/>
      <c r="L163" s="338"/>
      <c r="M163" s="338"/>
      <c r="N163" s="338"/>
      <c r="O163" s="338"/>
      <c r="P163" s="338"/>
      <c r="Q163" s="338"/>
      <c r="R163" s="338"/>
      <c r="S163" s="338"/>
      <c r="T163" s="338"/>
      <c r="U163" s="338"/>
      <c r="V163" s="338"/>
      <c r="W163" s="338"/>
      <c r="X163" s="338"/>
      <c r="Y163" s="311"/>
      <c r="Z163" s="311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21">
        <v>4680115882935</v>
      </c>
      <c r="E164" s="322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447" t="s">
        <v>281</v>
      </c>
      <c r="O164" s="324"/>
      <c r="P164" s="324"/>
      <c r="Q164" s="324"/>
      <c r="R164" s="322"/>
      <c r="S164" s="34"/>
      <c r="T164" s="34"/>
      <c r="U164" s="35" t="s">
        <v>65</v>
      </c>
      <c r="V164" s="315">
        <v>0</v>
      </c>
      <c r="W164" s="316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21">
        <v>4680115880764</v>
      </c>
      <c r="E165" s="322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2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49"/>
      <c r="B166" s="338"/>
      <c r="C166" s="338"/>
      <c r="D166" s="338"/>
      <c r="E166" s="338"/>
      <c r="F166" s="338"/>
      <c r="G166" s="338"/>
      <c r="H166" s="338"/>
      <c r="I166" s="338"/>
      <c r="J166" s="338"/>
      <c r="K166" s="338"/>
      <c r="L166" s="338"/>
      <c r="M166" s="350"/>
      <c r="N166" s="328" t="s">
        <v>66</v>
      </c>
      <c r="O166" s="329"/>
      <c r="P166" s="329"/>
      <c r="Q166" s="329"/>
      <c r="R166" s="329"/>
      <c r="S166" s="329"/>
      <c r="T166" s="330"/>
      <c r="U166" s="37" t="s">
        <v>67</v>
      </c>
      <c r="V166" s="317">
        <f>IFERROR(V164/H164,"0")+IFERROR(V165/H165,"0")</f>
        <v>0</v>
      </c>
      <c r="W166" s="317">
        <f>IFERROR(W164/H164,"0")+IFERROR(W165/H165,"0")</f>
        <v>0</v>
      </c>
      <c r="X166" s="317">
        <f>IFERROR(IF(X164="",0,X164),"0")+IFERROR(IF(X165="",0,X165),"0")</f>
        <v>0</v>
      </c>
      <c r="Y166" s="318"/>
      <c r="Z166" s="318"/>
    </row>
    <row r="167" spans="1:53" hidden="1" x14ac:dyDescent="0.2">
      <c r="A167" s="338"/>
      <c r="B167" s="338"/>
      <c r="C167" s="338"/>
      <c r="D167" s="338"/>
      <c r="E167" s="338"/>
      <c r="F167" s="338"/>
      <c r="G167" s="338"/>
      <c r="H167" s="338"/>
      <c r="I167" s="338"/>
      <c r="J167" s="338"/>
      <c r="K167" s="338"/>
      <c r="L167" s="338"/>
      <c r="M167" s="350"/>
      <c r="N167" s="328" t="s">
        <v>66</v>
      </c>
      <c r="O167" s="329"/>
      <c r="P167" s="329"/>
      <c r="Q167" s="329"/>
      <c r="R167" s="329"/>
      <c r="S167" s="329"/>
      <c r="T167" s="330"/>
      <c r="U167" s="37" t="s">
        <v>65</v>
      </c>
      <c r="V167" s="317">
        <f>IFERROR(SUM(V164:V165),"0")</f>
        <v>0</v>
      </c>
      <c r="W167" s="317">
        <f>IFERROR(SUM(W164:W165),"0")</f>
        <v>0</v>
      </c>
      <c r="X167" s="37"/>
      <c r="Y167" s="318"/>
      <c r="Z167" s="318"/>
    </row>
    <row r="168" spans="1:53" ht="14.25" hidden="1" customHeight="1" x14ac:dyDescent="0.25">
      <c r="A168" s="337" t="s">
        <v>60</v>
      </c>
      <c r="B168" s="338"/>
      <c r="C168" s="338"/>
      <c r="D168" s="338"/>
      <c r="E168" s="338"/>
      <c r="F168" s="338"/>
      <c r="G168" s="338"/>
      <c r="H168" s="338"/>
      <c r="I168" s="338"/>
      <c r="J168" s="338"/>
      <c r="K168" s="338"/>
      <c r="L168" s="338"/>
      <c r="M168" s="338"/>
      <c r="N168" s="338"/>
      <c r="O168" s="338"/>
      <c r="P168" s="338"/>
      <c r="Q168" s="338"/>
      <c r="R168" s="338"/>
      <c r="S168" s="338"/>
      <c r="T168" s="338"/>
      <c r="U168" s="338"/>
      <c r="V168" s="338"/>
      <c r="W168" s="338"/>
      <c r="X168" s="338"/>
      <c r="Y168" s="311"/>
      <c r="Z168" s="311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21">
        <v>4680115882683</v>
      </c>
      <c r="E169" s="322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2"/>
      <c r="S169" s="34"/>
      <c r="T169" s="34"/>
      <c r="U169" s="35" t="s">
        <v>65</v>
      </c>
      <c r="V169" s="315">
        <v>100</v>
      </c>
      <c r="W169" s="316">
        <f>IFERROR(IF(V169="",0,CEILING((V169/$H169),1)*$H169),"")</f>
        <v>102.60000000000001</v>
      </c>
      <c r="X169" s="36">
        <f>IFERROR(IF(W169=0,"",ROUNDUP(W169/H169,0)*0.00937),"")</f>
        <v>0.17802999999999999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21">
        <v>4680115882690</v>
      </c>
      <c r="E170" s="322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2"/>
      <c r="S170" s="34"/>
      <c r="T170" s="34"/>
      <c r="U170" s="35" t="s">
        <v>65</v>
      </c>
      <c r="V170" s="315">
        <v>0</v>
      </c>
      <c r="W170" s="316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21">
        <v>4680115882669</v>
      </c>
      <c r="E171" s="322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2"/>
      <c r="S171" s="34"/>
      <c r="T171" s="34"/>
      <c r="U171" s="35" t="s">
        <v>65</v>
      </c>
      <c r="V171" s="315">
        <v>200</v>
      </c>
      <c r="W171" s="316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21">
        <v>4680115882676</v>
      </c>
      <c r="E172" s="322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2"/>
      <c r="S172" s="34"/>
      <c r="T172" s="34"/>
      <c r="U172" s="35" t="s">
        <v>65</v>
      </c>
      <c r="V172" s="315">
        <v>150</v>
      </c>
      <c r="W172" s="316">
        <f>IFERROR(IF(V172="",0,CEILING((V172/$H172),1)*$H172),"")</f>
        <v>151.20000000000002</v>
      </c>
      <c r="X172" s="36">
        <f>IFERROR(IF(W172=0,"",ROUNDUP(W172/H172,0)*0.00937),"")</f>
        <v>0.26235999999999998</v>
      </c>
      <c r="Y172" s="56"/>
      <c r="Z172" s="57"/>
      <c r="AD172" s="58"/>
      <c r="BA172" s="149" t="s">
        <v>1</v>
      </c>
    </row>
    <row r="173" spans="1:53" x14ac:dyDescent="0.2">
      <c r="A173" s="349"/>
      <c r="B173" s="338"/>
      <c r="C173" s="338"/>
      <c r="D173" s="338"/>
      <c r="E173" s="338"/>
      <c r="F173" s="338"/>
      <c r="G173" s="338"/>
      <c r="H173" s="338"/>
      <c r="I173" s="338"/>
      <c r="J173" s="338"/>
      <c r="K173" s="338"/>
      <c r="L173" s="338"/>
      <c r="M173" s="350"/>
      <c r="N173" s="328" t="s">
        <v>66</v>
      </c>
      <c r="O173" s="329"/>
      <c r="P173" s="329"/>
      <c r="Q173" s="329"/>
      <c r="R173" s="329"/>
      <c r="S173" s="329"/>
      <c r="T173" s="330"/>
      <c r="U173" s="37" t="s">
        <v>67</v>
      </c>
      <c r="V173" s="317">
        <f>IFERROR(V169/H169,"0")+IFERROR(V170/H170,"0")+IFERROR(V171/H171,"0")+IFERROR(V172/H172,"0")</f>
        <v>83.333333333333329</v>
      </c>
      <c r="W173" s="317">
        <f>IFERROR(W169/H169,"0")+IFERROR(W170/H170,"0")+IFERROR(W171/H171,"0")+IFERROR(W172/H172,"0")</f>
        <v>85</v>
      </c>
      <c r="X173" s="317">
        <f>IFERROR(IF(X169="",0,X169),"0")+IFERROR(IF(X170="",0,X170),"0")+IFERROR(IF(X171="",0,X171),"0")+IFERROR(IF(X172="",0,X172),"0")</f>
        <v>0.79644999999999988</v>
      </c>
      <c r="Y173" s="318"/>
      <c r="Z173" s="318"/>
    </row>
    <row r="174" spans="1:53" x14ac:dyDescent="0.2">
      <c r="A174" s="338"/>
      <c r="B174" s="338"/>
      <c r="C174" s="338"/>
      <c r="D174" s="338"/>
      <c r="E174" s="338"/>
      <c r="F174" s="338"/>
      <c r="G174" s="338"/>
      <c r="H174" s="338"/>
      <c r="I174" s="338"/>
      <c r="J174" s="338"/>
      <c r="K174" s="338"/>
      <c r="L174" s="338"/>
      <c r="M174" s="350"/>
      <c r="N174" s="328" t="s">
        <v>66</v>
      </c>
      <c r="O174" s="329"/>
      <c r="P174" s="329"/>
      <c r="Q174" s="329"/>
      <c r="R174" s="329"/>
      <c r="S174" s="329"/>
      <c r="T174" s="330"/>
      <c r="U174" s="37" t="s">
        <v>65</v>
      </c>
      <c r="V174" s="317">
        <f>IFERROR(SUM(V169:V172),"0")</f>
        <v>450</v>
      </c>
      <c r="W174" s="317">
        <f>IFERROR(SUM(W169:W172),"0")</f>
        <v>459</v>
      </c>
      <c r="X174" s="37"/>
      <c r="Y174" s="318"/>
      <c r="Z174" s="318"/>
    </row>
    <row r="175" spans="1:53" ht="14.25" hidden="1" customHeight="1" x14ac:dyDescent="0.25">
      <c r="A175" s="337" t="s">
        <v>68</v>
      </c>
      <c r="B175" s="338"/>
      <c r="C175" s="338"/>
      <c r="D175" s="338"/>
      <c r="E175" s="338"/>
      <c r="F175" s="338"/>
      <c r="G175" s="338"/>
      <c r="H175" s="338"/>
      <c r="I175" s="338"/>
      <c r="J175" s="338"/>
      <c r="K175" s="338"/>
      <c r="L175" s="338"/>
      <c r="M175" s="338"/>
      <c r="N175" s="338"/>
      <c r="O175" s="338"/>
      <c r="P175" s="338"/>
      <c r="Q175" s="338"/>
      <c r="R175" s="338"/>
      <c r="S175" s="338"/>
      <c r="T175" s="338"/>
      <c r="U175" s="338"/>
      <c r="V175" s="338"/>
      <c r="W175" s="338"/>
      <c r="X175" s="338"/>
      <c r="Y175" s="311"/>
      <c r="Z175" s="311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21">
        <v>4680115881556</v>
      </c>
      <c r="E176" s="322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61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2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21">
        <v>4680115880573</v>
      </c>
      <c r="E177" s="322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51" t="s">
        <v>296</v>
      </c>
      <c r="O177" s="324"/>
      <c r="P177" s="324"/>
      <c r="Q177" s="324"/>
      <c r="R177" s="322"/>
      <c r="S177" s="34"/>
      <c r="T177" s="34"/>
      <c r="U177" s="35" t="s">
        <v>65</v>
      </c>
      <c r="V177" s="315">
        <v>200</v>
      </c>
      <c r="W177" s="316">
        <f t="shared" si="9"/>
        <v>200.1</v>
      </c>
      <c r="X177" s="36">
        <f>IFERROR(IF(W177=0,"",ROUNDUP(W177/H177,0)*0.02175),"")</f>
        <v>0.50024999999999997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21">
        <v>4680115881594</v>
      </c>
      <c r="E178" s="322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63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2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21">
        <v>4680115881587</v>
      </c>
      <c r="E179" s="322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85" t="s">
        <v>301</v>
      </c>
      <c r="O179" s="324"/>
      <c r="P179" s="324"/>
      <c r="Q179" s="324"/>
      <c r="R179" s="322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21">
        <v>4680115880962</v>
      </c>
      <c r="E180" s="322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4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2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21">
        <v>4680115881617</v>
      </c>
      <c r="E181" s="322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62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2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21">
        <v>4680115881228</v>
      </c>
      <c r="E182" s="322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48" t="s">
        <v>308</v>
      </c>
      <c r="O182" s="324"/>
      <c r="P182" s="324"/>
      <c r="Q182" s="324"/>
      <c r="R182" s="322"/>
      <c r="S182" s="34"/>
      <c r="T182" s="34"/>
      <c r="U182" s="35" t="s">
        <v>65</v>
      </c>
      <c r="V182" s="315">
        <v>320</v>
      </c>
      <c r="W182" s="316">
        <f t="shared" si="9"/>
        <v>321.59999999999997</v>
      </c>
      <c r="X182" s="36">
        <f>IFERROR(IF(W182=0,"",ROUNDUP(W182/H182,0)*0.00753),"")</f>
        <v>1.00902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21">
        <v>4680115881037</v>
      </c>
      <c r="E183" s="322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28" t="s">
        <v>311</v>
      </c>
      <c r="O183" s="324"/>
      <c r="P183" s="324"/>
      <c r="Q183" s="324"/>
      <c r="R183" s="322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21">
        <v>4680115881211</v>
      </c>
      <c r="E184" s="322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9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2"/>
      <c r="S184" s="34"/>
      <c r="T184" s="34"/>
      <c r="U184" s="35" t="s">
        <v>65</v>
      </c>
      <c r="V184" s="315">
        <v>360</v>
      </c>
      <c r="W184" s="316">
        <f t="shared" si="9"/>
        <v>360</v>
      </c>
      <c r="X184" s="36">
        <f>IFERROR(IF(W184=0,"",ROUNDUP(W184/H184,0)*0.00753),"")</f>
        <v>1.1294999999999999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21">
        <v>4680115881020</v>
      </c>
      <c r="E185" s="322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2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316</v>
      </c>
      <c r="B186" s="54" t="s">
        <v>317</v>
      </c>
      <c r="C186" s="31">
        <v>4301051407</v>
      </c>
      <c r="D186" s="321">
        <v>4680115882195</v>
      </c>
      <c r="E186" s="322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6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2"/>
      <c r="S186" s="34"/>
      <c r="T186" s="34"/>
      <c r="U186" s="35" t="s">
        <v>65</v>
      </c>
      <c r="V186" s="315">
        <v>400</v>
      </c>
      <c r="W186" s="316">
        <f t="shared" si="9"/>
        <v>400.8</v>
      </c>
      <c r="X186" s="36">
        <f t="shared" ref="X186:X192" si="10">IFERROR(IF(W186=0,"",ROUNDUP(W186/H186,0)*0.00753),"")</f>
        <v>1.2575100000000001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21">
        <v>4680115882607</v>
      </c>
      <c r="E187" s="322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46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2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21">
        <v>4680115880092</v>
      </c>
      <c r="E188" s="322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4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2"/>
      <c r="S188" s="34"/>
      <c r="T188" s="34"/>
      <c r="U188" s="35" t="s">
        <v>65</v>
      </c>
      <c r="V188" s="315">
        <v>440</v>
      </c>
      <c r="W188" s="316">
        <f t="shared" si="9"/>
        <v>441.59999999999997</v>
      </c>
      <c r="X188" s="36">
        <f t="shared" si="10"/>
        <v>1.3855200000000001</v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322</v>
      </c>
      <c r="B189" s="54" t="s">
        <v>323</v>
      </c>
      <c r="C189" s="31">
        <v>4301051469</v>
      </c>
      <c r="D189" s="321">
        <v>4680115880221</v>
      </c>
      <c r="E189" s="322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39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2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21">
        <v>4680115882942</v>
      </c>
      <c r="E190" s="322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2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21">
        <v>4680115880504</v>
      </c>
      <c r="E191" s="322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1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2"/>
      <c r="S191" s="34"/>
      <c r="T191" s="34"/>
      <c r="U191" s="35" t="s">
        <v>65</v>
      </c>
      <c r="V191" s="315">
        <v>80</v>
      </c>
      <c r="W191" s="316">
        <f t="shared" si="9"/>
        <v>81.599999999999994</v>
      </c>
      <c r="X191" s="36">
        <f t="shared" si="10"/>
        <v>0.25602000000000003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4301051410</v>
      </c>
      <c r="D192" s="321">
        <v>4680115882164</v>
      </c>
      <c r="E192" s="322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5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2"/>
      <c r="S192" s="34"/>
      <c r="T192" s="34"/>
      <c r="U192" s="35" t="s">
        <v>65</v>
      </c>
      <c r="V192" s="315">
        <v>240</v>
      </c>
      <c r="W192" s="316">
        <f t="shared" si="9"/>
        <v>240</v>
      </c>
      <c r="X192" s="36">
        <f t="shared" si="10"/>
        <v>0.753</v>
      </c>
      <c r="Y192" s="56"/>
      <c r="Z192" s="57"/>
      <c r="AD192" s="58"/>
      <c r="BA192" s="166" t="s">
        <v>1</v>
      </c>
    </row>
    <row r="193" spans="1:53" x14ac:dyDescent="0.2">
      <c r="A193" s="349"/>
      <c r="B193" s="338"/>
      <c r="C193" s="338"/>
      <c r="D193" s="338"/>
      <c r="E193" s="338"/>
      <c r="F193" s="338"/>
      <c r="G193" s="338"/>
      <c r="H193" s="338"/>
      <c r="I193" s="338"/>
      <c r="J193" s="338"/>
      <c r="K193" s="338"/>
      <c r="L193" s="338"/>
      <c r="M193" s="350"/>
      <c r="N193" s="328" t="s">
        <v>66</v>
      </c>
      <c r="O193" s="329"/>
      <c r="P193" s="329"/>
      <c r="Q193" s="329"/>
      <c r="R193" s="329"/>
      <c r="S193" s="329"/>
      <c r="T193" s="330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789.65517241379314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792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6.290820000000001</v>
      </c>
      <c r="Y193" s="318"/>
      <c r="Z193" s="318"/>
    </row>
    <row r="194" spans="1:53" x14ac:dyDescent="0.2">
      <c r="A194" s="338"/>
      <c r="B194" s="338"/>
      <c r="C194" s="338"/>
      <c r="D194" s="338"/>
      <c r="E194" s="338"/>
      <c r="F194" s="338"/>
      <c r="G194" s="338"/>
      <c r="H194" s="338"/>
      <c r="I194" s="338"/>
      <c r="J194" s="338"/>
      <c r="K194" s="338"/>
      <c r="L194" s="338"/>
      <c r="M194" s="350"/>
      <c r="N194" s="328" t="s">
        <v>66</v>
      </c>
      <c r="O194" s="329"/>
      <c r="P194" s="329"/>
      <c r="Q194" s="329"/>
      <c r="R194" s="329"/>
      <c r="S194" s="329"/>
      <c r="T194" s="330"/>
      <c r="U194" s="37" t="s">
        <v>65</v>
      </c>
      <c r="V194" s="317">
        <f>IFERROR(SUM(V176:V192),"0")</f>
        <v>2040</v>
      </c>
      <c r="W194" s="317">
        <f>IFERROR(SUM(W176:W192),"0")</f>
        <v>2045.6999999999998</v>
      </c>
      <c r="X194" s="37"/>
      <c r="Y194" s="318"/>
      <c r="Z194" s="318"/>
    </row>
    <row r="195" spans="1:53" ht="14.25" hidden="1" customHeight="1" x14ac:dyDescent="0.25">
      <c r="A195" s="337" t="s">
        <v>223</v>
      </c>
      <c r="B195" s="338"/>
      <c r="C195" s="338"/>
      <c r="D195" s="338"/>
      <c r="E195" s="338"/>
      <c r="F195" s="338"/>
      <c r="G195" s="338"/>
      <c r="H195" s="338"/>
      <c r="I195" s="338"/>
      <c r="J195" s="338"/>
      <c r="K195" s="338"/>
      <c r="L195" s="338"/>
      <c r="M195" s="338"/>
      <c r="N195" s="338"/>
      <c r="O195" s="338"/>
      <c r="P195" s="338"/>
      <c r="Q195" s="338"/>
      <c r="R195" s="338"/>
      <c r="S195" s="338"/>
      <c r="T195" s="338"/>
      <c r="U195" s="338"/>
      <c r="V195" s="338"/>
      <c r="W195" s="338"/>
      <c r="X195" s="338"/>
      <c r="Y195" s="311"/>
      <c r="Z195" s="311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21">
        <v>4680115882874</v>
      </c>
      <c r="E196" s="322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01" t="s">
        <v>332</v>
      </c>
      <c r="O196" s="324"/>
      <c r="P196" s="324"/>
      <c r="Q196" s="324"/>
      <c r="R196" s="322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21">
        <v>4680115884434</v>
      </c>
      <c r="E197" s="322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7" t="s">
        <v>335</v>
      </c>
      <c r="O197" s="324"/>
      <c r="P197" s="324"/>
      <c r="Q197" s="324"/>
      <c r="R197" s="322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336</v>
      </c>
      <c r="B198" s="54" t="s">
        <v>337</v>
      </c>
      <c r="C198" s="31">
        <v>4301060338</v>
      </c>
      <c r="D198" s="321">
        <v>4680115880801</v>
      </c>
      <c r="E198" s="322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2"/>
      <c r="S198" s="34"/>
      <c r="T198" s="34"/>
      <c r="U198" s="35" t="s">
        <v>65</v>
      </c>
      <c r="V198" s="315">
        <v>28</v>
      </c>
      <c r="W198" s="316">
        <f>IFERROR(IF(V198="",0,CEILING((V198/$H198),1)*$H198),"")</f>
        <v>28.799999999999997</v>
      </c>
      <c r="X198" s="36">
        <f>IFERROR(IF(W198=0,"",ROUNDUP(W198/H198,0)*0.00753),"")</f>
        <v>9.0359999999999996E-2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338</v>
      </c>
      <c r="B199" s="54" t="s">
        <v>339</v>
      </c>
      <c r="C199" s="31">
        <v>4301060339</v>
      </c>
      <c r="D199" s="321">
        <v>4680115880818</v>
      </c>
      <c r="E199" s="322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2"/>
      <c r="S199" s="34"/>
      <c r="T199" s="34"/>
      <c r="U199" s="35" t="s">
        <v>65</v>
      </c>
      <c r="V199" s="315">
        <v>32</v>
      </c>
      <c r="W199" s="316">
        <f>IFERROR(IF(V199="",0,CEILING((V199/$H199),1)*$H199),"")</f>
        <v>33.6</v>
      </c>
      <c r="X199" s="36">
        <f>IFERROR(IF(W199=0,"",ROUNDUP(W199/H199,0)*0.00753),"")</f>
        <v>0.10542</v>
      </c>
      <c r="Y199" s="56"/>
      <c r="Z199" s="57"/>
      <c r="AD199" s="58"/>
      <c r="BA199" s="170" t="s">
        <v>1</v>
      </c>
    </row>
    <row r="200" spans="1:53" x14ac:dyDescent="0.2">
      <c r="A200" s="349"/>
      <c r="B200" s="338"/>
      <c r="C200" s="338"/>
      <c r="D200" s="338"/>
      <c r="E200" s="338"/>
      <c r="F200" s="338"/>
      <c r="G200" s="338"/>
      <c r="H200" s="338"/>
      <c r="I200" s="338"/>
      <c r="J200" s="338"/>
      <c r="K200" s="338"/>
      <c r="L200" s="338"/>
      <c r="M200" s="350"/>
      <c r="N200" s="328" t="s">
        <v>66</v>
      </c>
      <c r="O200" s="329"/>
      <c r="P200" s="329"/>
      <c r="Q200" s="329"/>
      <c r="R200" s="329"/>
      <c r="S200" s="329"/>
      <c r="T200" s="330"/>
      <c r="U200" s="37" t="s">
        <v>67</v>
      </c>
      <c r="V200" s="317">
        <f>IFERROR(V196/H196,"0")+IFERROR(V197/H197,"0")+IFERROR(V198/H198,"0")+IFERROR(V199/H199,"0")</f>
        <v>25</v>
      </c>
      <c r="W200" s="317">
        <f>IFERROR(W196/H196,"0")+IFERROR(W197/H197,"0")+IFERROR(W198/H198,"0")+IFERROR(W199/H199,"0")</f>
        <v>26</v>
      </c>
      <c r="X200" s="317">
        <f>IFERROR(IF(X196="",0,X196),"0")+IFERROR(IF(X197="",0,X197),"0")+IFERROR(IF(X198="",0,X198),"0")+IFERROR(IF(X199="",0,X199),"0")</f>
        <v>0.19578000000000001</v>
      </c>
      <c r="Y200" s="318"/>
      <c r="Z200" s="318"/>
    </row>
    <row r="201" spans="1:53" x14ac:dyDescent="0.2">
      <c r="A201" s="338"/>
      <c r="B201" s="338"/>
      <c r="C201" s="338"/>
      <c r="D201" s="338"/>
      <c r="E201" s="338"/>
      <c r="F201" s="338"/>
      <c r="G201" s="338"/>
      <c r="H201" s="338"/>
      <c r="I201" s="338"/>
      <c r="J201" s="338"/>
      <c r="K201" s="338"/>
      <c r="L201" s="338"/>
      <c r="M201" s="350"/>
      <c r="N201" s="328" t="s">
        <v>66</v>
      </c>
      <c r="O201" s="329"/>
      <c r="P201" s="329"/>
      <c r="Q201" s="329"/>
      <c r="R201" s="329"/>
      <c r="S201" s="329"/>
      <c r="T201" s="330"/>
      <c r="U201" s="37" t="s">
        <v>65</v>
      </c>
      <c r="V201" s="317">
        <f>IFERROR(SUM(V196:V199),"0")</f>
        <v>60</v>
      </c>
      <c r="W201" s="317">
        <f>IFERROR(SUM(W196:W199),"0")</f>
        <v>62.4</v>
      </c>
      <c r="X201" s="37"/>
      <c r="Y201" s="318"/>
      <c r="Z201" s="318"/>
    </row>
    <row r="202" spans="1:53" ht="16.5" hidden="1" customHeight="1" x14ac:dyDescent="0.25">
      <c r="A202" s="360" t="s">
        <v>340</v>
      </c>
      <c r="B202" s="338"/>
      <c r="C202" s="338"/>
      <c r="D202" s="338"/>
      <c r="E202" s="338"/>
      <c r="F202" s="338"/>
      <c r="G202" s="338"/>
      <c r="H202" s="338"/>
      <c r="I202" s="338"/>
      <c r="J202" s="338"/>
      <c r="K202" s="338"/>
      <c r="L202" s="338"/>
      <c r="M202" s="338"/>
      <c r="N202" s="338"/>
      <c r="O202" s="338"/>
      <c r="P202" s="338"/>
      <c r="Q202" s="338"/>
      <c r="R202" s="338"/>
      <c r="S202" s="338"/>
      <c r="T202" s="338"/>
      <c r="U202" s="338"/>
      <c r="V202" s="338"/>
      <c r="W202" s="338"/>
      <c r="X202" s="338"/>
      <c r="Y202" s="310"/>
      <c r="Z202" s="310"/>
    </row>
    <row r="203" spans="1:53" ht="14.25" hidden="1" customHeight="1" x14ac:dyDescent="0.25">
      <c r="A203" s="337" t="s">
        <v>60</v>
      </c>
      <c r="B203" s="338"/>
      <c r="C203" s="338"/>
      <c r="D203" s="338"/>
      <c r="E203" s="338"/>
      <c r="F203" s="338"/>
      <c r="G203" s="338"/>
      <c r="H203" s="338"/>
      <c r="I203" s="338"/>
      <c r="J203" s="338"/>
      <c r="K203" s="338"/>
      <c r="L203" s="338"/>
      <c r="M203" s="338"/>
      <c r="N203" s="338"/>
      <c r="O203" s="338"/>
      <c r="P203" s="338"/>
      <c r="Q203" s="338"/>
      <c r="R203" s="338"/>
      <c r="S203" s="338"/>
      <c r="T203" s="338"/>
      <c r="U203" s="338"/>
      <c r="V203" s="338"/>
      <c r="W203" s="338"/>
      <c r="X203" s="338"/>
      <c r="Y203" s="311"/>
      <c r="Z203" s="311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21">
        <v>4607091389845</v>
      </c>
      <c r="E204" s="322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37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2"/>
      <c r="S204" s="34"/>
      <c r="T204" s="34"/>
      <c r="U204" s="35" t="s">
        <v>65</v>
      </c>
      <c r="V204" s="315">
        <v>175</v>
      </c>
      <c r="W204" s="316">
        <f>IFERROR(IF(V204="",0,CEILING((V204/$H204),1)*$H204),"")</f>
        <v>176.4</v>
      </c>
      <c r="X204" s="36">
        <f>IFERROR(IF(W204=0,"",ROUNDUP(W204/H204,0)*0.00502),"")</f>
        <v>0.42168</v>
      </c>
      <c r="Y204" s="56"/>
      <c r="Z204" s="57"/>
      <c r="AD204" s="58"/>
      <c r="BA204" s="171" t="s">
        <v>1</v>
      </c>
    </row>
    <row r="205" spans="1:53" x14ac:dyDescent="0.2">
      <c r="A205" s="349"/>
      <c r="B205" s="338"/>
      <c r="C205" s="338"/>
      <c r="D205" s="338"/>
      <c r="E205" s="338"/>
      <c r="F205" s="338"/>
      <c r="G205" s="338"/>
      <c r="H205" s="338"/>
      <c r="I205" s="338"/>
      <c r="J205" s="338"/>
      <c r="K205" s="338"/>
      <c r="L205" s="338"/>
      <c r="M205" s="350"/>
      <c r="N205" s="328" t="s">
        <v>66</v>
      </c>
      <c r="O205" s="329"/>
      <c r="P205" s="329"/>
      <c r="Q205" s="329"/>
      <c r="R205" s="329"/>
      <c r="S205" s="329"/>
      <c r="T205" s="330"/>
      <c r="U205" s="37" t="s">
        <v>67</v>
      </c>
      <c r="V205" s="317">
        <f>IFERROR(V204/H204,"0")</f>
        <v>83.333333333333329</v>
      </c>
      <c r="W205" s="317">
        <f>IFERROR(W204/H204,"0")</f>
        <v>84</v>
      </c>
      <c r="X205" s="317">
        <f>IFERROR(IF(X204="",0,X204),"0")</f>
        <v>0.42168</v>
      </c>
      <c r="Y205" s="318"/>
      <c r="Z205" s="318"/>
    </row>
    <row r="206" spans="1:53" x14ac:dyDescent="0.2">
      <c r="A206" s="338"/>
      <c r="B206" s="338"/>
      <c r="C206" s="338"/>
      <c r="D206" s="338"/>
      <c r="E206" s="338"/>
      <c r="F206" s="338"/>
      <c r="G206" s="338"/>
      <c r="H206" s="338"/>
      <c r="I206" s="338"/>
      <c r="J206" s="338"/>
      <c r="K206" s="338"/>
      <c r="L206" s="338"/>
      <c r="M206" s="350"/>
      <c r="N206" s="328" t="s">
        <v>66</v>
      </c>
      <c r="O206" s="329"/>
      <c r="P206" s="329"/>
      <c r="Q206" s="329"/>
      <c r="R206" s="329"/>
      <c r="S206" s="329"/>
      <c r="T206" s="330"/>
      <c r="U206" s="37" t="s">
        <v>65</v>
      </c>
      <c r="V206" s="317">
        <f>IFERROR(SUM(V204:V204),"0")</f>
        <v>175</v>
      </c>
      <c r="W206" s="317">
        <f>IFERROR(SUM(W204:W204),"0")</f>
        <v>176.4</v>
      </c>
      <c r="X206" s="37"/>
      <c r="Y206" s="318"/>
      <c r="Z206" s="318"/>
    </row>
    <row r="207" spans="1:53" ht="16.5" hidden="1" customHeight="1" x14ac:dyDescent="0.25">
      <c r="A207" s="360" t="s">
        <v>343</v>
      </c>
      <c r="B207" s="338"/>
      <c r="C207" s="338"/>
      <c r="D207" s="338"/>
      <c r="E207" s="338"/>
      <c r="F207" s="338"/>
      <c r="G207" s="338"/>
      <c r="H207" s="338"/>
      <c r="I207" s="338"/>
      <c r="J207" s="338"/>
      <c r="K207" s="338"/>
      <c r="L207" s="338"/>
      <c r="M207" s="338"/>
      <c r="N207" s="338"/>
      <c r="O207" s="338"/>
      <c r="P207" s="338"/>
      <c r="Q207" s="338"/>
      <c r="R207" s="338"/>
      <c r="S207" s="338"/>
      <c r="T207" s="338"/>
      <c r="U207" s="338"/>
      <c r="V207" s="338"/>
      <c r="W207" s="338"/>
      <c r="X207" s="338"/>
      <c r="Y207" s="310"/>
      <c r="Z207" s="310"/>
    </row>
    <row r="208" spans="1:53" ht="14.25" hidden="1" customHeight="1" x14ac:dyDescent="0.25">
      <c r="A208" s="337" t="s">
        <v>105</v>
      </c>
      <c r="B208" s="338"/>
      <c r="C208" s="338"/>
      <c r="D208" s="338"/>
      <c r="E208" s="338"/>
      <c r="F208" s="338"/>
      <c r="G208" s="338"/>
      <c r="H208" s="338"/>
      <c r="I208" s="338"/>
      <c r="J208" s="338"/>
      <c r="K208" s="338"/>
      <c r="L208" s="338"/>
      <c r="M208" s="338"/>
      <c r="N208" s="338"/>
      <c r="O208" s="338"/>
      <c r="P208" s="338"/>
      <c r="Q208" s="338"/>
      <c r="R208" s="338"/>
      <c r="S208" s="338"/>
      <c r="T208" s="338"/>
      <c r="U208" s="338"/>
      <c r="V208" s="338"/>
      <c r="W208" s="338"/>
      <c r="X208" s="338"/>
      <c r="Y208" s="311"/>
      <c r="Z208" s="311"/>
    </row>
    <row r="209" spans="1:53" ht="27" hidden="1" customHeight="1" x14ac:dyDescent="0.25">
      <c r="A209" s="54" t="s">
        <v>344</v>
      </c>
      <c r="B209" s="54" t="s">
        <v>345</v>
      </c>
      <c r="C209" s="31">
        <v>4301011346</v>
      </c>
      <c r="D209" s="321">
        <v>4607091387445</v>
      </c>
      <c r="E209" s="322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3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4"/>
      <c r="P209" s="324"/>
      <c r="Q209" s="324"/>
      <c r="R209" s="322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346</v>
      </c>
      <c r="B210" s="54" t="s">
        <v>347</v>
      </c>
      <c r="C210" s="31">
        <v>4301011362</v>
      </c>
      <c r="D210" s="321">
        <v>4607091386004</v>
      </c>
      <c r="E210" s="322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56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4"/>
      <c r="P210" s="324"/>
      <c r="Q210" s="324"/>
      <c r="R210" s="322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348</v>
      </c>
      <c r="C211" s="31">
        <v>4301011308</v>
      </c>
      <c r="D211" s="321">
        <v>4607091386004</v>
      </c>
      <c r="E211" s="322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44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2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350</v>
      </c>
      <c r="C212" s="31">
        <v>4301011347</v>
      </c>
      <c r="D212" s="321">
        <v>4607091386073</v>
      </c>
      <c r="E212" s="322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4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4"/>
      <c r="P212" s="324"/>
      <c r="Q212" s="324"/>
      <c r="R212" s="322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351</v>
      </c>
      <c r="B213" s="54" t="s">
        <v>352</v>
      </c>
      <c r="C213" s="31">
        <v>4301011395</v>
      </c>
      <c r="D213" s="321">
        <v>4607091387322</v>
      </c>
      <c r="E213" s="322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56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4"/>
      <c r="P213" s="324"/>
      <c r="Q213" s="324"/>
      <c r="R213" s="322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351</v>
      </c>
      <c r="B214" s="54" t="s">
        <v>353</v>
      </c>
      <c r="C214" s="31">
        <v>4301010928</v>
      </c>
      <c r="D214" s="321">
        <v>4607091387322</v>
      </c>
      <c r="E214" s="322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2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2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355</v>
      </c>
      <c r="C215" s="31">
        <v>4301011311</v>
      </c>
      <c r="D215" s="321">
        <v>4607091387377</v>
      </c>
      <c r="E215" s="322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4"/>
      <c r="P215" s="324"/>
      <c r="Q215" s="324"/>
      <c r="R215" s="322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356</v>
      </c>
      <c r="B216" s="54" t="s">
        <v>357</v>
      </c>
      <c r="C216" s="31">
        <v>4301010945</v>
      </c>
      <c r="D216" s="321">
        <v>4607091387353</v>
      </c>
      <c r="E216" s="322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6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4"/>
      <c r="P216" s="324"/>
      <c r="Q216" s="324"/>
      <c r="R216" s="322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358</v>
      </c>
      <c r="B217" s="54" t="s">
        <v>359</v>
      </c>
      <c r="C217" s="31">
        <v>4301011328</v>
      </c>
      <c r="D217" s="321">
        <v>4607091386011</v>
      </c>
      <c r="E217" s="322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3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4"/>
      <c r="P217" s="324"/>
      <c r="Q217" s="324"/>
      <c r="R217" s="322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360</v>
      </c>
      <c r="B218" s="54" t="s">
        <v>361</v>
      </c>
      <c r="C218" s="31">
        <v>4301011329</v>
      </c>
      <c r="D218" s="321">
        <v>4607091387308</v>
      </c>
      <c r="E218" s="322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4"/>
      <c r="P218" s="324"/>
      <c r="Q218" s="324"/>
      <c r="R218" s="322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362</v>
      </c>
      <c r="B219" s="54" t="s">
        <v>363</v>
      </c>
      <c r="C219" s="31">
        <v>4301011049</v>
      </c>
      <c r="D219" s="321">
        <v>4607091387339</v>
      </c>
      <c r="E219" s="322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52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4"/>
      <c r="P219" s="324"/>
      <c r="Q219" s="324"/>
      <c r="R219" s="322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364</v>
      </c>
      <c r="B220" s="54" t="s">
        <v>365</v>
      </c>
      <c r="C220" s="31">
        <v>4301011433</v>
      </c>
      <c r="D220" s="321">
        <v>4680115882638</v>
      </c>
      <c r="E220" s="322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59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4"/>
      <c r="P220" s="324"/>
      <c r="Q220" s="324"/>
      <c r="R220" s="322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366</v>
      </c>
      <c r="B221" s="54" t="s">
        <v>367</v>
      </c>
      <c r="C221" s="31">
        <v>4301011573</v>
      </c>
      <c r="D221" s="321">
        <v>4680115881938</v>
      </c>
      <c r="E221" s="322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8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4"/>
      <c r="P221" s="324"/>
      <c r="Q221" s="324"/>
      <c r="R221" s="322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368</v>
      </c>
      <c r="B222" s="54" t="s">
        <v>369</v>
      </c>
      <c r="C222" s="31">
        <v>4301010944</v>
      </c>
      <c r="D222" s="321">
        <v>4607091387346</v>
      </c>
      <c r="E222" s="322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5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4"/>
      <c r="P222" s="324"/>
      <c r="Q222" s="324"/>
      <c r="R222" s="322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idden="1" x14ac:dyDescent="0.2">
      <c r="A223" s="349"/>
      <c r="B223" s="338"/>
      <c r="C223" s="338"/>
      <c r="D223" s="338"/>
      <c r="E223" s="338"/>
      <c r="F223" s="338"/>
      <c r="G223" s="338"/>
      <c r="H223" s="338"/>
      <c r="I223" s="338"/>
      <c r="J223" s="338"/>
      <c r="K223" s="338"/>
      <c r="L223" s="338"/>
      <c r="M223" s="350"/>
      <c r="N223" s="328" t="s">
        <v>66</v>
      </c>
      <c r="O223" s="329"/>
      <c r="P223" s="329"/>
      <c r="Q223" s="329"/>
      <c r="R223" s="329"/>
      <c r="S223" s="329"/>
      <c r="T223" s="330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hidden="1" x14ac:dyDescent="0.2">
      <c r="A224" s="338"/>
      <c r="B224" s="338"/>
      <c r="C224" s="338"/>
      <c r="D224" s="338"/>
      <c r="E224" s="338"/>
      <c r="F224" s="338"/>
      <c r="G224" s="338"/>
      <c r="H224" s="338"/>
      <c r="I224" s="338"/>
      <c r="J224" s="338"/>
      <c r="K224" s="338"/>
      <c r="L224" s="338"/>
      <c r="M224" s="350"/>
      <c r="N224" s="328" t="s">
        <v>66</v>
      </c>
      <c r="O224" s="329"/>
      <c r="P224" s="329"/>
      <c r="Q224" s="329"/>
      <c r="R224" s="329"/>
      <c r="S224" s="329"/>
      <c r="T224" s="330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hidden="1" customHeight="1" x14ac:dyDescent="0.25">
      <c r="A225" s="337" t="s">
        <v>97</v>
      </c>
      <c r="B225" s="338"/>
      <c r="C225" s="338"/>
      <c r="D225" s="338"/>
      <c r="E225" s="338"/>
      <c r="F225" s="338"/>
      <c r="G225" s="338"/>
      <c r="H225" s="338"/>
      <c r="I225" s="338"/>
      <c r="J225" s="338"/>
      <c r="K225" s="338"/>
      <c r="L225" s="338"/>
      <c r="M225" s="338"/>
      <c r="N225" s="338"/>
      <c r="O225" s="338"/>
      <c r="P225" s="338"/>
      <c r="Q225" s="338"/>
      <c r="R225" s="338"/>
      <c r="S225" s="338"/>
      <c r="T225" s="338"/>
      <c r="U225" s="338"/>
      <c r="V225" s="338"/>
      <c r="W225" s="338"/>
      <c r="X225" s="338"/>
      <c r="Y225" s="311"/>
      <c r="Z225" s="311"/>
    </row>
    <row r="226" spans="1:53" ht="27" hidden="1" customHeight="1" x14ac:dyDescent="0.25">
      <c r="A226" s="54" t="s">
        <v>370</v>
      </c>
      <c r="B226" s="54" t="s">
        <v>371</v>
      </c>
      <c r="C226" s="31">
        <v>4301020254</v>
      </c>
      <c r="D226" s="321">
        <v>4680115881914</v>
      </c>
      <c r="E226" s="322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56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4"/>
      <c r="P226" s="324"/>
      <c r="Q226" s="324"/>
      <c r="R226" s="322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idden="1" x14ac:dyDescent="0.2">
      <c r="A227" s="349"/>
      <c r="B227" s="338"/>
      <c r="C227" s="338"/>
      <c r="D227" s="338"/>
      <c r="E227" s="338"/>
      <c r="F227" s="338"/>
      <c r="G227" s="338"/>
      <c r="H227" s="338"/>
      <c r="I227" s="338"/>
      <c r="J227" s="338"/>
      <c r="K227" s="338"/>
      <c r="L227" s="338"/>
      <c r="M227" s="350"/>
      <c r="N227" s="328" t="s">
        <v>66</v>
      </c>
      <c r="O227" s="329"/>
      <c r="P227" s="329"/>
      <c r="Q227" s="329"/>
      <c r="R227" s="329"/>
      <c r="S227" s="329"/>
      <c r="T227" s="330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hidden="1" x14ac:dyDescent="0.2">
      <c r="A228" s="338"/>
      <c r="B228" s="338"/>
      <c r="C228" s="338"/>
      <c r="D228" s="338"/>
      <c r="E228" s="338"/>
      <c r="F228" s="338"/>
      <c r="G228" s="338"/>
      <c r="H228" s="338"/>
      <c r="I228" s="338"/>
      <c r="J228" s="338"/>
      <c r="K228" s="338"/>
      <c r="L228" s="338"/>
      <c r="M228" s="350"/>
      <c r="N228" s="328" t="s">
        <v>66</v>
      </c>
      <c r="O228" s="329"/>
      <c r="P228" s="329"/>
      <c r="Q228" s="329"/>
      <c r="R228" s="329"/>
      <c r="S228" s="329"/>
      <c r="T228" s="330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hidden="1" customHeight="1" x14ac:dyDescent="0.25">
      <c r="A229" s="337" t="s">
        <v>60</v>
      </c>
      <c r="B229" s="338"/>
      <c r="C229" s="338"/>
      <c r="D229" s="338"/>
      <c r="E229" s="338"/>
      <c r="F229" s="338"/>
      <c r="G229" s="338"/>
      <c r="H229" s="338"/>
      <c r="I229" s="338"/>
      <c r="J229" s="338"/>
      <c r="K229" s="338"/>
      <c r="L229" s="338"/>
      <c r="M229" s="338"/>
      <c r="N229" s="338"/>
      <c r="O229" s="338"/>
      <c r="P229" s="338"/>
      <c r="Q229" s="338"/>
      <c r="R229" s="338"/>
      <c r="S229" s="338"/>
      <c r="T229" s="338"/>
      <c r="U229" s="338"/>
      <c r="V229" s="338"/>
      <c r="W229" s="338"/>
      <c r="X229" s="338"/>
      <c r="Y229" s="311"/>
      <c r="Z229" s="311"/>
    </row>
    <row r="230" spans="1:53" ht="27" customHeight="1" x14ac:dyDescent="0.25">
      <c r="A230" s="54" t="s">
        <v>372</v>
      </c>
      <c r="B230" s="54" t="s">
        <v>373</v>
      </c>
      <c r="C230" s="31">
        <v>4301030878</v>
      </c>
      <c r="D230" s="321">
        <v>4607091387193</v>
      </c>
      <c r="E230" s="322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4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4"/>
      <c r="P230" s="324"/>
      <c r="Q230" s="324"/>
      <c r="R230" s="322"/>
      <c r="S230" s="34"/>
      <c r="T230" s="34"/>
      <c r="U230" s="35" t="s">
        <v>65</v>
      </c>
      <c r="V230" s="315">
        <v>10</v>
      </c>
      <c r="W230" s="316">
        <f>IFERROR(IF(V230="",0,CEILING((V230/$H230),1)*$H230),"")</f>
        <v>12.600000000000001</v>
      </c>
      <c r="X230" s="36">
        <f>IFERROR(IF(W230=0,"",ROUNDUP(W230/H230,0)*0.00753),"")</f>
        <v>2.2589999999999999E-2</v>
      </c>
      <c r="Y230" s="56"/>
      <c r="Z230" s="57"/>
      <c r="AD230" s="58"/>
      <c r="BA230" s="187" t="s">
        <v>1</v>
      </c>
    </row>
    <row r="231" spans="1:53" ht="27" hidden="1" customHeight="1" x14ac:dyDescent="0.25">
      <c r="A231" s="54" t="s">
        <v>374</v>
      </c>
      <c r="B231" s="54" t="s">
        <v>375</v>
      </c>
      <c r="C231" s="31">
        <v>4301031153</v>
      </c>
      <c r="D231" s="321">
        <v>4607091387230</v>
      </c>
      <c r="E231" s="322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4"/>
      <c r="P231" s="324"/>
      <c r="Q231" s="324"/>
      <c r="R231" s="322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4301031152</v>
      </c>
      <c r="D232" s="321">
        <v>4607091387285</v>
      </c>
      <c r="E232" s="322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4"/>
      <c r="P232" s="324"/>
      <c r="Q232" s="324"/>
      <c r="R232" s="322"/>
      <c r="S232" s="34"/>
      <c r="T232" s="34"/>
      <c r="U232" s="35" t="s">
        <v>65</v>
      </c>
      <c r="V232" s="315">
        <v>7</v>
      </c>
      <c r="W232" s="316">
        <f>IFERROR(IF(V232="",0,CEILING((V232/$H232),1)*$H232),"")</f>
        <v>8.4</v>
      </c>
      <c r="X232" s="36">
        <f>IFERROR(IF(W232=0,"",ROUNDUP(W232/H232,0)*0.00502),"")</f>
        <v>2.0080000000000001E-2</v>
      </c>
      <c r="Y232" s="56"/>
      <c r="Z232" s="57"/>
      <c r="AD232" s="58"/>
      <c r="BA232" s="189" t="s">
        <v>1</v>
      </c>
    </row>
    <row r="233" spans="1:53" x14ac:dyDescent="0.2">
      <c r="A233" s="349"/>
      <c r="B233" s="338"/>
      <c r="C233" s="338"/>
      <c r="D233" s="338"/>
      <c r="E233" s="338"/>
      <c r="F233" s="338"/>
      <c r="G233" s="338"/>
      <c r="H233" s="338"/>
      <c r="I233" s="338"/>
      <c r="J233" s="338"/>
      <c r="K233" s="338"/>
      <c r="L233" s="338"/>
      <c r="M233" s="350"/>
      <c r="N233" s="328" t="s">
        <v>66</v>
      </c>
      <c r="O233" s="329"/>
      <c r="P233" s="329"/>
      <c r="Q233" s="329"/>
      <c r="R233" s="329"/>
      <c r="S233" s="329"/>
      <c r="T233" s="330"/>
      <c r="U233" s="37" t="s">
        <v>67</v>
      </c>
      <c r="V233" s="317">
        <f>IFERROR(V230/H230,"0")+IFERROR(V231/H231,"0")+IFERROR(V232/H232,"0")</f>
        <v>5.7142857142857135</v>
      </c>
      <c r="W233" s="317">
        <f>IFERROR(W230/H230,"0")+IFERROR(W231/H231,"0")+IFERROR(W232/H232,"0")</f>
        <v>7</v>
      </c>
      <c r="X233" s="317">
        <f>IFERROR(IF(X230="",0,X230),"0")+IFERROR(IF(X231="",0,X231),"0")+IFERROR(IF(X232="",0,X232),"0")</f>
        <v>4.267E-2</v>
      </c>
      <c r="Y233" s="318"/>
      <c r="Z233" s="318"/>
    </row>
    <row r="234" spans="1:53" x14ac:dyDescent="0.2">
      <c r="A234" s="338"/>
      <c r="B234" s="338"/>
      <c r="C234" s="338"/>
      <c r="D234" s="338"/>
      <c r="E234" s="338"/>
      <c r="F234" s="338"/>
      <c r="G234" s="338"/>
      <c r="H234" s="338"/>
      <c r="I234" s="338"/>
      <c r="J234" s="338"/>
      <c r="K234" s="338"/>
      <c r="L234" s="338"/>
      <c r="M234" s="350"/>
      <c r="N234" s="328" t="s">
        <v>66</v>
      </c>
      <c r="O234" s="329"/>
      <c r="P234" s="329"/>
      <c r="Q234" s="329"/>
      <c r="R234" s="329"/>
      <c r="S234" s="329"/>
      <c r="T234" s="330"/>
      <c r="U234" s="37" t="s">
        <v>65</v>
      </c>
      <c r="V234" s="317">
        <f>IFERROR(SUM(V230:V232),"0")</f>
        <v>17</v>
      </c>
      <c r="W234" s="317">
        <f>IFERROR(SUM(W230:W232),"0")</f>
        <v>21</v>
      </c>
      <c r="X234" s="37"/>
      <c r="Y234" s="318"/>
      <c r="Z234" s="318"/>
    </row>
    <row r="235" spans="1:53" ht="14.25" hidden="1" customHeight="1" x14ac:dyDescent="0.25">
      <c r="A235" s="337" t="s">
        <v>68</v>
      </c>
      <c r="B235" s="338"/>
      <c r="C235" s="338"/>
      <c r="D235" s="338"/>
      <c r="E235" s="338"/>
      <c r="F235" s="338"/>
      <c r="G235" s="338"/>
      <c r="H235" s="338"/>
      <c r="I235" s="338"/>
      <c r="J235" s="338"/>
      <c r="K235" s="338"/>
      <c r="L235" s="338"/>
      <c r="M235" s="338"/>
      <c r="N235" s="338"/>
      <c r="O235" s="338"/>
      <c r="P235" s="338"/>
      <c r="Q235" s="338"/>
      <c r="R235" s="338"/>
      <c r="S235" s="338"/>
      <c r="T235" s="338"/>
      <c r="U235" s="338"/>
      <c r="V235" s="338"/>
      <c r="W235" s="338"/>
      <c r="X235" s="338"/>
      <c r="Y235" s="311"/>
      <c r="Z235" s="311"/>
    </row>
    <row r="236" spans="1:53" ht="16.5" hidden="1" customHeight="1" x14ac:dyDescent="0.25">
      <c r="A236" s="54" t="s">
        <v>378</v>
      </c>
      <c r="B236" s="54" t="s">
        <v>379</v>
      </c>
      <c r="C236" s="31">
        <v>4301051100</v>
      </c>
      <c r="D236" s="321">
        <v>4607091387766</v>
      </c>
      <c r="E236" s="322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5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4"/>
      <c r="P236" s="324"/>
      <c r="Q236" s="324"/>
      <c r="R236" s="322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hidden="1" customHeight="1" x14ac:dyDescent="0.25">
      <c r="A237" s="54" t="s">
        <v>380</v>
      </c>
      <c r="B237" s="54" t="s">
        <v>381</v>
      </c>
      <c r="C237" s="31">
        <v>4301051116</v>
      </c>
      <c r="D237" s="321">
        <v>4607091387957</v>
      </c>
      <c r="E237" s="322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4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4"/>
      <c r="P237" s="324"/>
      <c r="Q237" s="324"/>
      <c r="R237" s="322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hidden="1" customHeight="1" x14ac:dyDescent="0.25">
      <c r="A238" s="54" t="s">
        <v>382</v>
      </c>
      <c r="B238" s="54" t="s">
        <v>383</v>
      </c>
      <c r="C238" s="31">
        <v>4301051115</v>
      </c>
      <c r="D238" s="321">
        <v>4607091387964</v>
      </c>
      <c r="E238" s="322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4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4"/>
      <c r="P238" s="324"/>
      <c r="Q238" s="324"/>
      <c r="R238" s="322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384</v>
      </c>
      <c r="B239" s="54" t="s">
        <v>385</v>
      </c>
      <c r="C239" s="31">
        <v>4301051461</v>
      </c>
      <c r="D239" s="321">
        <v>4680115883604</v>
      </c>
      <c r="E239" s="322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424" t="s">
        <v>386</v>
      </c>
      <c r="O239" s="324"/>
      <c r="P239" s="324"/>
      <c r="Q239" s="324"/>
      <c r="R239" s="322"/>
      <c r="S239" s="34"/>
      <c r="T239" s="34"/>
      <c r="U239" s="35" t="s">
        <v>65</v>
      </c>
      <c r="V239" s="315">
        <v>454.99999999999989</v>
      </c>
      <c r="W239" s="316">
        <f t="shared" si="13"/>
        <v>455.70000000000005</v>
      </c>
      <c r="X239" s="36">
        <f>IFERROR(IF(W239=0,"",ROUNDUP(W239/H239,0)*0.00753),"")</f>
        <v>1.63401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4301051485</v>
      </c>
      <c r="D240" s="321">
        <v>4680115883567</v>
      </c>
      <c r="E240" s="322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486" t="s">
        <v>389</v>
      </c>
      <c r="O240" s="324"/>
      <c r="P240" s="324"/>
      <c r="Q240" s="324"/>
      <c r="R240" s="322"/>
      <c r="S240" s="34"/>
      <c r="T240" s="34"/>
      <c r="U240" s="35" t="s">
        <v>65</v>
      </c>
      <c r="V240" s="315">
        <v>350</v>
      </c>
      <c r="W240" s="316">
        <f t="shared" si="13"/>
        <v>350.7</v>
      </c>
      <c r="X240" s="36">
        <f>IFERROR(IF(W240=0,"",ROUNDUP(W240/H240,0)*0.00753),"")</f>
        <v>1.2575100000000001</v>
      </c>
      <c r="Y240" s="56"/>
      <c r="Z240" s="57"/>
      <c r="AD240" s="58"/>
      <c r="BA240" s="194" t="s">
        <v>1</v>
      </c>
    </row>
    <row r="241" spans="1:53" ht="16.5" hidden="1" customHeight="1" x14ac:dyDescent="0.25">
      <c r="A241" s="54" t="s">
        <v>390</v>
      </c>
      <c r="B241" s="54" t="s">
        <v>391</v>
      </c>
      <c r="C241" s="31">
        <v>4301051134</v>
      </c>
      <c r="D241" s="321">
        <v>4607091381672</v>
      </c>
      <c r="E241" s="322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55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4"/>
      <c r="P241" s="324"/>
      <c r="Q241" s="324"/>
      <c r="R241" s="322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4301051130</v>
      </c>
      <c r="D242" s="321">
        <v>4607091387537</v>
      </c>
      <c r="E242" s="322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5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4"/>
      <c r="P242" s="324"/>
      <c r="Q242" s="324"/>
      <c r="R242" s="322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hidden="1" customHeight="1" x14ac:dyDescent="0.25">
      <c r="A243" s="54" t="s">
        <v>394</v>
      </c>
      <c r="B243" s="54" t="s">
        <v>395</v>
      </c>
      <c r="C243" s="31">
        <v>4301051132</v>
      </c>
      <c r="D243" s="321">
        <v>4607091387513</v>
      </c>
      <c r="E243" s="322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5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4"/>
      <c r="P243" s="324"/>
      <c r="Q243" s="324"/>
      <c r="R243" s="322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396</v>
      </c>
      <c r="B244" s="54" t="s">
        <v>397</v>
      </c>
      <c r="C244" s="31">
        <v>4301051277</v>
      </c>
      <c r="D244" s="321">
        <v>4680115880511</v>
      </c>
      <c r="E244" s="322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53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4"/>
      <c r="P244" s="324"/>
      <c r="Q244" s="324"/>
      <c r="R244" s="322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49"/>
      <c r="B245" s="338"/>
      <c r="C245" s="338"/>
      <c r="D245" s="338"/>
      <c r="E245" s="338"/>
      <c r="F245" s="338"/>
      <c r="G245" s="338"/>
      <c r="H245" s="338"/>
      <c r="I245" s="338"/>
      <c r="J245" s="338"/>
      <c r="K245" s="338"/>
      <c r="L245" s="338"/>
      <c r="M245" s="350"/>
      <c r="N245" s="328" t="s">
        <v>66</v>
      </c>
      <c r="O245" s="329"/>
      <c r="P245" s="329"/>
      <c r="Q245" s="329"/>
      <c r="R245" s="329"/>
      <c r="S245" s="329"/>
      <c r="T245" s="330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383.33333333333326</v>
      </c>
      <c r="W245" s="317">
        <f>IFERROR(W236/H236,"0")+IFERROR(W237/H237,"0")+IFERROR(W238/H238,"0")+IFERROR(W239/H239,"0")+IFERROR(W240/H240,"0")+IFERROR(W241/H241,"0")+IFERROR(W242/H242,"0")+IFERROR(W243/H243,"0")+IFERROR(W244/H244,"0")</f>
        <v>384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2.8915199999999999</v>
      </c>
      <c r="Y245" s="318"/>
      <c r="Z245" s="318"/>
    </row>
    <row r="246" spans="1:53" x14ac:dyDescent="0.2">
      <c r="A246" s="338"/>
      <c r="B246" s="338"/>
      <c r="C246" s="338"/>
      <c r="D246" s="338"/>
      <c r="E246" s="338"/>
      <c r="F246" s="338"/>
      <c r="G246" s="338"/>
      <c r="H246" s="338"/>
      <c r="I246" s="338"/>
      <c r="J246" s="338"/>
      <c r="K246" s="338"/>
      <c r="L246" s="338"/>
      <c r="M246" s="350"/>
      <c r="N246" s="328" t="s">
        <v>66</v>
      </c>
      <c r="O246" s="329"/>
      <c r="P246" s="329"/>
      <c r="Q246" s="329"/>
      <c r="R246" s="329"/>
      <c r="S246" s="329"/>
      <c r="T246" s="330"/>
      <c r="U246" s="37" t="s">
        <v>65</v>
      </c>
      <c r="V246" s="317">
        <f>IFERROR(SUM(V236:V244),"0")</f>
        <v>804.99999999999989</v>
      </c>
      <c r="W246" s="317">
        <f>IFERROR(SUM(W236:W244),"0")</f>
        <v>806.40000000000009</v>
      </c>
      <c r="X246" s="37"/>
      <c r="Y246" s="318"/>
      <c r="Z246" s="318"/>
    </row>
    <row r="247" spans="1:53" ht="14.25" hidden="1" customHeight="1" x14ac:dyDescent="0.25">
      <c r="A247" s="337" t="s">
        <v>223</v>
      </c>
      <c r="B247" s="338"/>
      <c r="C247" s="338"/>
      <c r="D247" s="338"/>
      <c r="E247" s="338"/>
      <c r="F247" s="338"/>
      <c r="G247" s="338"/>
      <c r="H247" s="338"/>
      <c r="I247" s="338"/>
      <c r="J247" s="338"/>
      <c r="K247" s="338"/>
      <c r="L247" s="338"/>
      <c r="M247" s="338"/>
      <c r="N247" s="338"/>
      <c r="O247" s="338"/>
      <c r="P247" s="338"/>
      <c r="Q247" s="338"/>
      <c r="R247" s="338"/>
      <c r="S247" s="338"/>
      <c r="T247" s="338"/>
      <c r="U247" s="338"/>
      <c r="V247" s="338"/>
      <c r="W247" s="338"/>
      <c r="X247" s="338"/>
      <c r="Y247" s="311"/>
      <c r="Z247" s="311"/>
    </row>
    <row r="248" spans="1:53" ht="16.5" customHeight="1" x14ac:dyDescent="0.25">
      <c r="A248" s="54" t="s">
        <v>398</v>
      </c>
      <c r="B248" s="54" t="s">
        <v>399</v>
      </c>
      <c r="C248" s="31">
        <v>4301060326</v>
      </c>
      <c r="D248" s="321">
        <v>4607091380880</v>
      </c>
      <c r="E248" s="322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38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4"/>
      <c r="P248" s="324"/>
      <c r="Q248" s="324"/>
      <c r="R248" s="322"/>
      <c r="S248" s="34"/>
      <c r="T248" s="34"/>
      <c r="U248" s="35" t="s">
        <v>65</v>
      </c>
      <c r="V248" s="315">
        <v>30</v>
      </c>
      <c r="W248" s="316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4301060308</v>
      </c>
      <c r="D249" s="321">
        <v>4607091384482</v>
      </c>
      <c r="E249" s="322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37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4"/>
      <c r="P249" s="324"/>
      <c r="Q249" s="324"/>
      <c r="R249" s="322"/>
      <c r="S249" s="34"/>
      <c r="T249" s="34"/>
      <c r="U249" s="35" t="s">
        <v>65</v>
      </c>
      <c r="V249" s="315">
        <v>250</v>
      </c>
      <c r="W249" s="316">
        <f>IFERROR(IF(V249="",0,CEILING((V249/$H249),1)*$H249),"")</f>
        <v>257.39999999999998</v>
      </c>
      <c r="X249" s="36">
        <f>IFERROR(IF(W249=0,"",ROUNDUP(W249/H249,0)*0.02175),"")</f>
        <v>0.71775</v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402</v>
      </c>
      <c r="B250" s="54" t="s">
        <v>403</v>
      </c>
      <c r="C250" s="31">
        <v>4301060325</v>
      </c>
      <c r="D250" s="321">
        <v>4607091380897</v>
      </c>
      <c r="E250" s="322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4"/>
      <c r="P250" s="324"/>
      <c r="Q250" s="324"/>
      <c r="R250" s="322"/>
      <c r="S250" s="34"/>
      <c r="T250" s="34"/>
      <c r="U250" s="35" t="s">
        <v>65</v>
      </c>
      <c r="V250" s="315">
        <v>30</v>
      </c>
      <c r="W250" s="316">
        <f>IFERROR(IF(V250="",0,CEILING((V250/$H250),1)*$H250),"")</f>
        <v>33.6</v>
      </c>
      <c r="X250" s="36">
        <f>IFERROR(IF(W250=0,"",ROUNDUP(W250/H250,0)*0.02175),"")</f>
        <v>8.6999999999999994E-2</v>
      </c>
      <c r="Y250" s="56"/>
      <c r="Z250" s="57"/>
      <c r="AD250" s="58"/>
      <c r="BA250" s="201" t="s">
        <v>1</v>
      </c>
    </row>
    <row r="251" spans="1:53" x14ac:dyDescent="0.2">
      <c r="A251" s="349"/>
      <c r="B251" s="338"/>
      <c r="C251" s="338"/>
      <c r="D251" s="338"/>
      <c r="E251" s="338"/>
      <c r="F251" s="338"/>
      <c r="G251" s="338"/>
      <c r="H251" s="338"/>
      <c r="I251" s="338"/>
      <c r="J251" s="338"/>
      <c r="K251" s="338"/>
      <c r="L251" s="338"/>
      <c r="M251" s="350"/>
      <c r="N251" s="328" t="s">
        <v>66</v>
      </c>
      <c r="O251" s="329"/>
      <c r="P251" s="329"/>
      <c r="Q251" s="329"/>
      <c r="R251" s="329"/>
      <c r="S251" s="329"/>
      <c r="T251" s="330"/>
      <c r="U251" s="37" t="s">
        <v>67</v>
      </c>
      <c r="V251" s="317">
        <f>IFERROR(V248/H248,"0")+IFERROR(V249/H249,"0")+IFERROR(V250/H250,"0")</f>
        <v>39.19413919413919</v>
      </c>
      <c r="W251" s="317">
        <f>IFERROR(W248/H248,"0")+IFERROR(W249/H249,"0")+IFERROR(W250/H250,"0")</f>
        <v>41</v>
      </c>
      <c r="X251" s="317">
        <f>IFERROR(IF(X248="",0,X248),"0")+IFERROR(IF(X249="",0,X249),"0")+IFERROR(IF(X250="",0,X250),"0")</f>
        <v>0.89174999999999993</v>
      </c>
      <c r="Y251" s="318"/>
      <c r="Z251" s="318"/>
    </row>
    <row r="252" spans="1:53" x14ac:dyDescent="0.2">
      <c r="A252" s="338"/>
      <c r="B252" s="338"/>
      <c r="C252" s="338"/>
      <c r="D252" s="338"/>
      <c r="E252" s="338"/>
      <c r="F252" s="338"/>
      <c r="G252" s="338"/>
      <c r="H252" s="338"/>
      <c r="I252" s="338"/>
      <c r="J252" s="338"/>
      <c r="K252" s="338"/>
      <c r="L252" s="338"/>
      <c r="M252" s="350"/>
      <c r="N252" s="328" t="s">
        <v>66</v>
      </c>
      <c r="O252" s="329"/>
      <c r="P252" s="329"/>
      <c r="Q252" s="329"/>
      <c r="R252" s="329"/>
      <c r="S252" s="329"/>
      <c r="T252" s="330"/>
      <c r="U252" s="37" t="s">
        <v>65</v>
      </c>
      <c r="V252" s="317">
        <f>IFERROR(SUM(V248:V250),"0")</f>
        <v>310</v>
      </c>
      <c r="W252" s="317">
        <f>IFERROR(SUM(W248:W250),"0")</f>
        <v>324.60000000000002</v>
      </c>
      <c r="X252" s="37"/>
      <c r="Y252" s="318"/>
      <c r="Z252" s="318"/>
    </row>
    <row r="253" spans="1:53" ht="14.25" hidden="1" customHeight="1" x14ac:dyDescent="0.25">
      <c r="A253" s="337" t="s">
        <v>83</v>
      </c>
      <c r="B253" s="338"/>
      <c r="C253" s="338"/>
      <c r="D253" s="338"/>
      <c r="E253" s="338"/>
      <c r="F253" s="338"/>
      <c r="G253" s="338"/>
      <c r="H253" s="338"/>
      <c r="I253" s="338"/>
      <c r="J253" s="338"/>
      <c r="K253" s="338"/>
      <c r="L253" s="338"/>
      <c r="M253" s="338"/>
      <c r="N253" s="338"/>
      <c r="O253" s="338"/>
      <c r="P253" s="338"/>
      <c r="Q253" s="338"/>
      <c r="R253" s="338"/>
      <c r="S253" s="338"/>
      <c r="T253" s="338"/>
      <c r="U253" s="338"/>
      <c r="V253" s="338"/>
      <c r="W253" s="338"/>
      <c r="X253" s="338"/>
      <c r="Y253" s="311"/>
      <c r="Z253" s="311"/>
    </row>
    <row r="254" spans="1:53" ht="16.5" hidden="1" customHeight="1" x14ac:dyDescent="0.25">
      <c r="A254" s="54" t="s">
        <v>404</v>
      </c>
      <c r="B254" s="54" t="s">
        <v>405</v>
      </c>
      <c r="C254" s="31">
        <v>4301030232</v>
      </c>
      <c r="D254" s="321">
        <v>4607091388374</v>
      </c>
      <c r="E254" s="322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462" t="s">
        <v>406</v>
      </c>
      <c r="O254" s="324"/>
      <c r="P254" s="324"/>
      <c r="Q254" s="324"/>
      <c r="R254" s="322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hidden="1" customHeight="1" x14ac:dyDescent="0.25">
      <c r="A255" s="54" t="s">
        <v>407</v>
      </c>
      <c r="B255" s="54" t="s">
        <v>408</v>
      </c>
      <c r="C255" s="31">
        <v>4301030235</v>
      </c>
      <c r="D255" s="321">
        <v>4607091388381</v>
      </c>
      <c r="E255" s="322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566" t="s">
        <v>409</v>
      </c>
      <c r="O255" s="324"/>
      <c r="P255" s="324"/>
      <c r="Q255" s="324"/>
      <c r="R255" s="322"/>
      <c r="S255" s="34"/>
      <c r="T255" s="34"/>
      <c r="U255" s="35" t="s">
        <v>65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410</v>
      </c>
      <c r="B256" s="54" t="s">
        <v>411</v>
      </c>
      <c r="C256" s="31">
        <v>4301030233</v>
      </c>
      <c r="D256" s="321">
        <v>4607091388404</v>
      </c>
      <c r="E256" s="322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4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4"/>
      <c r="P256" s="324"/>
      <c r="Q256" s="324"/>
      <c r="R256" s="322"/>
      <c r="S256" s="34"/>
      <c r="T256" s="34"/>
      <c r="U256" s="35" t="s">
        <v>65</v>
      </c>
      <c r="V256" s="315">
        <v>340</v>
      </c>
      <c r="W256" s="316">
        <f>IFERROR(IF(V256="",0,CEILING((V256/$H256),1)*$H256),"")</f>
        <v>341.7</v>
      </c>
      <c r="X256" s="36">
        <f>IFERROR(IF(W256=0,"",ROUNDUP(W256/H256,0)*0.00753),"")</f>
        <v>1.00902</v>
      </c>
      <c r="Y256" s="56"/>
      <c r="Z256" s="57"/>
      <c r="AD256" s="58"/>
      <c r="BA256" s="204" t="s">
        <v>1</v>
      </c>
    </row>
    <row r="257" spans="1:53" x14ac:dyDescent="0.2">
      <c r="A257" s="349"/>
      <c r="B257" s="338"/>
      <c r="C257" s="338"/>
      <c r="D257" s="338"/>
      <c r="E257" s="338"/>
      <c r="F257" s="338"/>
      <c r="G257" s="338"/>
      <c r="H257" s="338"/>
      <c r="I257" s="338"/>
      <c r="J257" s="338"/>
      <c r="K257" s="338"/>
      <c r="L257" s="338"/>
      <c r="M257" s="350"/>
      <c r="N257" s="328" t="s">
        <v>66</v>
      </c>
      <c r="O257" s="329"/>
      <c r="P257" s="329"/>
      <c r="Q257" s="329"/>
      <c r="R257" s="329"/>
      <c r="S257" s="329"/>
      <c r="T257" s="330"/>
      <c r="U257" s="37" t="s">
        <v>67</v>
      </c>
      <c r="V257" s="317">
        <f>IFERROR(V254/H254,"0")+IFERROR(V255/H255,"0")+IFERROR(V256/H256,"0")</f>
        <v>133.33333333333334</v>
      </c>
      <c r="W257" s="317">
        <f>IFERROR(W254/H254,"0")+IFERROR(W255/H255,"0")+IFERROR(W256/H256,"0")</f>
        <v>134</v>
      </c>
      <c r="X257" s="317">
        <f>IFERROR(IF(X254="",0,X254),"0")+IFERROR(IF(X255="",0,X255),"0")+IFERROR(IF(X256="",0,X256),"0")</f>
        <v>1.00902</v>
      </c>
      <c r="Y257" s="318"/>
      <c r="Z257" s="318"/>
    </row>
    <row r="258" spans="1:53" x14ac:dyDescent="0.2">
      <c r="A258" s="338"/>
      <c r="B258" s="338"/>
      <c r="C258" s="338"/>
      <c r="D258" s="338"/>
      <c r="E258" s="338"/>
      <c r="F258" s="338"/>
      <c r="G258" s="338"/>
      <c r="H258" s="338"/>
      <c r="I258" s="338"/>
      <c r="J258" s="338"/>
      <c r="K258" s="338"/>
      <c r="L258" s="338"/>
      <c r="M258" s="350"/>
      <c r="N258" s="328" t="s">
        <v>66</v>
      </c>
      <c r="O258" s="329"/>
      <c r="P258" s="329"/>
      <c r="Q258" s="329"/>
      <c r="R258" s="329"/>
      <c r="S258" s="329"/>
      <c r="T258" s="330"/>
      <c r="U258" s="37" t="s">
        <v>65</v>
      </c>
      <c r="V258" s="317">
        <f>IFERROR(SUM(V254:V256),"0")</f>
        <v>340</v>
      </c>
      <c r="W258" s="317">
        <f>IFERROR(SUM(W254:W256),"0")</f>
        <v>341.7</v>
      </c>
      <c r="X258" s="37"/>
      <c r="Y258" s="318"/>
      <c r="Z258" s="318"/>
    </row>
    <row r="259" spans="1:53" ht="14.25" hidden="1" customHeight="1" x14ac:dyDescent="0.25">
      <c r="A259" s="337" t="s">
        <v>412</v>
      </c>
      <c r="B259" s="338"/>
      <c r="C259" s="338"/>
      <c r="D259" s="338"/>
      <c r="E259" s="338"/>
      <c r="F259" s="338"/>
      <c r="G259" s="338"/>
      <c r="H259" s="338"/>
      <c r="I259" s="338"/>
      <c r="J259" s="338"/>
      <c r="K259" s="338"/>
      <c r="L259" s="338"/>
      <c r="M259" s="338"/>
      <c r="N259" s="338"/>
      <c r="O259" s="338"/>
      <c r="P259" s="338"/>
      <c r="Q259" s="338"/>
      <c r="R259" s="338"/>
      <c r="S259" s="338"/>
      <c r="T259" s="338"/>
      <c r="U259" s="338"/>
      <c r="V259" s="338"/>
      <c r="W259" s="338"/>
      <c r="X259" s="338"/>
      <c r="Y259" s="311"/>
      <c r="Z259" s="311"/>
    </row>
    <row r="260" spans="1:53" ht="16.5" hidden="1" customHeight="1" x14ac:dyDescent="0.25">
      <c r="A260" s="54" t="s">
        <v>413</v>
      </c>
      <c r="B260" s="54" t="s">
        <v>414</v>
      </c>
      <c r="C260" s="31">
        <v>4301180007</v>
      </c>
      <c r="D260" s="321">
        <v>4680115881808</v>
      </c>
      <c r="E260" s="322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4"/>
      <c r="P260" s="324"/>
      <c r="Q260" s="324"/>
      <c r="R260" s="322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hidden="1" customHeight="1" x14ac:dyDescent="0.25">
      <c r="A261" s="54" t="s">
        <v>417</v>
      </c>
      <c r="B261" s="54" t="s">
        <v>418</v>
      </c>
      <c r="C261" s="31">
        <v>4301180006</v>
      </c>
      <c r="D261" s="321">
        <v>4680115881822</v>
      </c>
      <c r="E261" s="322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3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4"/>
      <c r="P261" s="324"/>
      <c r="Q261" s="324"/>
      <c r="R261" s="322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hidden="1" customHeight="1" x14ac:dyDescent="0.25">
      <c r="A262" s="54" t="s">
        <v>419</v>
      </c>
      <c r="B262" s="54" t="s">
        <v>420</v>
      </c>
      <c r="C262" s="31">
        <v>4301180001</v>
      </c>
      <c r="D262" s="321">
        <v>4680115880016</v>
      </c>
      <c r="E262" s="322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6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4"/>
      <c r="P262" s="324"/>
      <c r="Q262" s="324"/>
      <c r="R262" s="322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idden="1" x14ac:dyDescent="0.2">
      <c r="A263" s="349"/>
      <c r="B263" s="338"/>
      <c r="C263" s="338"/>
      <c r="D263" s="338"/>
      <c r="E263" s="338"/>
      <c r="F263" s="338"/>
      <c r="G263" s="338"/>
      <c r="H263" s="338"/>
      <c r="I263" s="338"/>
      <c r="J263" s="338"/>
      <c r="K263" s="338"/>
      <c r="L263" s="338"/>
      <c r="M263" s="350"/>
      <c r="N263" s="328" t="s">
        <v>66</v>
      </c>
      <c r="O263" s="329"/>
      <c r="P263" s="329"/>
      <c r="Q263" s="329"/>
      <c r="R263" s="329"/>
      <c r="S263" s="329"/>
      <c r="T263" s="330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hidden="1" x14ac:dyDescent="0.2">
      <c r="A264" s="338"/>
      <c r="B264" s="338"/>
      <c r="C264" s="338"/>
      <c r="D264" s="338"/>
      <c r="E264" s="338"/>
      <c r="F264" s="338"/>
      <c r="G264" s="338"/>
      <c r="H264" s="338"/>
      <c r="I264" s="338"/>
      <c r="J264" s="338"/>
      <c r="K264" s="338"/>
      <c r="L264" s="338"/>
      <c r="M264" s="350"/>
      <c r="N264" s="328" t="s">
        <v>66</v>
      </c>
      <c r="O264" s="329"/>
      <c r="P264" s="329"/>
      <c r="Q264" s="329"/>
      <c r="R264" s="329"/>
      <c r="S264" s="329"/>
      <c r="T264" s="330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hidden="1" customHeight="1" x14ac:dyDescent="0.25">
      <c r="A265" s="360" t="s">
        <v>421</v>
      </c>
      <c r="B265" s="338"/>
      <c r="C265" s="338"/>
      <c r="D265" s="338"/>
      <c r="E265" s="338"/>
      <c r="F265" s="338"/>
      <c r="G265" s="338"/>
      <c r="H265" s="338"/>
      <c r="I265" s="338"/>
      <c r="J265" s="338"/>
      <c r="K265" s="338"/>
      <c r="L265" s="338"/>
      <c r="M265" s="338"/>
      <c r="N265" s="338"/>
      <c r="O265" s="338"/>
      <c r="P265" s="338"/>
      <c r="Q265" s="338"/>
      <c r="R265" s="338"/>
      <c r="S265" s="338"/>
      <c r="T265" s="338"/>
      <c r="U265" s="338"/>
      <c r="V265" s="338"/>
      <c r="W265" s="338"/>
      <c r="X265" s="338"/>
      <c r="Y265" s="310"/>
      <c r="Z265" s="310"/>
    </row>
    <row r="266" spans="1:53" ht="14.25" hidden="1" customHeight="1" x14ac:dyDescent="0.25">
      <c r="A266" s="337" t="s">
        <v>105</v>
      </c>
      <c r="B266" s="338"/>
      <c r="C266" s="338"/>
      <c r="D266" s="338"/>
      <c r="E266" s="338"/>
      <c r="F266" s="338"/>
      <c r="G266" s="338"/>
      <c r="H266" s="338"/>
      <c r="I266" s="338"/>
      <c r="J266" s="338"/>
      <c r="K266" s="338"/>
      <c r="L266" s="338"/>
      <c r="M266" s="338"/>
      <c r="N266" s="338"/>
      <c r="O266" s="338"/>
      <c r="P266" s="338"/>
      <c r="Q266" s="338"/>
      <c r="R266" s="338"/>
      <c r="S266" s="338"/>
      <c r="T266" s="338"/>
      <c r="U266" s="338"/>
      <c r="V266" s="338"/>
      <c r="W266" s="338"/>
      <c r="X266" s="338"/>
      <c r="Y266" s="311"/>
      <c r="Z266" s="311"/>
    </row>
    <row r="267" spans="1:53" ht="27" hidden="1" customHeight="1" x14ac:dyDescent="0.25">
      <c r="A267" s="54" t="s">
        <v>422</v>
      </c>
      <c r="B267" s="54" t="s">
        <v>423</v>
      </c>
      <c r="C267" s="31">
        <v>4301011315</v>
      </c>
      <c r="D267" s="321">
        <v>4607091387421</v>
      </c>
      <c r="E267" s="322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6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4"/>
      <c r="P267" s="324"/>
      <c r="Q267" s="324"/>
      <c r="R267" s="322"/>
      <c r="S267" s="34"/>
      <c r="T267" s="34"/>
      <c r="U267" s="35" t="s">
        <v>65</v>
      </c>
      <c r="V267" s="315">
        <v>0</v>
      </c>
      <c r="W267" s="316">
        <f t="shared" ref="W267:W273" si="14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hidden="1" customHeight="1" x14ac:dyDescent="0.25">
      <c r="A268" s="54" t="s">
        <v>422</v>
      </c>
      <c r="B268" s="54" t="s">
        <v>424</v>
      </c>
      <c r="C268" s="31">
        <v>4301011121</v>
      </c>
      <c r="D268" s="321">
        <v>4607091387421</v>
      </c>
      <c r="E268" s="322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4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4"/>
      <c r="P268" s="324"/>
      <c r="Q268" s="324"/>
      <c r="R268" s="322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hidden="1" customHeight="1" x14ac:dyDescent="0.25">
      <c r="A269" s="54" t="s">
        <v>425</v>
      </c>
      <c r="B269" s="54" t="s">
        <v>426</v>
      </c>
      <c r="C269" s="31">
        <v>4301011396</v>
      </c>
      <c r="D269" s="321">
        <v>4607091387452</v>
      </c>
      <c r="E269" s="322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45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4"/>
      <c r="P269" s="324"/>
      <c r="Q269" s="324"/>
      <c r="R269" s="322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425</v>
      </c>
      <c r="B270" s="54" t="s">
        <v>427</v>
      </c>
      <c r="C270" s="31">
        <v>4301011619</v>
      </c>
      <c r="D270" s="321">
        <v>4607091387452</v>
      </c>
      <c r="E270" s="322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635" t="s">
        <v>428</v>
      </c>
      <c r="O270" s="324"/>
      <c r="P270" s="324"/>
      <c r="Q270" s="324"/>
      <c r="R270" s="322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429</v>
      </c>
      <c r="B271" s="54" t="s">
        <v>430</v>
      </c>
      <c r="C271" s="31">
        <v>4301011313</v>
      </c>
      <c r="D271" s="321">
        <v>4607091385984</v>
      </c>
      <c r="E271" s="322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60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4"/>
      <c r="P271" s="324"/>
      <c r="Q271" s="324"/>
      <c r="R271" s="322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431</v>
      </c>
      <c r="B272" s="54" t="s">
        <v>432</v>
      </c>
      <c r="C272" s="31">
        <v>4301011316</v>
      </c>
      <c r="D272" s="321">
        <v>4607091387438</v>
      </c>
      <c r="E272" s="322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34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4"/>
      <c r="P272" s="324"/>
      <c r="Q272" s="324"/>
      <c r="R272" s="322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433</v>
      </c>
      <c r="B273" s="54" t="s">
        <v>434</v>
      </c>
      <c r="C273" s="31">
        <v>4301011318</v>
      </c>
      <c r="D273" s="321">
        <v>4607091387469</v>
      </c>
      <c r="E273" s="322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65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4"/>
      <c r="P273" s="324"/>
      <c r="Q273" s="324"/>
      <c r="R273" s="322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hidden="1" x14ac:dyDescent="0.2">
      <c r="A274" s="349"/>
      <c r="B274" s="338"/>
      <c r="C274" s="338"/>
      <c r="D274" s="338"/>
      <c r="E274" s="338"/>
      <c r="F274" s="338"/>
      <c r="G274" s="338"/>
      <c r="H274" s="338"/>
      <c r="I274" s="338"/>
      <c r="J274" s="338"/>
      <c r="K274" s="338"/>
      <c r="L274" s="338"/>
      <c r="M274" s="350"/>
      <c r="N274" s="328" t="s">
        <v>66</v>
      </c>
      <c r="O274" s="329"/>
      <c r="P274" s="329"/>
      <c r="Q274" s="329"/>
      <c r="R274" s="329"/>
      <c r="S274" s="329"/>
      <c r="T274" s="330"/>
      <c r="U274" s="37" t="s">
        <v>67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hidden="1" x14ac:dyDescent="0.2">
      <c r="A275" s="338"/>
      <c r="B275" s="338"/>
      <c r="C275" s="338"/>
      <c r="D275" s="338"/>
      <c r="E275" s="338"/>
      <c r="F275" s="338"/>
      <c r="G275" s="338"/>
      <c r="H275" s="338"/>
      <c r="I275" s="338"/>
      <c r="J275" s="338"/>
      <c r="K275" s="338"/>
      <c r="L275" s="338"/>
      <c r="M275" s="350"/>
      <c r="N275" s="328" t="s">
        <v>66</v>
      </c>
      <c r="O275" s="329"/>
      <c r="P275" s="329"/>
      <c r="Q275" s="329"/>
      <c r="R275" s="329"/>
      <c r="S275" s="329"/>
      <c r="T275" s="330"/>
      <c r="U275" s="37" t="s">
        <v>65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hidden="1" customHeight="1" x14ac:dyDescent="0.25">
      <c r="A276" s="337" t="s">
        <v>60</v>
      </c>
      <c r="B276" s="338"/>
      <c r="C276" s="338"/>
      <c r="D276" s="338"/>
      <c r="E276" s="338"/>
      <c r="F276" s="338"/>
      <c r="G276" s="338"/>
      <c r="H276" s="338"/>
      <c r="I276" s="338"/>
      <c r="J276" s="338"/>
      <c r="K276" s="338"/>
      <c r="L276" s="338"/>
      <c r="M276" s="338"/>
      <c r="N276" s="338"/>
      <c r="O276" s="338"/>
      <c r="P276" s="338"/>
      <c r="Q276" s="338"/>
      <c r="R276" s="338"/>
      <c r="S276" s="338"/>
      <c r="T276" s="338"/>
      <c r="U276" s="338"/>
      <c r="V276" s="338"/>
      <c r="W276" s="338"/>
      <c r="X276" s="338"/>
      <c r="Y276" s="311"/>
      <c r="Z276" s="311"/>
    </row>
    <row r="277" spans="1:53" ht="27" hidden="1" customHeight="1" x14ac:dyDescent="0.25">
      <c r="A277" s="54" t="s">
        <v>435</v>
      </c>
      <c r="B277" s="54" t="s">
        <v>436</v>
      </c>
      <c r="C277" s="31">
        <v>4301031154</v>
      </c>
      <c r="D277" s="321">
        <v>4607091387292</v>
      </c>
      <c r="E277" s="322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4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4"/>
      <c r="P277" s="324"/>
      <c r="Q277" s="324"/>
      <c r="R277" s="322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hidden="1" customHeight="1" x14ac:dyDescent="0.25">
      <c r="A278" s="54" t="s">
        <v>437</v>
      </c>
      <c r="B278" s="54" t="s">
        <v>438</v>
      </c>
      <c r="C278" s="31">
        <v>4301031155</v>
      </c>
      <c r="D278" s="321">
        <v>4607091387315</v>
      </c>
      <c r="E278" s="322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4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4"/>
      <c r="P278" s="324"/>
      <c r="Q278" s="324"/>
      <c r="R278" s="322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hidden="1" x14ac:dyDescent="0.2">
      <c r="A279" s="349"/>
      <c r="B279" s="338"/>
      <c r="C279" s="338"/>
      <c r="D279" s="338"/>
      <c r="E279" s="338"/>
      <c r="F279" s="338"/>
      <c r="G279" s="338"/>
      <c r="H279" s="338"/>
      <c r="I279" s="338"/>
      <c r="J279" s="338"/>
      <c r="K279" s="338"/>
      <c r="L279" s="338"/>
      <c r="M279" s="350"/>
      <c r="N279" s="328" t="s">
        <v>66</v>
      </c>
      <c r="O279" s="329"/>
      <c r="P279" s="329"/>
      <c r="Q279" s="329"/>
      <c r="R279" s="329"/>
      <c r="S279" s="329"/>
      <c r="T279" s="330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hidden="1" x14ac:dyDescent="0.2">
      <c r="A280" s="338"/>
      <c r="B280" s="338"/>
      <c r="C280" s="338"/>
      <c r="D280" s="338"/>
      <c r="E280" s="338"/>
      <c r="F280" s="338"/>
      <c r="G280" s="338"/>
      <c r="H280" s="338"/>
      <c r="I280" s="338"/>
      <c r="J280" s="338"/>
      <c r="K280" s="338"/>
      <c r="L280" s="338"/>
      <c r="M280" s="350"/>
      <c r="N280" s="328" t="s">
        <v>66</v>
      </c>
      <c r="O280" s="329"/>
      <c r="P280" s="329"/>
      <c r="Q280" s="329"/>
      <c r="R280" s="329"/>
      <c r="S280" s="329"/>
      <c r="T280" s="330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hidden="1" customHeight="1" x14ac:dyDescent="0.25">
      <c r="A281" s="360" t="s">
        <v>439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338"/>
      <c r="Y281" s="310"/>
      <c r="Z281" s="310"/>
    </row>
    <row r="282" spans="1:53" ht="14.25" hidden="1" customHeight="1" x14ac:dyDescent="0.25">
      <c r="A282" s="337" t="s">
        <v>60</v>
      </c>
      <c r="B282" s="338"/>
      <c r="C282" s="338"/>
      <c r="D282" s="338"/>
      <c r="E282" s="338"/>
      <c r="F282" s="338"/>
      <c r="G282" s="338"/>
      <c r="H282" s="338"/>
      <c r="I282" s="338"/>
      <c r="J282" s="338"/>
      <c r="K282" s="338"/>
      <c r="L282" s="338"/>
      <c r="M282" s="338"/>
      <c r="N282" s="338"/>
      <c r="O282" s="338"/>
      <c r="P282" s="338"/>
      <c r="Q282" s="338"/>
      <c r="R282" s="338"/>
      <c r="S282" s="338"/>
      <c r="T282" s="338"/>
      <c r="U282" s="338"/>
      <c r="V282" s="338"/>
      <c r="W282" s="338"/>
      <c r="X282" s="338"/>
      <c r="Y282" s="311"/>
      <c r="Z282" s="311"/>
    </row>
    <row r="283" spans="1:53" ht="27" customHeight="1" x14ac:dyDescent="0.25">
      <c r="A283" s="54" t="s">
        <v>440</v>
      </c>
      <c r="B283" s="54" t="s">
        <v>441</v>
      </c>
      <c r="C283" s="31">
        <v>4301031066</v>
      </c>
      <c r="D283" s="321">
        <v>4607091383836</v>
      </c>
      <c r="E283" s="322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42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4"/>
      <c r="P283" s="324"/>
      <c r="Q283" s="324"/>
      <c r="R283" s="322"/>
      <c r="S283" s="34"/>
      <c r="T283" s="34"/>
      <c r="U283" s="35" t="s">
        <v>65</v>
      </c>
      <c r="V283" s="315">
        <v>21</v>
      </c>
      <c r="W283" s="316">
        <f>IFERROR(IF(V283="",0,CEILING((V283/$H283),1)*$H283),"")</f>
        <v>21.6</v>
      </c>
      <c r="X283" s="36">
        <f>IFERROR(IF(W283=0,"",ROUNDUP(W283/H283,0)*0.00753),"")</f>
        <v>9.0359999999999996E-2</v>
      </c>
      <c r="Y283" s="56"/>
      <c r="Z283" s="57"/>
      <c r="AD283" s="58"/>
      <c r="BA283" s="217" t="s">
        <v>1</v>
      </c>
    </row>
    <row r="284" spans="1:53" x14ac:dyDescent="0.2">
      <c r="A284" s="349"/>
      <c r="B284" s="338"/>
      <c r="C284" s="338"/>
      <c r="D284" s="338"/>
      <c r="E284" s="338"/>
      <c r="F284" s="338"/>
      <c r="G284" s="338"/>
      <c r="H284" s="338"/>
      <c r="I284" s="338"/>
      <c r="J284" s="338"/>
      <c r="K284" s="338"/>
      <c r="L284" s="338"/>
      <c r="M284" s="350"/>
      <c r="N284" s="328" t="s">
        <v>66</v>
      </c>
      <c r="O284" s="329"/>
      <c r="P284" s="329"/>
      <c r="Q284" s="329"/>
      <c r="R284" s="329"/>
      <c r="S284" s="329"/>
      <c r="T284" s="330"/>
      <c r="U284" s="37" t="s">
        <v>67</v>
      </c>
      <c r="V284" s="317">
        <f>IFERROR(V283/H283,"0")</f>
        <v>11.666666666666666</v>
      </c>
      <c r="W284" s="317">
        <f>IFERROR(W283/H283,"0")</f>
        <v>12</v>
      </c>
      <c r="X284" s="317">
        <f>IFERROR(IF(X283="",0,X283),"0")</f>
        <v>9.0359999999999996E-2</v>
      </c>
      <c r="Y284" s="318"/>
      <c r="Z284" s="318"/>
    </row>
    <row r="285" spans="1:53" x14ac:dyDescent="0.2">
      <c r="A285" s="338"/>
      <c r="B285" s="338"/>
      <c r="C285" s="338"/>
      <c r="D285" s="338"/>
      <c r="E285" s="338"/>
      <c r="F285" s="338"/>
      <c r="G285" s="338"/>
      <c r="H285" s="338"/>
      <c r="I285" s="338"/>
      <c r="J285" s="338"/>
      <c r="K285" s="338"/>
      <c r="L285" s="338"/>
      <c r="M285" s="350"/>
      <c r="N285" s="328" t="s">
        <v>66</v>
      </c>
      <c r="O285" s="329"/>
      <c r="P285" s="329"/>
      <c r="Q285" s="329"/>
      <c r="R285" s="329"/>
      <c r="S285" s="329"/>
      <c r="T285" s="330"/>
      <c r="U285" s="37" t="s">
        <v>65</v>
      </c>
      <c r="V285" s="317">
        <f>IFERROR(SUM(V283:V283),"0")</f>
        <v>21</v>
      </c>
      <c r="W285" s="317">
        <f>IFERROR(SUM(W283:W283),"0")</f>
        <v>21.6</v>
      </c>
      <c r="X285" s="37"/>
      <c r="Y285" s="318"/>
      <c r="Z285" s="318"/>
    </row>
    <row r="286" spans="1:53" ht="14.25" hidden="1" customHeight="1" x14ac:dyDescent="0.25">
      <c r="A286" s="337" t="s">
        <v>68</v>
      </c>
      <c r="B286" s="338"/>
      <c r="C286" s="338"/>
      <c r="D286" s="338"/>
      <c r="E286" s="338"/>
      <c r="F286" s="338"/>
      <c r="G286" s="338"/>
      <c r="H286" s="338"/>
      <c r="I286" s="338"/>
      <c r="J286" s="338"/>
      <c r="K286" s="338"/>
      <c r="L286" s="338"/>
      <c r="M286" s="338"/>
      <c r="N286" s="338"/>
      <c r="O286" s="338"/>
      <c r="P286" s="338"/>
      <c r="Q286" s="338"/>
      <c r="R286" s="338"/>
      <c r="S286" s="338"/>
      <c r="T286" s="338"/>
      <c r="U286" s="338"/>
      <c r="V286" s="338"/>
      <c r="W286" s="338"/>
      <c r="X286" s="338"/>
      <c r="Y286" s="311"/>
      <c r="Z286" s="311"/>
    </row>
    <row r="287" spans="1:53" ht="27" hidden="1" customHeight="1" x14ac:dyDescent="0.25">
      <c r="A287" s="54" t="s">
        <v>442</v>
      </c>
      <c r="B287" s="54" t="s">
        <v>443</v>
      </c>
      <c r="C287" s="31">
        <v>4301051142</v>
      </c>
      <c r="D287" s="321">
        <v>4607091387919</v>
      </c>
      <c r="E287" s="322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4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4"/>
      <c r="P287" s="324"/>
      <c r="Q287" s="324"/>
      <c r="R287" s="322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hidden="1" x14ac:dyDescent="0.2">
      <c r="A288" s="349"/>
      <c r="B288" s="338"/>
      <c r="C288" s="338"/>
      <c r="D288" s="338"/>
      <c r="E288" s="338"/>
      <c r="F288" s="338"/>
      <c r="G288" s="338"/>
      <c r="H288" s="338"/>
      <c r="I288" s="338"/>
      <c r="J288" s="338"/>
      <c r="K288" s="338"/>
      <c r="L288" s="338"/>
      <c r="M288" s="350"/>
      <c r="N288" s="328" t="s">
        <v>66</v>
      </c>
      <c r="O288" s="329"/>
      <c r="P288" s="329"/>
      <c r="Q288" s="329"/>
      <c r="R288" s="329"/>
      <c r="S288" s="329"/>
      <c r="T288" s="330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hidden="1" x14ac:dyDescent="0.2">
      <c r="A289" s="338"/>
      <c r="B289" s="338"/>
      <c r="C289" s="338"/>
      <c r="D289" s="338"/>
      <c r="E289" s="338"/>
      <c r="F289" s="338"/>
      <c r="G289" s="338"/>
      <c r="H289" s="338"/>
      <c r="I289" s="338"/>
      <c r="J289" s="338"/>
      <c r="K289" s="338"/>
      <c r="L289" s="338"/>
      <c r="M289" s="350"/>
      <c r="N289" s="328" t="s">
        <v>66</v>
      </c>
      <c r="O289" s="329"/>
      <c r="P289" s="329"/>
      <c r="Q289" s="329"/>
      <c r="R289" s="329"/>
      <c r="S289" s="329"/>
      <c r="T289" s="330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hidden="1" customHeight="1" x14ac:dyDescent="0.25">
      <c r="A290" s="337" t="s">
        <v>223</v>
      </c>
      <c r="B290" s="338"/>
      <c r="C290" s="338"/>
      <c r="D290" s="338"/>
      <c r="E290" s="338"/>
      <c r="F290" s="338"/>
      <c r="G290" s="338"/>
      <c r="H290" s="338"/>
      <c r="I290" s="338"/>
      <c r="J290" s="338"/>
      <c r="K290" s="338"/>
      <c r="L290" s="338"/>
      <c r="M290" s="338"/>
      <c r="N290" s="338"/>
      <c r="O290" s="338"/>
      <c r="P290" s="338"/>
      <c r="Q290" s="338"/>
      <c r="R290" s="338"/>
      <c r="S290" s="338"/>
      <c r="T290" s="338"/>
      <c r="U290" s="338"/>
      <c r="V290" s="338"/>
      <c r="W290" s="338"/>
      <c r="X290" s="338"/>
      <c r="Y290" s="311"/>
      <c r="Z290" s="311"/>
    </row>
    <row r="291" spans="1:53" ht="27" customHeight="1" x14ac:dyDescent="0.25">
      <c r="A291" s="54" t="s">
        <v>444</v>
      </c>
      <c r="B291" s="54" t="s">
        <v>445</v>
      </c>
      <c r="C291" s="31">
        <v>4301060324</v>
      </c>
      <c r="D291" s="321">
        <v>4607091388831</v>
      </c>
      <c r="E291" s="322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4"/>
      <c r="P291" s="324"/>
      <c r="Q291" s="324"/>
      <c r="R291" s="322"/>
      <c r="S291" s="34"/>
      <c r="T291" s="34"/>
      <c r="U291" s="35" t="s">
        <v>65</v>
      </c>
      <c r="V291" s="315">
        <v>22.8</v>
      </c>
      <c r="W291" s="316">
        <f>IFERROR(IF(V291="",0,CEILING((V291/$H291),1)*$H291),"")</f>
        <v>22.799999999999997</v>
      </c>
      <c r="X291" s="36">
        <f>IFERROR(IF(W291=0,"",ROUNDUP(W291/H291,0)*0.00753),"")</f>
        <v>7.5300000000000006E-2</v>
      </c>
      <c r="Y291" s="56"/>
      <c r="Z291" s="57"/>
      <c r="AD291" s="58"/>
      <c r="BA291" s="219" t="s">
        <v>1</v>
      </c>
    </row>
    <row r="292" spans="1:53" x14ac:dyDescent="0.2">
      <c r="A292" s="349"/>
      <c r="B292" s="338"/>
      <c r="C292" s="338"/>
      <c r="D292" s="338"/>
      <c r="E292" s="338"/>
      <c r="F292" s="338"/>
      <c r="G292" s="338"/>
      <c r="H292" s="338"/>
      <c r="I292" s="338"/>
      <c r="J292" s="338"/>
      <c r="K292" s="338"/>
      <c r="L292" s="338"/>
      <c r="M292" s="350"/>
      <c r="N292" s="328" t="s">
        <v>66</v>
      </c>
      <c r="O292" s="329"/>
      <c r="P292" s="329"/>
      <c r="Q292" s="329"/>
      <c r="R292" s="329"/>
      <c r="S292" s="329"/>
      <c r="T292" s="330"/>
      <c r="U292" s="37" t="s">
        <v>67</v>
      </c>
      <c r="V292" s="317">
        <f>IFERROR(V291/H291,"0")</f>
        <v>10.000000000000002</v>
      </c>
      <c r="W292" s="317">
        <f>IFERROR(W291/H291,"0")</f>
        <v>10</v>
      </c>
      <c r="X292" s="317">
        <f>IFERROR(IF(X291="",0,X291),"0")</f>
        <v>7.5300000000000006E-2</v>
      </c>
      <c r="Y292" s="318"/>
      <c r="Z292" s="318"/>
    </row>
    <row r="293" spans="1:53" x14ac:dyDescent="0.2">
      <c r="A293" s="338"/>
      <c r="B293" s="338"/>
      <c r="C293" s="338"/>
      <c r="D293" s="338"/>
      <c r="E293" s="338"/>
      <c r="F293" s="338"/>
      <c r="G293" s="338"/>
      <c r="H293" s="338"/>
      <c r="I293" s="338"/>
      <c r="J293" s="338"/>
      <c r="K293" s="338"/>
      <c r="L293" s="338"/>
      <c r="M293" s="350"/>
      <c r="N293" s="328" t="s">
        <v>66</v>
      </c>
      <c r="O293" s="329"/>
      <c r="P293" s="329"/>
      <c r="Q293" s="329"/>
      <c r="R293" s="329"/>
      <c r="S293" s="329"/>
      <c r="T293" s="330"/>
      <c r="U293" s="37" t="s">
        <v>65</v>
      </c>
      <c r="V293" s="317">
        <f>IFERROR(SUM(V291:V291),"0")</f>
        <v>22.8</v>
      </c>
      <c r="W293" s="317">
        <f>IFERROR(SUM(W291:W291),"0")</f>
        <v>22.799999999999997</v>
      </c>
      <c r="X293" s="37"/>
      <c r="Y293" s="318"/>
      <c r="Z293" s="318"/>
    </row>
    <row r="294" spans="1:53" ht="14.25" hidden="1" customHeight="1" x14ac:dyDescent="0.25">
      <c r="A294" s="337" t="s">
        <v>83</v>
      </c>
      <c r="B294" s="338"/>
      <c r="C294" s="338"/>
      <c r="D294" s="338"/>
      <c r="E294" s="338"/>
      <c r="F294" s="338"/>
      <c r="G294" s="338"/>
      <c r="H294" s="338"/>
      <c r="I294" s="338"/>
      <c r="J294" s="338"/>
      <c r="K294" s="338"/>
      <c r="L294" s="338"/>
      <c r="M294" s="338"/>
      <c r="N294" s="338"/>
      <c r="O294" s="338"/>
      <c r="P294" s="338"/>
      <c r="Q294" s="338"/>
      <c r="R294" s="338"/>
      <c r="S294" s="338"/>
      <c r="T294" s="338"/>
      <c r="U294" s="338"/>
      <c r="V294" s="338"/>
      <c r="W294" s="338"/>
      <c r="X294" s="338"/>
      <c r="Y294" s="311"/>
      <c r="Z294" s="311"/>
    </row>
    <row r="295" spans="1:53" ht="27" hidden="1" customHeight="1" x14ac:dyDescent="0.25">
      <c r="A295" s="54" t="s">
        <v>446</v>
      </c>
      <c r="B295" s="54" t="s">
        <v>447</v>
      </c>
      <c r="C295" s="31">
        <v>4301032015</v>
      </c>
      <c r="D295" s="321">
        <v>4607091383102</v>
      </c>
      <c r="E295" s="322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44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4"/>
      <c r="P295" s="324"/>
      <c r="Q295" s="324"/>
      <c r="R295" s="322"/>
      <c r="S295" s="34"/>
      <c r="T295" s="34"/>
      <c r="U295" s="35" t="s">
        <v>65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hidden="1" x14ac:dyDescent="0.2">
      <c r="A296" s="349"/>
      <c r="B296" s="338"/>
      <c r="C296" s="338"/>
      <c r="D296" s="338"/>
      <c r="E296" s="338"/>
      <c r="F296" s="338"/>
      <c r="G296" s="338"/>
      <c r="H296" s="338"/>
      <c r="I296" s="338"/>
      <c r="J296" s="338"/>
      <c r="K296" s="338"/>
      <c r="L296" s="338"/>
      <c r="M296" s="350"/>
      <c r="N296" s="328" t="s">
        <v>66</v>
      </c>
      <c r="O296" s="329"/>
      <c r="P296" s="329"/>
      <c r="Q296" s="329"/>
      <c r="R296" s="329"/>
      <c r="S296" s="329"/>
      <c r="T296" s="330"/>
      <c r="U296" s="37" t="s">
        <v>67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hidden="1" x14ac:dyDescent="0.2">
      <c r="A297" s="338"/>
      <c r="B297" s="338"/>
      <c r="C297" s="338"/>
      <c r="D297" s="338"/>
      <c r="E297" s="338"/>
      <c r="F297" s="338"/>
      <c r="G297" s="338"/>
      <c r="H297" s="338"/>
      <c r="I297" s="338"/>
      <c r="J297" s="338"/>
      <c r="K297" s="338"/>
      <c r="L297" s="338"/>
      <c r="M297" s="350"/>
      <c r="N297" s="328" t="s">
        <v>66</v>
      </c>
      <c r="O297" s="329"/>
      <c r="P297" s="329"/>
      <c r="Q297" s="329"/>
      <c r="R297" s="329"/>
      <c r="S297" s="329"/>
      <c r="T297" s="330"/>
      <c r="U297" s="37" t="s">
        <v>65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hidden="1" customHeight="1" x14ac:dyDescent="0.2">
      <c r="A298" s="393" t="s">
        <v>448</v>
      </c>
      <c r="B298" s="394"/>
      <c r="C298" s="394"/>
      <c r="D298" s="394"/>
      <c r="E298" s="394"/>
      <c r="F298" s="394"/>
      <c r="G298" s="394"/>
      <c r="H298" s="394"/>
      <c r="I298" s="394"/>
      <c r="J298" s="394"/>
      <c r="K298" s="394"/>
      <c r="L298" s="394"/>
      <c r="M298" s="394"/>
      <c r="N298" s="394"/>
      <c r="O298" s="394"/>
      <c r="P298" s="394"/>
      <c r="Q298" s="394"/>
      <c r="R298" s="394"/>
      <c r="S298" s="394"/>
      <c r="T298" s="394"/>
      <c r="U298" s="394"/>
      <c r="V298" s="394"/>
      <c r="W298" s="394"/>
      <c r="X298" s="394"/>
      <c r="Y298" s="48"/>
      <c r="Z298" s="48"/>
    </row>
    <row r="299" spans="1:53" ht="16.5" hidden="1" customHeight="1" x14ac:dyDescent="0.25">
      <c r="A299" s="360" t="s">
        <v>449</v>
      </c>
      <c r="B299" s="338"/>
      <c r="C299" s="338"/>
      <c r="D299" s="338"/>
      <c r="E299" s="338"/>
      <c r="F299" s="338"/>
      <c r="G299" s="338"/>
      <c r="H299" s="338"/>
      <c r="I299" s="338"/>
      <c r="J299" s="338"/>
      <c r="K299" s="338"/>
      <c r="L299" s="338"/>
      <c r="M299" s="338"/>
      <c r="N299" s="338"/>
      <c r="O299" s="338"/>
      <c r="P299" s="338"/>
      <c r="Q299" s="338"/>
      <c r="R299" s="338"/>
      <c r="S299" s="338"/>
      <c r="T299" s="338"/>
      <c r="U299" s="338"/>
      <c r="V299" s="338"/>
      <c r="W299" s="338"/>
      <c r="X299" s="338"/>
      <c r="Y299" s="310"/>
      <c r="Z299" s="310"/>
    </row>
    <row r="300" spans="1:53" ht="14.25" hidden="1" customHeight="1" x14ac:dyDescent="0.25">
      <c r="A300" s="337" t="s">
        <v>105</v>
      </c>
      <c r="B300" s="338"/>
      <c r="C300" s="338"/>
      <c r="D300" s="338"/>
      <c r="E300" s="338"/>
      <c r="F300" s="338"/>
      <c r="G300" s="338"/>
      <c r="H300" s="338"/>
      <c r="I300" s="338"/>
      <c r="J300" s="338"/>
      <c r="K300" s="338"/>
      <c r="L300" s="338"/>
      <c r="M300" s="338"/>
      <c r="N300" s="338"/>
      <c r="O300" s="338"/>
      <c r="P300" s="338"/>
      <c r="Q300" s="338"/>
      <c r="R300" s="338"/>
      <c r="S300" s="338"/>
      <c r="T300" s="338"/>
      <c r="U300" s="338"/>
      <c r="V300" s="338"/>
      <c r="W300" s="338"/>
      <c r="X300" s="338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21">
        <v>4607091383997</v>
      </c>
      <c r="E301" s="322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4"/>
      <c r="P301" s="324"/>
      <c r="Q301" s="324"/>
      <c r="R301" s="322"/>
      <c r="S301" s="34"/>
      <c r="T301" s="34"/>
      <c r="U301" s="35" t="s">
        <v>65</v>
      </c>
      <c r="V301" s="315">
        <v>3400</v>
      </c>
      <c r="W301" s="316">
        <f t="shared" ref="W301:W308" si="15">IFERROR(IF(V301="",0,CEILING((V301/$H301),1)*$H301),"")</f>
        <v>3405</v>
      </c>
      <c r="X301" s="36">
        <f>IFERROR(IF(W301=0,"",ROUNDUP(W301/H301,0)*0.02175),"")</f>
        <v>4.9372499999999997</v>
      </c>
      <c r="Y301" s="56"/>
      <c r="Z301" s="57"/>
      <c r="AD301" s="58"/>
      <c r="BA301" s="221" t="s">
        <v>1</v>
      </c>
    </row>
    <row r="302" spans="1:53" ht="27" hidden="1" customHeight="1" x14ac:dyDescent="0.25">
      <c r="A302" s="54" t="s">
        <v>450</v>
      </c>
      <c r="B302" s="54" t="s">
        <v>452</v>
      </c>
      <c r="C302" s="31">
        <v>4301011239</v>
      </c>
      <c r="D302" s="321">
        <v>4607091383997</v>
      </c>
      <c r="E302" s="322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6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4"/>
      <c r="P302" s="324"/>
      <c r="Q302" s="324"/>
      <c r="R302" s="322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21">
        <v>4607091384130</v>
      </c>
      <c r="E303" s="322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4"/>
      <c r="P303" s="324"/>
      <c r="Q303" s="324"/>
      <c r="R303" s="322"/>
      <c r="S303" s="34"/>
      <c r="T303" s="34"/>
      <c r="U303" s="35" t="s">
        <v>65</v>
      </c>
      <c r="V303" s="315">
        <v>600</v>
      </c>
      <c r="W303" s="316">
        <f t="shared" si="15"/>
        <v>600</v>
      </c>
      <c r="X303" s="36">
        <f>IFERROR(IF(W303=0,"",ROUNDUP(W303/H303,0)*0.02175),"")</f>
        <v>0.86999999999999988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453</v>
      </c>
      <c r="B304" s="54" t="s">
        <v>455</v>
      </c>
      <c r="C304" s="31">
        <v>4301011240</v>
      </c>
      <c r="D304" s="321">
        <v>4607091384130</v>
      </c>
      <c r="E304" s="322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4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4"/>
      <c r="P304" s="324"/>
      <c r="Q304" s="324"/>
      <c r="R304" s="322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21">
        <v>4607091384147</v>
      </c>
      <c r="E305" s="322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7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4"/>
      <c r="P305" s="324"/>
      <c r="Q305" s="324"/>
      <c r="R305" s="322"/>
      <c r="S305" s="34"/>
      <c r="T305" s="34"/>
      <c r="U305" s="35" t="s">
        <v>65</v>
      </c>
      <c r="V305" s="315">
        <v>1100</v>
      </c>
      <c r="W305" s="316">
        <f t="shared" si="15"/>
        <v>1110</v>
      </c>
      <c r="X305" s="36">
        <f>IFERROR(IF(W305=0,"",ROUNDUP(W305/H305,0)*0.02175),"")</f>
        <v>1.6094999999999999</v>
      </c>
      <c r="Y305" s="56"/>
      <c r="Z305" s="57"/>
      <c r="AD305" s="58"/>
      <c r="BA305" s="225" t="s">
        <v>1</v>
      </c>
    </row>
    <row r="306" spans="1:53" ht="16.5" hidden="1" customHeight="1" x14ac:dyDescent="0.25">
      <c r="A306" s="54" t="s">
        <v>456</v>
      </c>
      <c r="B306" s="54" t="s">
        <v>458</v>
      </c>
      <c r="C306" s="31">
        <v>4301011238</v>
      </c>
      <c r="D306" s="321">
        <v>4607091384147</v>
      </c>
      <c r="E306" s="322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408" t="s">
        <v>459</v>
      </c>
      <c r="O306" s="324"/>
      <c r="P306" s="324"/>
      <c r="Q306" s="324"/>
      <c r="R306" s="322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460</v>
      </c>
      <c r="B307" s="54" t="s">
        <v>461</v>
      </c>
      <c r="C307" s="31">
        <v>4301011327</v>
      </c>
      <c r="D307" s="321">
        <v>4607091384154</v>
      </c>
      <c r="E307" s="322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53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4"/>
      <c r="P307" s="324"/>
      <c r="Q307" s="324"/>
      <c r="R307" s="322"/>
      <c r="S307" s="34"/>
      <c r="T307" s="34"/>
      <c r="U307" s="35" t="s">
        <v>65</v>
      </c>
      <c r="V307" s="315">
        <v>50</v>
      </c>
      <c r="W307" s="316">
        <f t="shared" si="15"/>
        <v>50</v>
      </c>
      <c r="X307" s="36">
        <f>IFERROR(IF(W307=0,"",ROUNDUP(W307/H307,0)*0.00937),"")</f>
        <v>9.3700000000000006E-2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462</v>
      </c>
      <c r="B308" s="54" t="s">
        <v>463</v>
      </c>
      <c r="C308" s="31">
        <v>4301011332</v>
      </c>
      <c r="D308" s="321">
        <v>4607091384161</v>
      </c>
      <c r="E308" s="322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4"/>
      <c r="P308" s="324"/>
      <c r="Q308" s="324"/>
      <c r="R308" s="322"/>
      <c r="S308" s="34"/>
      <c r="T308" s="34"/>
      <c r="U308" s="35" t="s">
        <v>65</v>
      </c>
      <c r="V308" s="315">
        <v>25</v>
      </c>
      <c r="W308" s="316">
        <f t="shared" si="15"/>
        <v>25</v>
      </c>
      <c r="X308" s="36">
        <f>IFERROR(IF(W308=0,"",ROUNDUP(W308/H308,0)*0.00937),"")</f>
        <v>4.6850000000000003E-2</v>
      </c>
      <c r="Y308" s="56"/>
      <c r="Z308" s="57"/>
      <c r="AD308" s="58"/>
      <c r="BA308" s="228" t="s">
        <v>1</v>
      </c>
    </row>
    <row r="309" spans="1:53" x14ac:dyDescent="0.2">
      <c r="A309" s="349"/>
      <c r="B309" s="338"/>
      <c r="C309" s="338"/>
      <c r="D309" s="338"/>
      <c r="E309" s="338"/>
      <c r="F309" s="338"/>
      <c r="G309" s="338"/>
      <c r="H309" s="338"/>
      <c r="I309" s="338"/>
      <c r="J309" s="338"/>
      <c r="K309" s="338"/>
      <c r="L309" s="338"/>
      <c r="M309" s="350"/>
      <c r="N309" s="328" t="s">
        <v>66</v>
      </c>
      <c r="O309" s="329"/>
      <c r="P309" s="329"/>
      <c r="Q309" s="329"/>
      <c r="R309" s="329"/>
      <c r="S309" s="329"/>
      <c r="T309" s="330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354.99999999999994</v>
      </c>
      <c r="W309" s="317">
        <f>IFERROR(W301/H301,"0")+IFERROR(W302/H302,"0")+IFERROR(W303/H303,"0")+IFERROR(W304/H304,"0")+IFERROR(W305/H305,"0")+IFERROR(W306/H306,"0")+IFERROR(W307/H307,"0")+IFERROR(W308/H308,"0")</f>
        <v>356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7.5572999999999997</v>
      </c>
      <c r="Y309" s="318"/>
      <c r="Z309" s="318"/>
    </row>
    <row r="310" spans="1:53" x14ac:dyDescent="0.2">
      <c r="A310" s="338"/>
      <c r="B310" s="338"/>
      <c r="C310" s="338"/>
      <c r="D310" s="338"/>
      <c r="E310" s="338"/>
      <c r="F310" s="338"/>
      <c r="G310" s="338"/>
      <c r="H310" s="338"/>
      <c r="I310" s="338"/>
      <c r="J310" s="338"/>
      <c r="K310" s="338"/>
      <c r="L310" s="338"/>
      <c r="M310" s="350"/>
      <c r="N310" s="328" t="s">
        <v>66</v>
      </c>
      <c r="O310" s="329"/>
      <c r="P310" s="329"/>
      <c r="Q310" s="329"/>
      <c r="R310" s="329"/>
      <c r="S310" s="329"/>
      <c r="T310" s="330"/>
      <c r="U310" s="37" t="s">
        <v>65</v>
      </c>
      <c r="V310" s="317">
        <f>IFERROR(SUM(V301:V308),"0")</f>
        <v>5175</v>
      </c>
      <c r="W310" s="317">
        <f>IFERROR(SUM(W301:W308),"0")</f>
        <v>5190</v>
      </c>
      <c r="X310" s="37"/>
      <c r="Y310" s="318"/>
      <c r="Z310" s="318"/>
    </row>
    <row r="311" spans="1:53" ht="14.25" hidden="1" customHeight="1" x14ac:dyDescent="0.25">
      <c r="A311" s="337" t="s">
        <v>97</v>
      </c>
      <c r="B311" s="338"/>
      <c r="C311" s="338"/>
      <c r="D311" s="338"/>
      <c r="E311" s="338"/>
      <c r="F311" s="338"/>
      <c r="G311" s="338"/>
      <c r="H311" s="338"/>
      <c r="I311" s="338"/>
      <c r="J311" s="338"/>
      <c r="K311" s="338"/>
      <c r="L311" s="338"/>
      <c r="M311" s="338"/>
      <c r="N311" s="338"/>
      <c r="O311" s="338"/>
      <c r="P311" s="338"/>
      <c r="Q311" s="338"/>
      <c r="R311" s="338"/>
      <c r="S311" s="338"/>
      <c r="T311" s="338"/>
      <c r="U311" s="338"/>
      <c r="V311" s="338"/>
      <c r="W311" s="338"/>
      <c r="X311" s="338"/>
      <c r="Y311" s="311"/>
      <c r="Z311" s="311"/>
    </row>
    <row r="312" spans="1:53" ht="27" customHeight="1" x14ac:dyDescent="0.25">
      <c r="A312" s="54" t="s">
        <v>464</v>
      </c>
      <c r="B312" s="54" t="s">
        <v>465</v>
      </c>
      <c r="C312" s="31">
        <v>4301020178</v>
      </c>
      <c r="D312" s="321">
        <v>4607091383980</v>
      </c>
      <c r="E312" s="322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3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4"/>
      <c r="P312" s="324"/>
      <c r="Q312" s="324"/>
      <c r="R312" s="322"/>
      <c r="S312" s="34"/>
      <c r="T312" s="34"/>
      <c r="U312" s="35" t="s">
        <v>65</v>
      </c>
      <c r="V312" s="315">
        <v>1500</v>
      </c>
      <c r="W312" s="316">
        <f>IFERROR(IF(V312="",0,CEILING((V312/$H312),1)*$H312),"")</f>
        <v>1500</v>
      </c>
      <c r="X312" s="36">
        <f>IFERROR(IF(W312=0,"",ROUNDUP(W312/H312,0)*0.02175),"")</f>
        <v>2.1749999999999998</v>
      </c>
      <c r="Y312" s="56"/>
      <c r="Z312" s="57"/>
      <c r="AD312" s="58"/>
      <c r="BA312" s="229" t="s">
        <v>1</v>
      </c>
    </row>
    <row r="313" spans="1:53" ht="16.5" hidden="1" customHeight="1" x14ac:dyDescent="0.25">
      <c r="A313" s="54" t="s">
        <v>466</v>
      </c>
      <c r="B313" s="54" t="s">
        <v>467</v>
      </c>
      <c r="C313" s="31">
        <v>4301020270</v>
      </c>
      <c r="D313" s="321">
        <v>4680115883314</v>
      </c>
      <c r="E313" s="322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335" t="s">
        <v>468</v>
      </c>
      <c r="O313" s="324"/>
      <c r="P313" s="324"/>
      <c r="Q313" s="324"/>
      <c r="R313" s="322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hidden="1" customHeight="1" x14ac:dyDescent="0.25">
      <c r="A314" s="54" t="s">
        <v>469</v>
      </c>
      <c r="B314" s="54" t="s">
        <v>470</v>
      </c>
      <c r="C314" s="31">
        <v>4301020179</v>
      </c>
      <c r="D314" s="321">
        <v>4607091384178</v>
      </c>
      <c r="E314" s="322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4"/>
      <c r="P314" s="324"/>
      <c r="Q314" s="324"/>
      <c r="R314" s="322"/>
      <c r="S314" s="34"/>
      <c r="T314" s="34"/>
      <c r="U314" s="35" t="s">
        <v>65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49"/>
      <c r="B315" s="338"/>
      <c r="C315" s="338"/>
      <c r="D315" s="338"/>
      <c r="E315" s="338"/>
      <c r="F315" s="338"/>
      <c r="G315" s="338"/>
      <c r="H315" s="338"/>
      <c r="I315" s="338"/>
      <c r="J315" s="338"/>
      <c r="K315" s="338"/>
      <c r="L315" s="338"/>
      <c r="M315" s="350"/>
      <c r="N315" s="328" t="s">
        <v>66</v>
      </c>
      <c r="O315" s="329"/>
      <c r="P315" s="329"/>
      <c r="Q315" s="329"/>
      <c r="R315" s="329"/>
      <c r="S315" s="329"/>
      <c r="T315" s="330"/>
      <c r="U315" s="37" t="s">
        <v>67</v>
      </c>
      <c r="V315" s="317">
        <f>IFERROR(V312/H312,"0")+IFERROR(V313/H313,"0")+IFERROR(V314/H314,"0")</f>
        <v>100</v>
      </c>
      <c r="W315" s="317">
        <f>IFERROR(W312/H312,"0")+IFERROR(W313/H313,"0")+IFERROR(W314/H314,"0")</f>
        <v>100</v>
      </c>
      <c r="X315" s="317">
        <f>IFERROR(IF(X312="",0,X312),"0")+IFERROR(IF(X313="",0,X313),"0")+IFERROR(IF(X314="",0,X314),"0")</f>
        <v>2.1749999999999998</v>
      </c>
      <c r="Y315" s="318"/>
      <c r="Z315" s="318"/>
    </row>
    <row r="316" spans="1:53" x14ac:dyDescent="0.2">
      <c r="A316" s="338"/>
      <c r="B316" s="338"/>
      <c r="C316" s="338"/>
      <c r="D316" s="338"/>
      <c r="E316" s="338"/>
      <c r="F316" s="338"/>
      <c r="G316" s="338"/>
      <c r="H316" s="338"/>
      <c r="I316" s="338"/>
      <c r="J316" s="338"/>
      <c r="K316" s="338"/>
      <c r="L316" s="338"/>
      <c r="M316" s="350"/>
      <c r="N316" s="328" t="s">
        <v>66</v>
      </c>
      <c r="O316" s="329"/>
      <c r="P316" s="329"/>
      <c r="Q316" s="329"/>
      <c r="R316" s="329"/>
      <c r="S316" s="329"/>
      <c r="T316" s="330"/>
      <c r="U316" s="37" t="s">
        <v>65</v>
      </c>
      <c r="V316" s="317">
        <f>IFERROR(SUM(V312:V314),"0")</f>
        <v>1500</v>
      </c>
      <c r="W316" s="317">
        <f>IFERROR(SUM(W312:W314),"0")</f>
        <v>1500</v>
      </c>
      <c r="X316" s="37"/>
      <c r="Y316" s="318"/>
      <c r="Z316" s="318"/>
    </row>
    <row r="317" spans="1:53" ht="14.25" hidden="1" customHeight="1" x14ac:dyDescent="0.25">
      <c r="A317" s="337" t="s">
        <v>68</v>
      </c>
      <c r="B317" s="338"/>
      <c r="C317" s="338"/>
      <c r="D317" s="338"/>
      <c r="E317" s="338"/>
      <c r="F317" s="338"/>
      <c r="G317" s="338"/>
      <c r="H317" s="338"/>
      <c r="I317" s="338"/>
      <c r="J317" s="338"/>
      <c r="K317" s="338"/>
      <c r="L317" s="338"/>
      <c r="M317" s="338"/>
      <c r="N317" s="338"/>
      <c r="O317" s="338"/>
      <c r="P317" s="338"/>
      <c r="Q317" s="338"/>
      <c r="R317" s="338"/>
      <c r="S317" s="338"/>
      <c r="T317" s="338"/>
      <c r="U317" s="338"/>
      <c r="V317" s="338"/>
      <c r="W317" s="338"/>
      <c r="X317" s="338"/>
      <c r="Y317" s="311"/>
      <c r="Z317" s="311"/>
    </row>
    <row r="318" spans="1:53" ht="27" customHeight="1" x14ac:dyDescent="0.25">
      <c r="A318" s="54" t="s">
        <v>471</v>
      </c>
      <c r="B318" s="54" t="s">
        <v>472</v>
      </c>
      <c r="C318" s="31">
        <v>4301051298</v>
      </c>
      <c r="D318" s="321">
        <v>4607091384260</v>
      </c>
      <c r="E318" s="322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56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4"/>
      <c r="P318" s="324"/>
      <c r="Q318" s="324"/>
      <c r="R318" s="322"/>
      <c r="S318" s="34"/>
      <c r="T318" s="34"/>
      <c r="U318" s="35" t="s">
        <v>65</v>
      </c>
      <c r="V318" s="315">
        <v>40</v>
      </c>
      <c r="W318" s="316">
        <f>IFERROR(IF(V318="",0,CEILING((V318/$H318),1)*$H318),"")</f>
        <v>46.8</v>
      </c>
      <c r="X318" s="36">
        <f>IFERROR(IF(W318=0,"",ROUNDUP(W318/H318,0)*0.02175),"")</f>
        <v>0.1305</v>
      </c>
      <c r="Y318" s="56"/>
      <c r="Z318" s="57"/>
      <c r="AD318" s="58"/>
      <c r="BA318" s="232" t="s">
        <v>1</v>
      </c>
    </row>
    <row r="319" spans="1:53" x14ac:dyDescent="0.2">
      <c r="A319" s="349"/>
      <c r="B319" s="338"/>
      <c r="C319" s="338"/>
      <c r="D319" s="338"/>
      <c r="E319" s="338"/>
      <c r="F319" s="338"/>
      <c r="G319" s="338"/>
      <c r="H319" s="338"/>
      <c r="I319" s="338"/>
      <c r="J319" s="338"/>
      <c r="K319" s="338"/>
      <c r="L319" s="338"/>
      <c r="M319" s="350"/>
      <c r="N319" s="328" t="s">
        <v>66</v>
      </c>
      <c r="O319" s="329"/>
      <c r="P319" s="329"/>
      <c r="Q319" s="329"/>
      <c r="R319" s="329"/>
      <c r="S319" s="329"/>
      <c r="T319" s="330"/>
      <c r="U319" s="37" t="s">
        <v>67</v>
      </c>
      <c r="V319" s="317">
        <f>IFERROR(V318/H318,"0")</f>
        <v>5.1282051282051286</v>
      </c>
      <c r="W319" s="317">
        <f>IFERROR(W318/H318,"0")</f>
        <v>6</v>
      </c>
      <c r="X319" s="317">
        <f>IFERROR(IF(X318="",0,X318),"0")</f>
        <v>0.1305</v>
      </c>
      <c r="Y319" s="318"/>
      <c r="Z319" s="318"/>
    </row>
    <row r="320" spans="1:53" x14ac:dyDescent="0.2">
      <c r="A320" s="338"/>
      <c r="B320" s="338"/>
      <c r="C320" s="338"/>
      <c r="D320" s="338"/>
      <c r="E320" s="338"/>
      <c r="F320" s="338"/>
      <c r="G320" s="338"/>
      <c r="H320" s="338"/>
      <c r="I320" s="338"/>
      <c r="J320" s="338"/>
      <c r="K320" s="338"/>
      <c r="L320" s="338"/>
      <c r="M320" s="350"/>
      <c r="N320" s="328" t="s">
        <v>66</v>
      </c>
      <c r="O320" s="329"/>
      <c r="P320" s="329"/>
      <c r="Q320" s="329"/>
      <c r="R320" s="329"/>
      <c r="S320" s="329"/>
      <c r="T320" s="330"/>
      <c r="U320" s="37" t="s">
        <v>65</v>
      </c>
      <c r="V320" s="317">
        <f>IFERROR(SUM(V318:V318),"0")</f>
        <v>40</v>
      </c>
      <c r="W320" s="317">
        <f>IFERROR(SUM(W318:W318),"0")</f>
        <v>46.8</v>
      </c>
      <c r="X320" s="37"/>
      <c r="Y320" s="318"/>
      <c r="Z320" s="318"/>
    </row>
    <row r="321" spans="1:53" ht="14.25" hidden="1" customHeight="1" x14ac:dyDescent="0.25">
      <c r="A321" s="337" t="s">
        <v>223</v>
      </c>
      <c r="B321" s="338"/>
      <c r="C321" s="338"/>
      <c r="D321" s="338"/>
      <c r="E321" s="338"/>
      <c r="F321" s="338"/>
      <c r="G321" s="338"/>
      <c r="H321" s="338"/>
      <c r="I321" s="338"/>
      <c r="J321" s="338"/>
      <c r="K321" s="338"/>
      <c r="L321" s="338"/>
      <c r="M321" s="338"/>
      <c r="N321" s="338"/>
      <c r="O321" s="338"/>
      <c r="P321" s="338"/>
      <c r="Q321" s="338"/>
      <c r="R321" s="338"/>
      <c r="S321" s="338"/>
      <c r="T321" s="338"/>
      <c r="U321" s="338"/>
      <c r="V321" s="338"/>
      <c r="W321" s="338"/>
      <c r="X321" s="338"/>
      <c r="Y321" s="311"/>
      <c r="Z321" s="311"/>
    </row>
    <row r="322" spans="1:53" ht="16.5" customHeight="1" x14ac:dyDescent="0.25">
      <c r="A322" s="54" t="s">
        <v>473</v>
      </c>
      <c r="B322" s="54" t="s">
        <v>474</v>
      </c>
      <c r="C322" s="31">
        <v>4301060314</v>
      </c>
      <c r="D322" s="321">
        <v>4607091384673</v>
      </c>
      <c r="E322" s="322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39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4"/>
      <c r="P322" s="324"/>
      <c r="Q322" s="324"/>
      <c r="R322" s="322"/>
      <c r="S322" s="34"/>
      <c r="T322" s="34"/>
      <c r="U322" s="35" t="s">
        <v>65</v>
      </c>
      <c r="V322" s="315">
        <v>30</v>
      </c>
      <c r="W322" s="316">
        <f>IFERROR(IF(V322="",0,CEILING((V322/$H322),1)*$H322),"")</f>
        <v>31.2</v>
      </c>
      <c r="X322" s="36">
        <f>IFERROR(IF(W322=0,"",ROUNDUP(W322/H322,0)*0.02175),"")</f>
        <v>8.6999999999999994E-2</v>
      </c>
      <c r="Y322" s="56"/>
      <c r="Z322" s="57"/>
      <c r="AD322" s="58"/>
      <c r="BA322" s="233" t="s">
        <v>1</v>
      </c>
    </row>
    <row r="323" spans="1:53" x14ac:dyDescent="0.2">
      <c r="A323" s="349"/>
      <c r="B323" s="338"/>
      <c r="C323" s="338"/>
      <c r="D323" s="338"/>
      <c r="E323" s="338"/>
      <c r="F323" s="338"/>
      <c r="G323" s="338"/>
      <c r="H323" s="338"/>
      <c r="I323" s="338"/>
      <c r="J323" s="338"/>
      <c r="K323" s="338"/>
      <c r="L323" s="338"/>
      <c r="M323" s="350"/>
      <c r="N323" s="328" t="s">
        <v>66</v>
      </c>
      <c r="O323" s="329"/>
      <c r="P323" s="329"/>
      <c r="Q323" s="329"/>
      <c r="R323" s="329"/>
      <c r="S323" s="329"/>
      <c r="T323" s="330"/>
      <c r="U323" s="37" t="s">
        <v>67</v>
      </c>
      <c r="V323" s="317">
        <f>IFERROR(V322/H322,"0")</f>
        <v>3.8461538461538463</v>
      </c>
      <c r="W323" s="317">
        <f>IFERROR(W322/H322,"0")</f>
        <v>4</v>
      </c>
      <c r="X323" s="317">
        <f>IFERROR(IF(X322="",0,X322),"0")</f>
        <v>8.6999999999999994E-2</v>
      </c>
      <c r="Y323" s="318"/>
      <c r="Z323" s="318"/>
    </row>
    <row r="324" spans="1:53" x14ac:dyDescent="0.2">
      <c r="A324" s="338"/>
      <c r="B324" s="338"/>
      <c r="C324" s="338"/>
      <c r="D324" s="338"/>
      <c r="E324" s="338"/>
      <c r="F324" s="338"/>
      <c r="G324" s="338"/>
      <c r="H324" s="338"/>
      <c r="I324" s="338"/>
      <c r="J324" s="338"/>
      <c r="K324" s="338"/>
      <c r="L324" s="338"/>
      <c r="M324" s="350"/>
      <c r="N324" s="328" t="s">
        <v>66</v>
      </c>
      <c r="O324" s="329"/>
      <c r="P324" s="329"/>
      <c r="Q324" s="329"/>
      <c r="R324" s="329"/>
      <c r="S324" s="329"/>
      <c r="T324" s="330"/>
      <c r="U324" s="37" t="s">
        <v>65</v>
      </c>
      <c r="V324" s="317">
        <f>IFERROR(SUM(V322:V322),"0")</f>
        <v>30</v>
      </c>
      <c r="W324" s="317">
        <f>IFERROR(SUM(W322:W322),"0")</f>
        <v>31.2</v>
      </c>
      <c r="X324" s="37"/>
      <c r="Y324" s="318"/>
      <c r="Z324" s="318"/>
    </row>
    <row r="325" spans="1:53" ht="16.5" hidden="1" customHeight="1" x14ac:dyDescent="0.25">
      <c r="A325" s="360" t="s">
        <v>475</v>
      </c>
      <c r="B325" s="338"/>
      <c r="C325" s="338"/>
      <c r="D325" s="338"/>
      <c r="E325" s="338"/>
      <c r="F325" s="338"/>
      <c r="G325" s="338"/>
      <c r="H325" s="338"/>
      <c r="I325" s="338"/>
      <c r="J325" s="338"/>
      <c r="K325" s="338"/>
      <c r="L325" s="338"/>
      <c r="M325" s="338"/>
      <c r="N325" s="338"/>
      <c r="O325" s="338"/>
      <c r="P325" s="338"/>
      <c r="Q325" s="338"/>
      <c r="R325" s="338"/>
      <c r="S325" s="338"/>
      <c r="T325" s="338"/>
      <c r="U325" s="338"/>
      <c r="V325" s="338"/>
      <c r="W325" s="338"/>
      <c r="X325" s="338"/>
      <c r="Y325" s="310"/>
      <c r="Z325" s="310"/>
    </row>
    <row r="326" spans="1:53" ht="14.25" hidden="1" customHeight="1" x14ac:dyDescent="0.25">
      <c r="A326" s="337" t="s">
        <v>105</v>
      </c>
      <c r="B326" s="338"/>
      <c r="C326" s="338"/>
      <c r="D326" s="338"/>
      <c r="E326" s="338"/>
      <c r="F326" s="338"/>
      <c r="G326" s="338"/>
      <c r="H326" s="338"/>
      <c r="I326" s="338"/>
      <c r="J326" s="338"/>
      <c r="K326" s="338"/>
      <c r="L326" s="338"/>
      <c r="M326" s="338"/>
      <c r="N326" s="338"/>
      <c r="O326" s="338"/>
      <c r="P326" s="338"/>
      <c r="Q326" s="338"/>
      <c r="R326" s="338"/>
      <c r="S326" s="338"/>
      <c r="T326" s="338"/>
      <c r="U326" s="338"/>
      <c r="V326" s="338"/>
      <c r="W326" s="338"/>
      <c r="X326" s="338"/>
      <c r="Y326" s="311"/>
      <c r="Z326" s="311"/>
    </row>
    <row r="327" spans="1:53" ht="27" customHeight="1" x14ac:dyDescent="0.25">
      <c r="A327" s="54" t="s">
        <v>476</v>
      </c>
      <c r="B327" s="54" t="s">
        <v>477</v>
      </c>
      <c r="C327" s="31">
        <v>4301011324</v>
      </c>
      <c r="D327" s="321">
        <v>4607091384185</v>
      </c>
      <c r="E327" s="322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3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4"/>
      <c r="P327" s="324"/>
      <c r="Q327" s="324"/>
      <c r="R327" s="322"/>
      <c r="S327" s="34"/>
      <c r="T327" s="34"/>
      <c r="U327" s="35" t="s">
        <v>65</v>
      </c>
      <c r="V327" s="315">
        <v>70</v>
      </c>
      <c r="W327" s="316">
        <f>IFERROR(IF(V327="",0,CEILING((V327/$H327),1)*$H327),"")</f>
        <v>72</v>
      </c>
      <c r="X327" s="36">
        <f>IFERROR(IF(W327=0,"",ROUNDUP(W327/H327,0)*0.02175),"")</f>
        <v>0.1305</v>
      </c>
      <c r="Y327" s="56"/>
      <c r="Z327" s="57"/>
      <c r="AD327" s="58"/>
      <c r="BA327" s="234" t="s">
        <v>1</v>
      </c>
    </row>
    <row r="328" spans="1:53" ht="27" hidden="1" customHeight="1" x14ac:dyDescent="0.25">
      <c r="A328" s="54" t="s">
        <v>478</v>
      </c>
      <c r="B328" s="54" t="s">
        <v>479</v>
      </c>
      <c r="C328" s="31">
        <v>4301011312</v>
      </c>
      <c r="D328" s="321">
        <v>4607091384192</v>
      </c>
      <c r="E328" s="322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64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4"/>
      <c r="P328" s="324"/>
      <c r="Q328" s="324"/>
      <c r="R328" s="322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hidden="1" customHeight="1" x14ac:dyDescent="0.25">
      <c r="A329" s="54" t="s">
        <v>480</v>
      </c>
      <c r="B329" s="54" t="s">
        <v>481</v>
      </c>
      <c r="C329" s="31">
        <v>4301011483</v>
      </c>
      <c r="D329" s="321">
        <v>4680115881907</v>
      </c>
      <c r="E329" s="322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51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4"/>
      <c r="P329" s="324"/>
      <c r="Q329" s="324"/>
      <c r="R329" s="322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482</v>
      </c>
      <c r="B330" s="54" t="s">
        <v>483</v>
      </c>
      <c r="C330" s="31">
        <v>4301011303</v>
      </c>
      <c r="D330" s="321">
        <v>4607091384680</v>
      </c>
      <c r="E330" s="322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47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4"/>
      <c r="P330" s="324"/>
      <c r="Q330" s="324"/>
      <c r="R330" s="322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49"/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50"/>
      <c r="N331" s="328" t="s">
        <v>66</v>
      </c>
      <c r="O331" s="329"/>
      <c r="P331" s="329"/>
      <c r="Q331" s="329"/>
      <c r="R331" s="329"/>
      <c r="S331" s="329"/>
      <c r="T331" s="330"/>
      <c r="U331" s="37" t="s">
        <v>67</v>
      </c>
      <c r="V331" s="317">
        <f>IFERROR(V327/H327,"0")+IFERROR(V328/H328,"0")+IFERROR(V329/H329,"0")+IFERROR(V330/H330,"0")</f>
        <v>5.833333333333333</v>
      </c>
      <c r="W331" s="317">
        <f>IFERROR(W327/H327,"0")+IFERROR(W328/H328,"0")+IFERROR(W329/H329,"0")+IFERROR(W330/H330,"0")</f>
        <v>6</v>
      </c>
      <c r="X331" s="317">
        <f>IFERROR(IF(X327="",0,X327),"0")+IFERROR(IF(X328="",0,X328),"0")+IFERROR(IF(X329="",0,X329),"0")+IFERROR(IF(X330="",0,X330),"0")</f>
        <v>0.1305</v>
      </c>
      <c r="Y331" s="318"/>
      <c r="Z331" s="318"/>
    </row>
    <row r="332" spans="1:53" x14ac:dyDescent="0.2">
      <c r="A332" s="338"/>
      <c r="B332" s="338"/>
      <c r="C332" s="338"/>
      <c r="D332" s="338"/>
      <c r="E332" s="338"/>
      <c r="F332" s="338"/>
      <c r="G332" s="338"/>
      <c r="H332" s="338"/>
      <c r="I332" s="338"/>
      <c r="J332" s="338"/>
      <c r="K332" s="338"/>
      <c r="L332" s="338"/>
      <c r="M332" s="350"/>
      <c r="N332" s="328" t="s">
        <v>66</v>
      </c>
      <c r="O332" s="329"/>
      <c r="P332" s="329"/>
      <c r="Q332" s="329"/>
      <c r="R332" s="329"/>
      <c r="S332" s="329"/>
      <c r="T332" s="330"/>
      <c r="U332" s="37" t="s">
        <v>65</v>
      </c>
      <c r="V332" s="317">
        <f>IFERROR(SUM(V327:V330),"0")</f>
        <v>70</v>
      </c>
      <c r="W332" s="317">
        <f>IFERROR(SUM(W327:W330),"0")</f>
        <v>72</v>
      </c>
      <c r="X332" s="37"/>
      <c r="Y332" s="318"/>
      <c r="Z332" s="318"/>
    </row>
    <row r="333" spans="1:53" ht="14.25" hidden="1" customHeight="1" x14ac:dyDescent="0.25">
      <c r="A333" s="337" t="s">
        <v>60</v>
      </c>
      <c r="B333" s="338"/>
      <c r="C333" s="338"/>
      <c r="D333" s="338"/>
      <c r="E333" s="338"/>
      <c r="F333" s="338"/>
      <c r="G333" s="338"/>
      <c r="H333" s="338"/>
      <c r="I333" s="338"/>
      <c r="J333" s="338"/>
      <c r="K333" s="338"/>
      <c r="L333" s="338"/>
      <c r="M333" s="338"/>
      <c r="N333" s="338"/>
      <c r="O333" s="338"/>
      <c r="P333" s="338"/>
      <c r="Q333" s="338"/>
      <c r="R333" s="338"/>
      <c r="S333" s="338"/>
      <c r="T333" s="338"/>
      <c r="U333" s="338"/>
      <c r="V333" s="338"/>
      <c r="W333" s="338"/>
      <c r="X333" s="338"/>
      <c r="Y333" s="311"/>
      <c r="Z333" s="311"/>
    </row>
    <row r="334" spans="1:53" ht="27" hidden="1" customHeight="1" x14ac:dyDescent="0.25">
      <c r="A334" s="54" t="s">
        <v>484</v>
      </c>
      <c r="B334" s="54" t="s">
        <v>485</v>
      </c>
      <c r="C334" s="31">
        <v>4301031139</v>
      </c>
      <c r="D334" s="321">
        <v>4607091384802</v>
      </c>
      <c r="E334" s="322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61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4"/>
      <c r="P334" s="324"/>
      <c r="Q334" s="324"/>
      <c r="R334" s="322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hidden="1" customHeight="1" x14ac:dyDescent="0.25">
      <c r="A335" s="54" t="s">
        <v>486</v>
      </c>
      <c r="B335" s="54" t="s">
        <v>487</v>
      </c>
      <c r="C335" s="31">
        <v>4301031140</v>
      </c>
      <c r="D335" s="321">
        <v>4607091384826</v>
      </c>
      <c r="E335" s="322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45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4"/>
      <c r="P335" s="324"/>
      <c r="Q335" s="324"/>
      <c r="R335" s="322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hidden="1" x14ac:dyDescent="0.2">
      <c r="A336" s="349"/>
      <c r="B336" s="338"/>
      <c r="C336" s="338"/>
      <c r="D336" s="338"/>
      <c r="E336" s="338"/>
      <c r="F336" s="338"/>
      <c r="G336" s="338"/>
      <c r="H336" s="338"/>
      <c r="I336" s="338"/>
      <c r="J336" s="338"/>
      <c r="K336" s="338"/>
      <c r="L336" s="338"/>
      <c r="M336" s="350"/>
      <c r="N336" s="328" t="s">
        <v>66</v>
      </c>
      <c r="O336" s="329"/>
      <c r="P336" s="329"/>
      <c r="Q336" s="329"/>
      <c r="R336" s="329"/>
      <c r="S336" s="329"/>
      <c r="T336" s="330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hidden="1" x14ac:dyDescent="0.2">
      <c r="A337" s="338"/>
      <c r="B337" s="338"/>
      <c r="C337" s="338"/>
      <c r="D337" s="338"/>
      <c r="E337" s="338"/>
      <c r="F337" s="338"/>
      <c r="G337" s="338"/>
      <c r="H337" s="338"/>
      <c r="I337" s="338"/>
      <c r="J337" s="338"/>
      <c r="K337" s="338"/>
      <c r="L337" s="338"/>
      <c r="M337" s="350"/>
      <c r="N337" s="328" t="s">
        <v>66</v>
      </c>
      <c r="O337" s="329"/>
      <c r="P337" s="329"/>
      <c r="Q337" s="329"/>
      <c r="R337" s="329"/>
      <c r="S337" s="329"/>
      <c r="T337" s="330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hidden="1" customHeight="1" x14ac:dyDescent="0.25">
      <c r="A338" s="337" t="s">
        <v>68</v>
      </c>
      <c r="B338" s="338"/>
      <c r="C338" s="338"/>
      <c r="D338" s="338"/>
      <c r="E338" s="338"/>
      <c r="F338" s="338"/>
      <c r="G338" s="338"/>
      <c r="H338" s="338"/>
      <c r="I338" s="338"/>
      <c r="J338" s="338"/>
      <c r="K338" s="338"/>
      <c r="L338" s="338"/>
      <c r="M338" s="338"/>
      <c r="N338" s="338"/>
      <c r="O338" s="338"/>
      <c r="P338" s="338"/>
      <c r="Q338" s="338"/>
      <c r="R338" s="338"/>
      <c r="S338" s="338"/>
      <c r="T338" s="338"/>
      <c r="U338" s="338"/>
      <c r="V338" s="338"/>
      <c r="W338" s="338"/>
      <c r="X338" s="338"/>
      <c r="Y338" s="311"/>
      <c r="Z338" s="311"/>
    </row>
    <row r="339" spans="1:53" ht="27" customHeight="1" x14ac:dyDescent="0.25">
      <c r="A339" s="54" t="s">
        <v>488</v>
      </c>
      <c r="B339" s="54" t="s">
        <v>489</v>
      </c>
      <c r="C339" s="31">
        <v>4301051303</v>
      </c>
      <c r="D339" s="321">
        <v>4607091384246</v>
      </c>
      <c r="E339" s="322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5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4"/>
      <c r="P339" s="324"/>
      <c r="Q339" s="324"/>
      <c r="R339" s="322"/>
      <c r="S339" s="34"/>
      <c r="T339" s="34"/>
      <c r="U339" s="35" t="s">
        <v>65</v>
      </c>
      <c r="V339" s="315">
        <v>30</v>
      </c>
      <c r="W339" s="316">
        <f>IFERROR(IF(V339="",0,CEILING((V339/$H339),1)*$H339),"")</f>
        <v>31.2</v>
      </c>
      <c r="X339" s="36">
        <f>IFERROR(IF(W339=0,"",ROUNDUP(W339/H339,0)*0.02175),"")</f>
        <v>8.6999999999999994E-2</v>
      </c>
      <c r="Y339" s="56"/>
      <c r="Z339" s="57"/>
      <c r="AD339" s="58"/>
      <c r="BA339" s="240" t="s">
        <v>1</v>
      </c>
    </row>
    <row r="340" spans="1:53" ht="27" hidden="1" customHeight="1" x14ac:dyDescent="0.25">
      <c r="A340" s="54" t="s">
        <v>490</v>
      </c>
      <c r="B340" s="54" t="s">
        <v>491</v>
      </c>
      <c r="C340" s="31">
        <v>4301051445</v>
      </c>
      <c r="D340" s="321">
        <v>4680115881976</v>
      </c>
      <c r="E340" s="322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37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4"/>
      <c r="P340" s="324"/>
      <c r="Q340" s="324"/>
      <c r="R340" s="322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hidden="1" customHeight="1" x14ac:dyDescent="0.25">
      <c r="A341" s="54" t="s">
        <v>492</v>
      </c>
      <c r="B341" s="54" t="s">
        <v>493</v>
      </c>
      <c r="C341" s="31">
        <v>4301051297</v>
      </c>
      <c r="D341" s="321">
        <v>4607091384253</v>
      </c>
      <c r="E341" s="322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43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4"/>
      <c r="P341" s="324"/>
      <c r="Q341" s="324"/>
      <c r="R341" s="322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494</v>
      </c>
      <c r="B342" s="54" t="s">
        <v>495</v>
      </c>
      <c r="C342" s="31">
        <v>4301051444</v>
      </c>
      <c r="D342" s="321">
        <v>4680115881969</v>
      </c>
      <c r="E342" s="322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6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4"/>
      <c r="P342" s="324"/>
      <c r="Q342" s="324"/>
      <c r="R342" s="322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49"/>
      <c r="B343" s="338"/>
      <c r="C343" s="338"/>
      <c r="D343" s="338"/>
      <c r="E343" s="338"/>
      <c r="F343" s="338"/>
      <c r="G343" s="338"/>
      <c r="H343" s="338"/>
      <c r="I343" s="338"/>
      <c r="J343" s="338"/>
      <c r="K343" s="338"/>
      <c r="L343" s="338"/>
      <c r="M343" s="350"/>
      <c r="N343" s="328" t="s">
        <v>66</v>
      </c>
      <c r="O343" s="329"/>
      <c r="P343" s="329"/>
      <c r="Q343" s="329"/>
      <c r="R343" s="329"/>
      <c r="S343" s="329"/>
      <c r="T343" s="330"/>
      <c r="U343" s="37" t="s">
        <v>67</v>
      </c>
      <c r="V343" s="317">
        <f>IFERROR(V339/H339,"0")+IFERROR(V340/H340,"0")+IFERROR(V341/H341,"0")+IFERROR(V342/H342,"0")</f>
        <v>3.8461538461538463</v>
      </c>
      <c r="W343" s="317">
        <f>IFERROR(W339/H339,"0")+IFERROR(W340/H340,"0")+IFERROR(W341/H341,"0")+IFERROR(W342/H342,"0")</f>
        <v>4</v>
      </c>
      <c r="X343" s="317">
        <f>IFERROR(IF(X339="",0,X339),"0")+IFERROR(IF(X340="",0,X340),"0")+IFERROR(IF(X341="",0,X341),"0")+IFERROR(IF(X342="",0,X342),"0")</f>
        <v>8.6999999999999994E-2</v>
      </c>
      <c r="Y343" s="318"/>
      <c r="Z343" s="318"/>
    </row>
    <row r="344" spans="1:53" x14ac:dyDescent="0.2">
      <c r="A344" s="338"/>
      <c r="B344" s="338"/>
      <c r="C344" s="338"/>
      <c r="D344" s="338"/>
      <c r="E344" s="338"/>
      <c r="F344" s="338"/>
      <c r="G344" s="338"/>
      <c r="H344" s="338"/>
      <c r="I344" s="338"/>
      <c r="J344" s="338"/>
      <c r="K344" s="338"/>
      <c r="L344" s="338"/>
      <c r="M344" s="350"/>
      <c r="N344" s="328" t="s">
        <v>66</v>
      </c>
      <c r="O344" s="329"/>
      <c r="P344" s="329"/>
      <c r="Q344" s="329"/>
      <c r="R344" s="329"/>
      <c r="S344" s="329"/>
      <c r="T344" s="330"/>
      <c r="U344" s="37" t="s">
        <v>65</v>
      </c>
      <c r="V344" s="317">
        <f>IFERROR(SUM(V339:V342),"0")</f>
        <v>30</v>
      </c>
      <c r="W344" s="317">
        <f>IFERROR(SUM(W339:W342),"0")</f>
        <v>31.2</v>
      </c>
      <c r="X344" s="37"/>
      <c r="Y344" s="318"/>
      <c r="Z344" s="318"/>
    </row>
    <row r="345" spans="1:53" ht="14.25" hidden="1" customHeight="1" x14ac:dyDescent="0.25">
      <c r="A345" s="337" t="s">
        <v>223</v>
      </c>
      <c r="B345" s="338"/>
      <c r="C345" s="338"/>
      <c r="D345" s="338"/>
      <c r="E345" s="338"/>
      <c r="F345" s="338"/>
      <c r="G345" s="338"/>
      <c r="H345" s="338"/>
      <c r="I345" s="338"/>
      <c r="J345" s="338"/>
      <c r="K345" s="338"/>
      <c r="L345" s="338"/>
      <c r="M345" s="338"/>
      <c r="N345" s="338"/>
      <c r="O345" s="338"/>
      <c r="P345" s="338"/>
      <c r="Q345" s="338"/>
      <c r="R345" s="338"/>
      <c r="S345" s="338"/>
      <c r="T345" s="338"/>
      <c r="U345" s="338"/>
      <c r="V345" s="338"/>
      <c r="W345" s="338"/>
      <c r="X345" s="338"/>
      <c r="Y345" s="311"/>
      <c r="Z345" s="311"/>
    </row>
    <row r="346" spans="1:53" ht="27" hidden="1" customHeight="1" x14ac:dyDescent="0.25">
      <c r="A346" s="54" t="s">
        <v>496</v>
      </c>
      <c r="B346" s="54" t="s">
        <v>497</v>
      </c>
      <c r="C346" s="31">
        <v>4301060322</v>
      </c>
      <c r="D346" s="321">
        <v>4607091389357</v>
      </c>
      <c r="E346" s="322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62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4"/>
      <c r="P346" s="324"/>
      <c r="Q346" s="324"/>
      <c r="R346" s="322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hidden="1" x14ac:dyDescent="0.2">
      <c r="A347" s="349"/>
      <c r="B347" s="338"/>
      <c r="C347" s="338"/>
      <c r="D347" s="338"/>
      <c r="E347" s="338"/>
      <c r="F347" s="338"/>
      <c r="G347" s="338"/>
      <c r="H347" s="338"/>
      <c r="I347" s="338"/>
      <c r="J347" s="338"/>
      <c r="K347" s="338"/>
      <c r="L347" s="338"/>
      <c r="M347" s="350"/>
      <c r="N347" s="328" t="s">
        <v>66</v>
      </c>
      <c r="O347" s="329"/>
      <c r="P347" s="329"/>
      <c r="Q347" s="329"/>
      <c r="R347" s="329"/>
      <c r="S347" s="329"/>
      <c r="T347" s="330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hidden="1" x14ac:dyDescent="0.2">
      <c r="A348" s="338"/>
      <c r="B348" s="338"/>
      <c r="C348" s="338"/>
      <c r="D348" s="338"/>
      <c r="E348" s="338"/>
      <c r="F348" s="338"/>
      <c r="G348" s="338"/>
      <c r="H348" s="338"/>
      <c r="I348" s="338"/>
      <c r="J348" s="338"/>
      <c r="K348" s="338"/>
      <c r="L348" s="338"/>
      <c r="M348" s="350"/>
      <c r="N348" s="328" t="s">
        <v>66</v>
      </c>
      <c r="O348" s="329"/>
      <c r="P348" s="329"/>
      <c r="Q348" s="329"/>
      <c r="R348" s="329"/>
      <c r="S348" s="329"/>
      <c r="T348" s="330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hidden="1" customHeight="1" x14ac:dyDescent="0.2">
      <c r="A349" s="393" t="s">
        <v>498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48"/>
      <c r="Z349" s="48"/>
    </row>
    <row r="350" spans="1:53" ht="16.5" hidden="1" customHeight="1" x14ac:dyDescent="0.25">
      <c r="A350" s="360" t="s">
        <v>499</v>
      </c>
      <c r="B350" s="338"/>
      <c r="C350" s="338"/>
      <c r="D350" s="338"/>
      <c r="E350" s="338"/>
      <c r="F350" s="338"/>
      <c r="G350" s="338"/>
      <c r="H350" s="338"/>
      <c r="I350" s="338"/>
      <c r="J350" s="338"/>
      <c r="K350" s="338"/>
      <c r="L350" s="338"/>
      <c r="M350" s="338"/>
      <c r="N350" s="338"/>
      <c r="O350" s="338"/>
      <c r="P350" s="338"/>
      <c r="Q350" s="338"/>
      <c r="R350" s="338"/>
      <c r="S350" s="338"/>
      <c r="T350" s="338"/>
      <c r="U350" s="338"/>
      <c r="V350" s="338"/>
      <c r="W350" s="338"/>
      <c r="X350" s="338"/>
      <c r="Y350" s="310"/>
      <c r="Z350" s="310"/>
    </row>
    <row r="351" spans="1:53" ht="14.25" hidden="1" customHeight="1" x14ac:dyDescent="0.25">
      <c r="A351" s="337" t="s">
        <v>105</v>
      </c>
      <c r="B351" s="338"/>
      <c r="C351" s="338"/>
      <c r="D351" s="338"/>
      <c r="E351" s="338"/>
      <c r="F351" s="338"/>
      <c r="G351" s="338"/>
      <c r="H351" s="338"/>
      <c r="I351" s="338"/>
      <c r="J351" s="338"/>
      <c r="K351" s="338"/>
      <c r="L351" s="338"/>
      <c r="M351" s="338"/>
      <c r="N351" s="338"/>
      <c r="O351" s="338"/>
      <c r="P351" s="338"/>
      <c r="Q351" s="338"/>
      <c r="R351" s="338"/>
      <c r="S351" s="338"/>
      <c r="T351" s="338"/>
      <c r="U351" s="338"/>
      <c r="V351" s="338"/>
      <c r="W351" s="338"/>
      <c r="X351" s="338"/>
      <c r="Y351" s="311"/>
      <c r="Z351" s="311"/>
    </row>
    <row r="352" spans="1:53" ht="27" hidden="1" customHeight="1" x14ac:dyDescent="0.25">
      <c r="A352" s="54" t="s">
        <v>500</v>
      </c>
      <c r="B352" s="54" t="s">
        <v>501</v>
      </c>
      <c r="C352" s="31">
        <v>4301011428</v>
      </c>
      <c r="D352" s="321">
        <v>4607091389708</v>
      </c>
      <c r="E352" s="322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57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4"/>
      <c r="P352" s="324"/>
      <c r="Q352" s="324"/>
      <c r="R352" s="322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hidden="1" customHeight="1" x14ac:dyDescent="0.25">
      <c r="A353" s="54" t="s">
        <v>502</v>
      </c>
      <c r="B353" s="54" t="s">
        <v>503</v>
      </c>
      <c r="C353" s="31">
        <v>4301011427</v>
      </c>
      <c r="D353" s="321">
        <v>4607091389692</v>
      </c>
      <c r="E353" s="322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43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4"/>
      <c r="P353" s="324"/>
      <c r="Q353" s="324"/>
      <c r="R353" s="322"/>
      <c r="S353" s="34"/>
      <c r="T353" s="34"/>
      <c r="U353" s="35" t="s">
        <v>65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hidden="1" x14ac:dyDescent="0.2">
      <c r="A354" s="349"/>
      <c r="B354" s="338"/>
      <c r="C354" s="338"/>
      <c r="D354" s="338"/>
      <c r="E354" s="338"/>
      <c r="F354" s="338"/>
      <c r="G354" s="338"/>
      <c r="H354" s="338"/>
      <c r="I354" s="338"/>
      <c r="J354" s="338"/>
      <c r="K354" s="338"/>
      <c r="L354" s="338"/>
      <c r="M354" s="350"/>
      <c r="N354" s="328" t="s">
        <v>66</v>
      </c>
      <c r="O354" s="329"/>
      <c r="P354" s="329"/>
      <c r="Q354" s="329"/>
      <c r="R354" s="329"/>
      <c r="S354" s="329"/>
      <c r="T354" s="330"/>
      <c r="U354" s="37" t="s">
        <v>67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hidden="1" x14ac:dyDescent="0.2">
      <c r="A355" s="338"/>
      <c r="B355" s="338"/>
      <c r="C355" s="338"/>
      <c r="D355" s="338"/>
      <c r="E355" s="338"/>
      <c r="F355" s="338"/>
      <c r="G355" s="338"/>
      <c r="H355" s="338"/>
      <c r="I355" s="338"/>
      <c r="J355" s="338"/>
      <c r="K355" s="338"/>
      <c r="L355" s="338"/>
      <c r="M355" s="350"/>
      <c r="N355" s="328" t="s">
        <v>66</v>
      </c>
      <c r="O355" s="329"/>
      <c r="P355" s="329"/>
      <c r="Q355" s="329"/>
      <c r="R355" s="329"/>
      <c r="S355" s="329"/>
      <c r="T355" s="330"/>
      <c r="U355" s="37" t="s">
        <v>65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hidden="1" customHeight="1" x14ac:dyDescent="0.25">
      <c r="A356" s="337" t="s">
        <v>60</v>
      </c>
      <c r="B356" s="338"/>
      <c r="C356" s="338"/>
      <c r="D356" s="338"/>
      <c r="E356" s="338"/>
      <c r="F356" s="338"/>
      <c r="G356" s="338"/>
      <c r="H356" s="338"/>
      <c r="I356" s="338"/>
      <c r="J356" s="338"/>
      <c r="K356" s="338"/>
      <c r="L356" s="338"/>
      <c r="M356" s="338"/>
      <c r="N356" s="338"/>
      <c r="O356" s="338"/>
      <c r="P356" s="338"/>
      <c r="Q356" s="338"/>
      <c r="R356" s="338"/>
      <c r="S356" s="338"/>
      <c r="T356" s="338"/>
      <c r="U356" s="338"/>
      <c r="V356" s="338"/>
      <c r="W356" s="338"/>
      <c r="X356" s="338"/>
      <c r="Y356" s="311"/>
      <c r="Z356" s="311"/>
    </row>
    <row r="357" spans="1:53" ht="27" customHeight="1" x14ac:dyDescent="0.25">
      <c r="A357" s="54" t="s">
        <v>504</v>
      </c>
      <c r="B357" s="54" t="s">
        <v>505</v>
      </c>
      <c r="C357" s="31">
        <v>4301031177</v>
      </c>
      <c r="D357" s="321">
        <v>4607091389753</v>
      </c>
      <c r="E357" s="322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58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4"/>
      <c r="P357" s="324"/>
      <c r="Q357" s="324"/>
      <c r="R357" s="322"/>
      <c r="S357" s="34"/>
      <c r="T357" s="34"/>
      <c r="U357" s="35" t="s">
        <v>65</v>
      </c>
      <c r="V357" s="315">
        <v>50</v>
      </c>
      <c r="W357" s="316">
        <f t="shared" ref="W357:W369" si="16">IFERROR(IF(V357="",0,CEILING((V357/$H357),1)*$H357),"")</f>
        <v>50.400000000000006</v>
      </c>
      <c r="X357" s="36">
        <f>IFERROR(IF(W357=0,"",ROUNDUP(W357/H357,0)*0.00753),"")</f>
        <v>9.0359999999999996E-2</v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4301031174</v>
      </c>
      <c r="D358" s="321">
        <v>4607091389760</v>
      </c>
      <c r="E358" s="322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54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4"/>
      <c r="P358" s="324"/>
      <c r="Q358" s="324"/>
      <c r="R358" s="322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4301031175</v>
      </c>
      <c r="D359" s="321">
        <v>4607091389746</v>
      </c>
      <c r="E359" s="322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0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4"/>
      <c r="P359" s="324"/>
      <c r="Q359" s="324"/>
      <c r="R359" s="322"/>
      <c r="S359" s="34"/>
      <c r="T359" s="34"/>
      <c r="U359" s="35" t="s">
        <v>65</v>
      </c>
      <c r="V359" s="315">
        <v>100</v>
      </c>
      <c r="W359" s="316">
        <f t="shared" si="16"/>
        <v>100.80000000000001</v>
      </c>
      <c r="X359" s="36">
        <f>IFERROR(IF(W359=0,"",ROUNDUP(W359/H359,0)*0.00753),"")</f>
        <v>0.18071999999999999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510</v>
      </c>
      <c r="B360" s="54" t="s">
        <v>511</v>
      </c>
      <c r="C360" s="31">
        <v>4301031236</v>
      </c>
      <c r="D360" s="321">
        <v>4680115882928</v>
      </c>
      <c r="E360" s="322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54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4"/>
      <c r="P360" s="324"/>
      <c r="Q360" s="324"/>
      <c r="R360" s="322"/>
      <c r="S360" s="34"/>
      <c r="T360" s="34"/>
      <c r="U360" s="35" t="s">
        <v>65</v>
      </c>
      <c r="V360" s="315">
        <v>140</v>
      </c>
      <c r="W360" s="316">
        <f t="shared" si="16"/>
        <v>141.12</v>
      </c>
      <c r="X360" s="36">
        <f>IFERROR(IF(W360=0,"",ROUNDUP(W360/H360,0)*0.00753),"")</f>
        <v>0.63251999999999997</v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512</v>
      </c>
      <c r="B361" s="54" t="s">
        <v>513</v>
      </c>
      <c r="C361" s="31">
        <v>4301031257</v>
      </c>
      <c r="D361" s="321">
        <v>4680115883147</v>
      </c>
      <c r="E361" s="322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4"/>
      <c r="P361" s="324"/>
      <c r="Q361" s="324"/>
      <c r="R361" s="322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514</v>
      </c>
      <c r="B362" s="54" t="s">
        <v>515</v>
      </c>
      <c r="C362" s="31">
        <v>4301031178</v>
      </c>
      <c r="D362" s="321">
        <v>4607091384338</v>
      </c>
      <c r="E362" s="322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61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4"/>
      <c r="P362" s="324"/>
      <c r="Q362" s="324"/>
      <c r="R362" s="322"/>
      <c r="S362" s="34"/>
      <c r="T362" s="34"/>
      <c r="U362" s="35" t="s">
        <v>65</v>
      </c>
      <c r="V362" s="315">
        <v>70</v>
      </c>
      <c r="W362" s="316">
        <f t="shared" si="16"/>
        <v>71.400000000000006</v>
      </c>
      <c r="X362" s="36">
        <f t="shared" si="17"/>
        <v>0.17068</v>
      </c>
      <c r="Y362" s="56"/>
      <c r="Z362" s="57"/>
      <c r="AD362" s="58"/>
      <c r="BA362" s="252" t="s">
        <v>1</v>
      </c>
    </row>
    <row r="363" spans="1:53" ht="37.5" hidden="1" customHeight="1" x14ac:dyDescent="0.25">
      <c r="A363" s="54" t="s">
        <v>516</v>
      </c>
      <c r="B363" s="54" t="s">
        <v>517</v>
      </c>
      <c r="C363" s="31">
        <v>4301031254</v>
      </c>
      <c r="D363" s="321">
        <v>4680115883154</v>
      </c>
      <c r="E363" s="322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7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4"/>
      <c r="P363" s="324"/>
      <c r="Q363" s="324"/>
      <c r="R363" s="322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518</v>
      </c>
      <c r="B364" s="54" t="s">
        <v>519</v>
      </c>
      <c r="C364" s="31">
        <v>4301031171</v>
      </c>
      <c r="D364" s="321">
        <v>4607091389524</v>
      </c>
      <c r="E364" s="322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4"/>
      <c r="P364" s="324"/>
      <c r="Q364" s="324"/>
      <c r="R364" s="322"/>
      <c r="S364" s="34"/>
      <c r="T364" s="34"/>
      <c r="U364" s="35" t="s">
        <v>65</v>
      </c>
      <c r="V364" s="315">
        <v>42</v>
      </c>
      <c r="W364" s="316">
        <f t="shared" si="16"/>
        <v>42</v>
      </c>
      <c r="X364" s="36">
        <f t="shared" si="17"/>
        <v>0.1004</v>
      </c>
      <c r="Y364" s="56"/>
      <c r="Z364" s="57"/>
      <c r="AD364" s="58"/>
      <c r="BA364" s="254" t="s">
        <v>1</v>
      </c>
    </row>
    <row r="365" spans="1:53" ht="27" hidden="1" customHeight="1" x14ac:dyDescent="0.25">
      <c r="A365" s="54" t="s">
        <v>520</v>
      </c>
      <c r="B365" s="54" t="s">
        <v>521</v>
      </c>
      <c r="C365" s="31">
        <v>4301031258</v>
      </c>
      <c r="D365" s="321">
        <v>4680115883161</v>
      </c>
      <c r="E365" s="322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4"/>
      <c r="P365" s="324"/>
      <c r="Q365" s="324"/>
      <c r="R365" s="322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hidden="1" customHeight="1" x14ac:dyDescent="0.25">
      <c r="A366" s="54" t="s">
        <v>522</v>
      </c>
      <c r="B366" s="54" t="s">
        <v>523</v>
      </c>
      <c r="C366" s="31">
        <v>4301031170</v>
      </c>
      <c r="D366" s="321">
        <v>4607091384345</v>
      </c>
      <c r="E366" s="322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39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4"/>
      <c r="P366" s="324"/>
      <c r="Q366" s="324"/>
      <c r="R366" s="322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524</v>
      </c>
      <c r="B367" s="54" t="s">
        <v>525</v>
      </c>
      <c r="C367" s="31">
        <v>4301031256</v>
      </c>
      <c r="D367" s="321">
        <v>4680115883178</v>
      </c>
      <c r="E367" s="322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4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4"/>
      <c r="P367" s="324"/>
      <c r="Q367" s="324"/>
      <c r="R367" s="322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4301031172</v>
      </c>
      <c r="D368" s="321">
        <v>4607091389531</v>
      </c>
      <c r="E368" s="322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4"/>
      <c r="P368" s="324"/>
      <c r="Q368" s="324"/>
      <c r="R368" s="322"/>
      <c r="S368" s="34"/>
      <c r="T368" s="34"/>
      <c r="U368" s="35" t="s">
        <v>65</v>
      </c>
      <c r="V368" s="315">
        <v>70</v>
      </c>
      <c r="W368" s="316">
        <f t="shared" si="16"/>
        <v>71.400000000000006</v>
      </c>
      <c r="X368" s="36">
        <f t="shared" si="17"/>
        <v>0.17068</v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528</v>
      </c>
      <c r="B369" s="54" t="s">
        <v>529</v>
      </c>
      <c r="C369" s="31">
        <v>4301031255</v>
      </c>
      <c r="D369" s="321">
        <v>4680115883185</v>
      </c>
      <c r="E369" s="322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05" t="s">
        <v>530</v>
      </c>
      <c r="O369" s="324"/>
      <c r="P369" s="324"/>
      <c r="Q369" s="324"/>
      <c r="R369" s="322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49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50"/>
      <c r="N370" s="328" t="s">
        <v>66</v>
      </c>
      <c r="O370" s="329"/>
      <c r="P370" s="329"/>
      <c r="Q370" s="329"/>
      <c r="R370" s="329"/>
      <c r="S370" s="329"/>
      <c r="T370" s="330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205.71428571428572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208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1.3453599999999999</v>
      </c>
      <c r="Y370" s="318"/>
      <c r="Z370" s="318"/>
    </row>
    <row r="371" spans="1:53" x14ac:dyDescent="0.2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50"/>
      <c r="N371" s="328" t="s">
        <v>66</v>
      </c>
      <c r="O371" s="329"/>
      <c r="P371" s="329"/>
      <c r="Q371" s="329"/>
      <c r="R371" s="329"/>
      <c r="S371" s="329"/>
      <c r="T371" s="330"/>
      <c r="U371" s="37" t="s">
        <v>65</v>
      </c>
      <c r="V371" s="317">
        <f>IFERROR(SUM(V357:V369),"0")</f>
        <v>472</v>
      </c>
      <c r="W371" s="317">
        <f>IFERROR(SUM(W357:W369),"0")</f>
        <v>477.12</v>
      </c>
      <c r="X371" s="37"/>
      <c r="Y371" s="318"/>
      <c r="Z371" s="318"/>
    </row>
    <row r="372" spans="1:53" ht="14.25" hidden="1" customHeight="1" x14ac:dyDescent="0.25">
      <c r="A372" s="337" t="s">
        <v>68</v>
      </c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11"/>
      <c r="Z372" s="311"/>
    </row>
    <row r="373" spans="1:53" ht="27" hidden="1" customHeight="1" x14ac:dyDescent="0.25">
      <c r="A373" s="54" t="s">
        <v>531</v>
      </c>
      <c r="B373" s="54" t="s">
        <v>532</v>
      </c>
      <c r="C373" s="31">
        <v>4301051258</v>
      </c>
      <c r="D373" s="321">
        <v>4607091389685</v>
      </c>
      <c r="E373" s="322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53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4"/>
      <c r="P373" s="324"/>
      <c r="Q373" s="324"/>
      <c r="R373" s="322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hidden="1" customHeight="1" x14ac:dyDescent="0.25">
      <c r="A374" s="54" t="s">
        <v>533</v>
      </c>
      <c r="B374" s="54" t="s">
        <v>534</v>
      </c>
      <c r="C374" s="31">
        <v>4301051431</v>
      </c>
      <c r="D374" s="321">
        <v>4607091389654</v>
      </c>
      <c r="E374" s="322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4"/>
      <c r="P374" s="324"/>
      <c r="Q374" s="324"/>
      <c r="R374" s="322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hidden="1" customHeight="1" x14ac:dyDescent="0.25">
      <c r="A375" s="54" t="s">
        <v>535</v>
      </c>
      <c r="B375" s="54" t="s">
        <v>536</v>
      </c>
      <c r="C375" s="31">
        <v>4301051284</v>
      </c>
      <c r="D375" s="321">
        <v>4607091384352</v>
      </c>
      <c r="E375" s="322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3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4"/>
      <c r="P375" s="324"/>
      <c r="Q375" s="324"/>
      <c r="R375" s="322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537</v>
      </c>
      <c r="B376" s="54" t="s">
        <v>538</v>
      </c>
      <c r="C376" s="31">
        <v>4301051257</v>
      </c>
      <c r="D376" s="321">
        <v>4607091389661</v>
      </c>
      <c r="E376" s="322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5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4"/>
      <c r="P376" s="324"/>
      <c r="Q376" s="324"/>
      <c r="R376" s="322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hidden="1" x14ac:dyDescent="0.2">
      <c r="A377" s="349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50"/>
      <c r="N377" s="328" t="s">
        <v>66</v>
      </c>
      <c r="O377" s="329"/>
      <c r="P377" s="329"/>
      <c r="Q377" s="329"/>
      <c r="R377" s="329"/>
      <c r="S377" s="329"/>
      <c r="T377" s="330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hidden="1" x14ac:dyDescent="0.2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50"/>
      <c r="N378" s="328" t="s">
        <v>66</v>
      </c>
      <c r="O378" s="329"/>
      <c r="P378" s="329"/>
      <c r="Q378" s="329"/>
      <c r="R378" s="329"/>
      <c r="S378" s="329"/>
      <c r="T378" s="330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hidden="1" customHeight="1" x14ac:dyDescent="0.25">
      <c r="A379" s="337" t="s">
        <v>223</v>
      </c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11"/>
      <c r="Z379" s="311"/>
    </row>
    <row r="380" spans="1:53" ht="27" hidden="1" customHeight="1" x14ac:dyDescent="0.25">
      <c r="A380" s="54" t="s">
        <v>539</v>
      </c>
      <c r="B380" s="54" t="s">
        <v>540</v>
      </c>
      <c r="C380" s="31">
        <v>4301060352</v>
      </c>
      <c r="D380" s="321">
        <v>4680115881648</v>
      </c>
      <c r="E380" s="322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49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4"/>
      <c r="P380" s="324"/>
      <c r="Q380" s="324"/>
      <c r="R380" s="322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hidden="1" x14ac:dyDescent="0.2">
      <c r="A381" s="349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50"/>
      <c r="N381" s="328" t="s">
        <v>66</v>
      </c>
      <c r="O381" s="329"/>
      <c r="P381" s="329"/>
      <c r="Q381" s="329"/>
      <c r="R381" s="329"/>
      <c r="S381" s="329"/>
      <c r="T381" s="330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hidden="1" x14ac:dyDescent="0.2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50"/>
      <c r="N382" s="328" t="s">
        <v>66</v>
      </c>
      <c r="O382" s="329"/>
      <c r="P382" s="329"/>
      <c r="Q382" s="329"/>
      <c r="R382" s="329"/>
      <c r="S382" s="329"/>
      <c r="T382" s="330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hidden="1" customHeight="1" x14ac:dyDescent="0.25">
      <c r="A383" s="337" t="s">
        <v>83</v>
      </c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11"/>
      <c r="Z383" s="311"/>
    </row>
    <row r="384" spans="1:53" ht="27" hidden="1" customHeight="1" x14ac:dyDescent="0.25">
      <c r="A384" s="54" t="s">
        <v>541</v>
      </c>
      <c r="B384" s="54" t="s">
        <v>542</v>
      </c>
      <c r="C384" s="31">
        <v>4301032046</v>
      </c>
      <c r="D384" s="321">
        <v>4680115884359</v>
      </c>
      <c r="E384" s="322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564" t="s">
        <v>545</v>
      </c>
      <c r="O384" s="324"/>
      <c r="P384" s="324"/>
      <c r="Q384" s="324"/>
      <c r="R384" s="322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hidden="1" customHeight="1" x14ac:dyDescent="0.25">
      <c r="A385" s="54" t="s">
        <v>546</v>
      </c>
      <c r="B385" s="54" t="s">
        <v>547</v>
      </c>
      <c r="C385" s="31">
        <v>4301032045</v>
      </c>
      <c r="D385" s="321">
        <v>4680115884335</v>
      </c>
      <c r="E385" s="322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344" t="s">
        <v>548</v>
      </c>
      <c r="O385" s="324"/>
      <c r="P385" s="324"/>
      <c r="Q385" s="324"/>
      <c r="R385" s="322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549</v>
      </c>
      <c r="B386" s="54" t="s">
        <v>550</v>
      </c>
      <c r="C386" s="31">
        <v>4301032047</v>
      </c>
      <c r="D386" s="321">
        <v>4680115884342</v>
      </c>
      <c r="E386" s="322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592" t="s">
        <v>551</v>
      </c>
      <c r="O386" s="324"/>
      <c r="P386" s="324"/>
      <c r="Q386" s="324"/>
      <c r="R386" s="322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552</v>
      </c>
      <c r="B387" s="54" t="s">
        <v>553</v>
      </c>
      <c r="C387" s="31">
        <v>4301170011</v>
      </c>
      <c r="D387" s="321">
        <v>4680115884113</v>
      </c>
      <c r="E387" s="322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516" t="s">
        <v>554</v>
      </c>
      <c r="O387" s="324"/>
      <c r="P387" s="324"/>
      <c r="Q387" s="324"/>
      <c r="R387" s="322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idden="1" x14ac:dyDescent="0.2">
      <c r="A388" s="349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50"/>
      <c r="N388" s="328" t="s">
        <v>66</v>
      </c>
      <c r="O388" s="329"/>
      <c r="P388" s="329"/>
      <c r="Q388" s="329"/>
      <c r="R388" s="329"/>
      <c r="S388" s="329"/>
      <c r="T388" s="330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hidden="1" x14ac:dyDescent="0.2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50"/>
      <c r="N389" s="328" t="s">
        <v>66</v>
      </c>
      <c r="O389" s="329"/>
      <c r="P389" s="329"/>
      <c r="Q389" s="329"/>
      <c r="R389" s="329"/>
      <c r="S389" s="329"/>
      <c r="T389" s="330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hidden="1" customHeight="1" x14ac:dyDescent="0.25">
      <c r="A390" s="337" t="s">
        <v>92</v>
      </c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11"/>
      <c r="Z390" s="311"/>
    </row>
    <row r="391" spans="1:53" ht="27" hidden="1" customHeight="1" x14ac:dyDescent="0.25">
      <c r="A391" s="54" t="s">
        <v>555</v>
      </c>
      <c r="B391" s="54" t="s">
        <v>556</v>
      </c>
      <c r="C391" s="31">
        <v>4301170010</v>
      </c>
      <c r="D391" s="321">
        <v>4680115884090</v>
      </c>
      <c r="E391" s="322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637" t="s">
        <v>557</v>
      </c>
      <c r="O391" s="324"/>
      <c r="P391" s="324"/>
      <c r="Q391" s="324"/>
      <c r="R391" s="322"/>
      <c r="S391" s="34"/>
      <c r="T391" s="34"/>
      <c r="U391" s="35" t="s">
        <v>65</v>
      </c>
      <c r="V391" s="315">
        <v>0</v>
      </c>
      <c r="W391" s="316">
        <f>IFERROR(IF(V391="",0,CEILING((V391/$H391),1)*$H391),"")</f>
        <v>0</v>
      </c>
      <c r="X391" s="36" t="str">
        <f>IFERROR(IF(W391=0,"",ROUNDUP(W391/H391,0)*0.00627),"")</f>
        <v/>
      </c>
      <c r="Y391" s="56"/>
      <c r="Z391" s="57"/>
      <c r="AD391" s="58"/>
      <c r="BA391" s="269" t="s">
        <v>1</v>
      </c>
    </row>
    <row r="392" spans="1:53" ht="27" hidden="1" customHeight="1" x14ac:dyDescent="0.25">
      <c r="A392" s="54" t="s">
        <v>558</v>
      </c>
      <c r="B392" s="54" t="s">
        <v>559</v>
      </c>
      <c r="C392" s="31">
        <v>4301170009</v>
      </c>
      <c r="D392" s="321">
        <v>4680115882997</v>
      </c>
      <c r="E392" s="322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645" t="s">
        <v>560</v>
      </c>
      <c r="O392" s="324"/>
      <c r="P392" s="324"/>
      <c r="Q392" s="324"/>
      <c r="R392" s="322"/>
      <c r="S392" s="34"/>
      <c r="T392" s="34"/>
      <c r="U392" s="35" t="s">
        <v>65</v>
      </c>
      <c r="V392" s="315">
        <v>0</v>
      </c>
      <c r="W392" s="316">
        <f>IFERROR(IF(V392="",0,CEILING((V392/$H392),1)*$H392),"")</f>
        <v>0</v>
      </c>
      <c r="X392" s="36" t="str">
        <f>IFERROR(IF(W392=0,"",ROUNDUP(W392/H392,0)*0.00673),"")</f>
        <v/>
      </c>
      <c r="Y392" s="56"/>
      <c r="Z392" s="57"/>
      <c r="AD392" s="58"/>
      <c r="BA392" s="270" t="s">
        <v>1</v>
      </c>
    </row>
    <row r="393" spans="1:53" hidden="1" x14ac:dyDescent="0.2">
      <c r="A393" s="349"/>
      <c r="B393" s="338"/>
      <c r="C393" s="338"/>
      <c r="D393" s="338"/>
      <c r="E393" s="338"/>
      <c r="F393" s="338"/>
      <c r="G393" s="338"/>
      <c r="H393" s="338"/>
      <c r="I393" s="338"/>
      <c r="J393" s="338"/>
      <c r="K393" s="338"/>
      <c r="L393" s="338"/>
      <c r="M393" s="350"/>
      <c r="N393" s="328" t="s">
        <v>66</v>
      </c>
      <c r="O393" s="329"/>
      <c r="P393" s="329"/>
      <c r="Q393" s="329"/>
      <c r="R393" s="329"/>
      <c r="S393" s="329"/>
      <c r="T393" s="330"/>
      <c r="U393" s="37" t="s">
        <v>67</v>
      </c>
      <c r="V393" s="317">
        <f>IFERROR(V391/H391,"0")+IFERROR(V392/H392,"0")</f>
        <v>0</v>
      </c>
      <c r="W393" s="317">
        <f>IFERROR(W391/H391,"0")+IFERROR(W392/H392,"0")</f>
        <v>0</v>
      </c>
      <c r="X393" s="317">
        <f>IFERROR(IF(X391="",0,X391),"0")+IFERROR(IF(X392="",0,X392),"0")</f>
        <v>0</v>
      </c>
      <c r="Y393" s="318"/>
      <c r="Z393" s="318"/>
    </row>
    <row r="394" spans="1:53" hidden="1" x14ac:dyDescent="0.2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50"/>
      <c r="N394" s="328" t="s">
        <v>66</v>
      </c>
      <c r="O394" s="329"/>
      <c r="P394" s="329"/>
      <c r="Q394" s="329"/>
      <c r="R394" s="329"/>
      <c r="S394" s="329"/>
      <c r="T394" s="330"/>
      <c r="U394" s="37" t="s">
        <v>65</v>
      </c>
      <c r="V394" s="317">
        <f>IFERROR(SUM(V391:V392),"0")</f>
        <v>0</v>
      </c>
      <c r="W394" s="317">
        <f>IFERROR(SUM(W391:W392),"0")</f>
        <v>0</v>
      </c>
      <c r="X394" s="37"/>
      <c r="Y394" s="318"/>
      <c r="Z394" s="318"/>
    </row>
    <row r="395" spans="1:53" ht="16.5" hidden="1" customHeight="1" x14ac:dyDescent="0.25">
      <c r="A395" s="360" t="s">
        <v>561</v>
      </c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8"/>
      <c r="N395" s="338"/>
      <c r="O395" s="338"/>
      <c r="P395" s="338"/>
      <c r="Q395" s="338"/>
      <c r="R395" s="338"/>
      <c r="S395" s="338"/>
      <c r="T395" s="338"/>
      <c r="U395" s="338"/>
      <c r="V395" s="338"/>
      <c r="W395" s="338"/>
      <c r="X395" s="338"/>
      <c r="Y395" s="310"/>
      <c r="Z395" s="310"/>
    </row>
    <row r="396" spans="1:53" ht="14.25" hidden="1" customHeight="1" x14ac:dyDescent="0.25">
      <c r="A396" s="337" t="s">
        <v>97</v>
      </c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11"/>
      <c r="Z396" s="311"/>
    </row>
    <row r="397" spans="1:53" ht="27" hidden="1" customHeight="1" x14ac:dyDescent="0.25">
      <c r="A397" s="54" t="s">
        <v>562</v>
      </c>
      <c r="B397" s="54" t="s">
        <v>563</v>
      </c>
      <c r="C397" s="31">
        <v>4301020196</v>
      </c>
      <c r="D397" s="321">
        <v>4607091389388</v>
      </c>
      <c r="E397" s="322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51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4"/>
      <c r="P397" s="324"/>
      <c r="Q397" s="324"/>
      <c r="R397" s="322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hidden="1" customHeight="1" x14ac:dyDescent="0.25">
      <c r="A398" s="54" t="s">
        <v>564</v>
      </c>
      <c r="B398" s="54" t="s">
        <v>565</v>
      </c>
      <c r="C398" s="31">
        <v>4301020185</v>
      </c>
      <c r="D398" s="321">
        <v>4607091389364</v>
      </c>
      <c r="E398" s="322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45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4"/>
      <c r="P398" s="324"/>
      <c r="Q398" s="324"/>
      <c r="R398" s="322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hidden="1" x14ac:dyDescent="0.2">
      <c r="A399" s="349"/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50"/>
      <c r="N399" s="328" t="s">
        <v>66</v>
      </c>
      <c r="O399" s="329"/>
      <c r="P399" s="329"/>
      <c r="Q399" s="329"/>
      <c r="R399" s="329"/>
      <c r="S399" s="329"/>
      <c r="T399" s="330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hidden="1" x14ac:dyDescent="0.2">
      <c r="A400" s="338"/>
      <c r="B400" s="338"/>
      <c r="C400" s="338"/>
      <c r="D400" s="338"/>
      <c r="E400" s="338"/>
      <c r="F400" s="338"/>
      <c r="G400" s="338"/>
      <c r="H400" s="338"/>
      <c r="I400" s="338"/>
      <c r="J400" s="338"/>
      <c r="K400" s="338"/>
      <c r="L400" s="338"/>
      <c r="M400" s="350"/>
      <c r="N400" s="328" t="s">
        <v>66</v>
      </c>
      <c r="O400" s="329"/>
      <c r="P400" s="329"/>
      <c r="Q400" s="329"/>
      <c r="R400" s="329"/>
      <c r="S400" s="329"/>
      <c r="T400" s="330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hidden="1" customHeight="1" x14ac:dyDescent="0.25">
      <c r="A401" s="337" t="s">
        <v>60</v>
      </c>
      <c r="B401" s="338"/>
      <c r="C401" s="338"/>
      <c r="D401" s="338"/>
      <c r="E401" s="338"/>
      <c r="F401" s="338"/>
      <c r="G401" s="338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311"/>
      <c r="Z401" s="311"/>
    </row>
    <row r="402" spans="1:53" ht="27" customHeight="1" x14ac:dyDescent="0.25">
      <c r="A402" s="54" t="s">
        <v>566</v>
      </c>
      <c r="B402" s="54" t="s">
        <v>567</v>
      </c>
      <c r="C402" s="31">
        <v>4301031212</v>
      </c>
      <c r="D402" s="321">
        <v>4607091389739</v>
      </c>
      <c r="E402" s="322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57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4"/>
      <c r="P402" s="324"/>
      <c r="Q402" s="324"/>
      <c r="R402" s="322"/>
      <c r="S402" s="34"/>
      <c r="T402" s="34"/>
      <c r="U402" s="35" t="s">
        <v>65</v>
      </c>
      <c r="V402" s="315">
        <v>100</v>
      </c>
      <c r="W402" s="316">
        <f t="shared" ref="W402:W408" si="18">IFERROR(IF(V402="",0,CEILING((V402/$H402),1)*$H402),"")</f>
        <v>100.80000000000001</v>
      </c>
      <c r="X402" s="36">
        <f>IFERROR(IF(W402=0,"",ROUNDUP(W402/H402,0)*0.00753),"")</f>
        <v>0.18071999999999999</v>
      </c>
      <c r="Y402" s="56"/>
      <c r="Z402" s="57"/>
      <c r="AD402" s="58"/>
      <c r="BA402" s="273" t="s">
        <v>1</v>
      </c>
    </row>
    <row r="403" spans="1:53" ht="27" hidden="1" customHeight="1" x14ac:dyDescent="0.25">
      <c r="A403" s="54" t="s">
        <v>568</v>
      </c>
      <c r="B403" s="54" t="s">
        <v>569</v>
      </c>
      <c r="C403" s="31">
        <v>4301031247</v>
      </c>
      <c r="D403" s="321">
        <v>4680115883048</v>
      </c>
      <c r="E403" s="322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54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4"/>
      <c r="P403" s="324"/>
      <c r="Q403" s="324"/>
      <c r="R403" s="322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hidden="1" customHeight="1" x14ac:dyDescent="0.25">
      <c r="A404" s="54" t="s">
        <v>570</v>
      </c>
      <c r="B404" s="54" t="s">
        <v>571</v>
      </c>
      <c r="C404" s="31">
        <v>4301031176</v>
      </c>
      <c r="D404" s="321">
        <v>4607091389425</v>
      </c>
      <c r="E404" s="322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62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4"/>
      <c r="P404" s="324"/>
      <c r="Q404" s="324"/>
      <c r="R404" s="322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572</v>
      </c>
      <c r="B405" s="54" t="s">
        <v>573</v>
      </c>
      <c r="C405" s="31">
        <v>4301031215</v>
      </c>
      <c r="D405" s="321">
        <v>4680115882911</v>
      </c>
      <c r="E405" s="322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492" t="s">
        <v>574</v>
      </c>
      <c r="O405" s="324"/>
      <c r="P405" s="324"/>
      <c r="Q405" s="324"/>
      <c r="R405" s="322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4301031167</v>
      </c>
      <c r="D406" s="321">
        <v>4680115880771</v>
      </c>
      <c r="E406" s="322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41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4"/>
      <c r="P406" s="324"/>
      <c r="Q406" s="324"/>
      <c r="R406" s="322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4301031173</v>
      </c>
      <c r="D407" s="321">
        <v>4607091389500</v>
      </c>
      <c r="E407" s="322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594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4"/>
      <c r="P407" s="324"/>
      <c r="Q407" s="324"/>
      <c r="R407" s="322"/>
      <c r="S407" s="34"/>
      <c r="T407" s="34"/>
      <c r="U407" s="35" t="s">
        <v>65</v>
      </c>
      <c r="V407" s="315">
        <v>0</v>
      </c>
      <c r="W407" s="316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579</v>
      </c>
      <c r="B408" s="54" t="s">
        <v>580</v>
      </c>
      <c r="C408" s="31">
        <v>4301031103</v>
      </c>
      <c r="D408" s="321">
        <v>4680115881983</v>
      </c>
      <c r="E408" s="322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46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4"/>
      <c r="P408" s="324"/>
      <c r="Q408" s="324"/>
      <c r="R408" s="322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49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50"/>
      <c r="N409" s="328" t="s">
        <v>66</v>
      </c>
      <c r="O409" s="329"/>
      <c r="P409" s="329"/>
      <c r="Q409" s="329"/>
      <c r="R409" s="329"/>
      <c r="S409" s="329"/>
      <c r="T409" s="330"/>
      <c r="U409" s="37" t="s">
        <v>67</v>
      </c>
      <c r="V409" s="317">
        <f>IFERROR(V402/H402,"0")+IFERROR(V403/H403,"0")+IFERROR(V404/H404,"0")+IFERROR(V405/H405,"0")+IFERROR(V406/H406,"0")+IFERROR(V407/H407,"0")+IFERROR(V408/H408,"0")</f>
        <v>23.80952380952381</v>
      </c>
      <c r="W409" s="317">
        <f>IFERROR(W402/H402,"0")+IFERROR(W403/H403,"0")+IFERROR(W404/H404,"0")+IFERROR(W405/H405,"0")+IFERROR(W406/H406,"0")+IFERROR(W407/H407,"0")+IFERROR(W408/H408,"0")</f>
        <v>24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0.18071999999999999</v>
      </c>
      <c r="Y409" s="318"/>
      <c r="Z409" s="318"/>
    </row>
    <row r="410" spans="1:53" x14ac:dyDescent="0.2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50"/>
      <c r="N410" s="328" t="s">
        <v>66</v>
      </c>
      <c r="O410" s="329"/>
      <c r="P410" s="329"/>
      <c r="Q410" s="329"/>
      <c r="R410" s="329"/>
      <c r="S410" s="329"/>
      <c r="T410" s="330"/>
      <c r="U410" s="37" t="s">
        <v>65</v>
      </c>
      <c r="V410" s="317">
        <f>IFERROR(SUM(V402:V408),"0")</f>
        <v>100</v>
      </c>
      <c r="W410" s="317">
        <f>IFERROR(SUM(W402:W408),"0")</f>
        <v>100.80000000000001</v>
      </c>
      <c r="X410" s="37"/>
      <c r="Y410" s="318"/>
      <c r="Z410" s="318"/>
    </row>
    <row r="411" spans="1:53" ht="27.75" hidden="1" customHeight="1" x14ac:dyDescent="0.2">
      <c r="A411" s="393" t="s">
        <v>581</v>
      </c>
      <c r="B411" s="394"/>
      <c r="C411" s="394"/>
      <c r="D411" s="394"/>
      <c r="E411" s="394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  <c r="X411" s="394"/>
      <c r="Y411" s="48"/>
      <c r="Z411" s="48"/>
    </row>
    <row r="412" spans="1:53" ht="16.5" hidden="1" customHeight="1" x14ac:dyDescent="0.25">
      <c r="A412" s="360" t="s">
        <v>581</v>
      </c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10"/>
      <c r="Z412" s="310"/>
    </row>
    <row r="413" spans="1:53" ht="14.25" hidden="1" customHeight="1" x14ac:dyDescent="0.25">
      <c r="A413" s="337" t="s">
        <v>105</v>
      </c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11"/>
      <c r="Z413" s="311"/>
    </row>
    <row r="414" spans="1:53" ht="27" customHeight="1" x14ac:dyDescent="0.25">
      <c r="A414" s="54" t="s">
        <v>582</v>
      </c>
      <c r="B414" s="54" t="s">
        <v>583</v>
      </c>
      <c r="C414" s="31">
        <v>4301011371</v>
      </c>
      <c r="D414" s="321">
        <v>4607091389067</v>
      </c>
      <c r="E414" s="322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4"/>
      <c r="P414" s="324"/>
      <c r="Q414" s="324"/>
      <c r="R414" s="322"/>
      <c r="S414" s="34"/>
      <c r="T414" s="34"/>
      <c r="U414" s="35" t="s">
        <v>65</v>
      </c>
      <c r="V414" s="315">
        <v>100</v>
      </c>
      <c r="W414" s="316">
        <f t="shared" ref="W414:W422" si="19">IFERROR(IF(V414="",0,CEILING((V414/$H414),1)*$H414),"")</f>
        <v>100.32000000000001</v>
      </c>
      <c r="X414" s="36">
        <f>IFERROR(IF(W414=0,"",ROUNDUP(W414/H414,0)*0.01196),"")</f>
        <v>0.22724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4301011363</v>
      </c>
      <c r="D415" s="321">
        <v>4607091383522</v>
      </c>
      <c r="E415" s="322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57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4"/>
      <c r="P415" s="324"/>
      <c r="Q415" s="324"/>
      <c r="R415" s="322"/>
      <c r="S415" s="34"/>
      <c r="T415" s="34"/>
      <c r="U415" s="35" t="s">
        <v>65</v>
      </c>
      <c r="V415" s="315">
        <v>200</v>
      </c>
      <c r="W415" s="316">
        <f t="shared" si="19"/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4301011431</v>
      </c>
      <c r="D416" s="321">
        <v>4607091384437</v>
      </c>
      <c r="E416" s="322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46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4"/>
      <c r="P416" s="324"/>
      <c r="Q416" s="324"/>
      <c r="R416" s="322"/>
      <c r="S416" s="34"/>
      <c r="T416" s="34"/>
      <c r="U416" s="35" t="s">
        <v>65</v>
      </c>
      <c r="V416" s="315">
        <v>20</v>
      </c>
      <c r="W416" s="316">
        <f t="shared" si="19"/>
        <v>21.12</v>
      </c>
      <c r="X416" s="36">
        <f>IFERROR(IF(W416=0,"",ROUNDUP(W416/H416,0)*0.01196),"")</f>
        <v>4.7840000000000001E-2</v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588</v>
      </c>
      <c r="B417" s="54" t="s">
        <v>589</v>
      </c>
      <c r="C417" s="31">
        <v>4301011365</v>
      </c>
      <c r="D417" s="321">
        <v>4607091389104</v>
      </c>
      <c r="E417" s="322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3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4"/>
      <c r="P417" s="324"/>
      <c r="Q417" s="324"/>
      <c r="R417" s="322"/>
      <c r="S417" s="34"/>
      <c r="T417" s="34"/>
      <c r="U417" s="35" t="s">
        <v>65</v>
      </c>
      <c r="V417" s="315">
        <v>150</v>
      </c>
      <c r="W417" s="316">
        <f t="shared" si="19"/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590</v>
      </c>
      <c r="B418" s="54" t="s">
        <v>591</v>
      </c>
      <c r="C418" s="31">
        <v>4301011367</v>
      </c>
      <c r="D418" s="321">
        <v>4680115880603</v>
      </c>
      <c r="E418" s="322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4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4"/>
      <c r="P418" s="324"/>
      <c r="Q418" s="324"/>
      <c r="R418" s="322"/>
      <c r="S418" s="34"/>
      <c r="T418" s="34"/>
      <c r="U418" s="35" t="s">
        <v>65</v>
      </c>
      <c r="V418" s="315">
        <v>48</v>
      </c>
      <c r="W418" s="316">
        <f t="shared" si="19"/>
        <v>50.4</v>
      </c>
      <c r="X418" s="36">
        <f>IFERROR(IF(W418=0,"",ROUNDUP(W418/H418,0)*0.00937),"")</f>
        <v>0.13117999999999999</v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592</v>
      </c>
      <c r="B419" s="54" t="s">
        <v>593</v>
      </c>
      <c r="C419" s="31">
        <v>4301011168</v>
      </c>
      <c r="D419" s="321">
        <v>4607091389999</v>
      </c>
      <c r="E419" s="322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413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4"/>
      <c r="P419" s="324"/>
      <c r="Q419" s="324"/>
      <c r="R419" s="322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594</v>
      </c>
      <c r="B420" s="54" t="s">
        <v>595</v>
      </c>
      <c r="C420" s="31">
        <v>4301011372</v>
      </c>
      <c r="D420" s="321">
        <v>4680115882782</v>
      </c>
      <c r="E420" s="322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46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4"/>
      <c r="P420" s="324"/>
      <c r="Q420" s="324"/>
      <c r="R420" s="322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596</v>
      </c>
      <c r="B421" s="54" t="s">
        <v>597</v>
      </c>
      <c r="C421" s="31">
        <v>4301011190</v>
      </c>
      <c r="D421" s="321">
        <v>4607091389098</v>
      </c>
      <c r="E421" s="322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45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4"/>
      <c r="P421" s="324"/>
      <c r="Q421" s="324"/>
      <c r="R421" s="322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598</v>
      </c>
      <c r="B422" s="54" t="s">
        <v>599</v>
      </c>
      <c r="C422" s="31">
        <v>4301011366</v>
      </c>
      <c r="D422" s="321">
        <v>4607091389982</v>
      </c>
      <c r="E422" s="322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546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4"/>
      <c r="P422" s="324"/>
      <c r="Q422" s="324"/>
      <c r="R422" s="322"/>
      <c r="S422" s="34"/>
      <c r="T422" s="34"/>
      <c r="U422" s="35" t="s">
        <v>65</v>
      </c>
      <c r="V422" s="315">
        <v>48</v>
      </c>
      <c r="W422" s="316">
        <f t="shared" si="19"/>
        <v>50.4</v>
      </c>
      <c r="X422" s="36">
        <f>IFERROR(IF(W422=0,"",ROUNDUP(W422/H422,0)*0.00937),"")</f>
        <v>0.13117999999999999</v>
      </c>
      <c r="Y422" s="56"/>
      <c r="Z422" s="57"/>
      <c r="AD422" s="58"/>
      <c r="BA422" s="288" t="s">
        <v>1</v>
      </c>
    </row>
    <row r="423" spans="1:53" x14ac:dyDescent="0.2">
      <c r="A423" s="349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50"/>
      <c r="N423" s="328" t="s">
        <v>66</v>
      </c>
      <c r="O423" s="329"/>
      <c r="P423" s="329"/>
      <c r="Q423" s="329"/>
      <c r="R423" s="329"/>
      <c r="S423" s="329"/>
      <c r="T423" s="330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115.68181818181816</v>
      </c>
      <c r="W423" s="317">
        <f>IFERROR(W414/H414,"0")+IFERROR(W415/H415,"0")+IFERROR(W416/H416,"0")+IFERROR(W417/H417,"0")+IFERROR(W418/H418,"0")+IFERROR(W419/H419,"0")+IFERROR(W420/H420,"0")+IFERROR(W421/H421,"0")+IFERROR(W422/H422,"0")</f>
        <v>118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1.3387600000000002</v>
      </c>
      <c r="Y423" s="318"/>
      <c r="Z423" s="318"/>
    </row>
    <row r="424" spans="1:53" x14ac:dyDescent="0.2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50"/>
      <c r="N424" s="328" t="s">
        <v>66</v>
      </c>
      <c r="O424" s="329"/>
      <c r="P424" s="329"/>
      <c r="Q424" s="329"/>
      <c r="R424" s="329"/>
      <c r="S424" s="329"/>
      <c r="T424" s="330"/>
      <c r="U424" s="37" t="s">
        <v>65</v>
      </c>
      <c r="V424" s="317">
        <f>IFERROR(SUM(V414:V422),"0")</f>
        <v>566</v>
      </c>
      <c r="W424" s="317">
        <f>IFERROR(SUM(W414:W422),"0")</f>
        <v>576</v>
      </c>
      <c r="X424" s="37"/>
      <c r="Y424" s="318"/>
      <c r="Z424" s="318"/>
    </row>
    <row r="425" spans="1:53" ht="14.25" hidden="1" customHeight="1" x14ac:dyDescent="0.25">
      <c r="A425" s="337" t="s">
        <v>97</v>
      </c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11"/>
      <c r="Z425" s="311"/>
    </row>
    <row r="426" spans="1:53" ht="16.5" customHeight="1" x14ac:dyDescent="0.25">
      <c r="A426" s="54" t="s">
        <v>600</v>
      </c>
      <c r="B426" s="54" t="s">
        <v>601</v>
      </c>
      <c r="C426" s="31">
        <v>4301020222</v>
      </c>
      <c r="D426" s="321">
        <v>4607091388930</v>
      </c>
      <c r="E426" s="322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61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4"/>
      <c r="P426" s="324"/>
      <c r="Q426" s="324"/>
      <c r="R426" s="322"/>
      <c r="S426" s="34"/>
      <c r="T426" s="34"/>
      <c r="U426" s="35" t="s">
        <v>65</v>
      </c>
      <c r="V426" s="315">
        <v>100</v>
      </c>
      <c r="W426" s="316">
        <f>IFERROR(IF(V426="",0,CEILING((V426/$H426),1)*$H426),"")</f>
        <v>100.32000000000001</v>
      </c>
      <c r="X426" s="36">
        <f>IFERROR(IF(W426=0,"",ROUNDUP(W426/H426,0)*0.01196),"")</f>
        <v>0.22724</v>
      </c>
      <c r="Y426" s="56"/>
      <c r="Z426" s="57"/>
      <c r="AD426" s="58"/>
      <c r="BA426" s="289" t="s">
        <v>1</v>
      </c>
    </row>
    <row r="427" spans="1:53" ht="16.5" hidden="1" customHeight="1" x14ac:dyDescent="0.25">
      <c r="A427" s="54" t="s">
        <v>602</v>
      </c>
      <c r="B427" s="54" t="s">
        <v>603</v>
      </c>
      <c r="C427" s="31">
        <v>4301020206</v>
      </c>
      <c r="D427" s="321">
        <v>4680115880054</v>
      </c>
      <c r="E427" s="322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5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4"/>
      <c r="P427" s="324"/>
      <c r="Q427" s="324"/>
      <c r="R427" s="322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49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50"/>
      <c r="N428" s="328" t="s">
        <v>66</v>
      </c>
      <c r="O428" s="329"/>
      <c r="P428" s="329"/>
      <c r="Q428" s="329"/>
      <c r="R428" s="329"/>
      <c r="S428" s="329"/>
      <c r="T428" s="330"/>
      <c r="U428" s="37" t="s">
        <v>67</v>
      </c>
      <c r="V428" s="317">
        <f>IFERROR(V426/H426,"0")+IFERROR(V427/H427,"0")</f>
        <v>18.939393939393938</v>
      </c>
      <c r="W428" s="317">
        <f>IFERROR(W426/H426,"0")+IFERROR(W427/H427,"0")</f>
        <v>19</v>
      </c>
      <c r="X428" s="317">
        <f>IFERROR(IF(X426="",0,X426),"0")+IFERROR(IF(X427="",0,X427),"0")</f>
        <v>0.22724</v>
      </c>
      <c r="Y428" s="318"/>
      <c r="Z428" s="318"/>
    </row>
    <row r="429" spans="1:53" x14ac:dyDescent="0.2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50"/>
      <c r="N429" s="328" t="s">
        <v>66</v>
      </c>
      <c r="O429" s="329"/>
      <c r="P429" s="329"/>
      <c r="Q429" s="329"/>
      <c r="R429" s="329"/>
      <c r="S429" s="329"/>
      <c r="T429" s="330"/>
      <c r="U429" s="37" t="s">
        <v>65</v>
      </c>
      <c r="V429" s="317">
        <f>IFERROR(SUM(V426:V427),"0")</f>
        <v>100</v>
      </c>
      <c r="W429" s="317">
        <f>IFERROR(SUM(W426:W427),"0")</f>
        <v>100.32000000000001</v>
      </c>
      <c r="X429" s="37"/>
      <c r="Y429" s="318"/>
      <c r="Z429" s="318"/>
    </row>
    <row r="430" spans="1:53" ht="14.25" hidden="1" customHeight="1" x14ac:dyDescent="0.25">
      <c r="A430" s="337" t="s">
        <v>60</v>
      </c>
      <c r="B430" s="338"/>
      <c r="C430" s="338"/>
      <c r="D430" s="338"/>
      <c r="E430" s="338"/>
      <c r="F430" s="338"/>
      <c r="G430" s="338"/>
      <c r="H430" s="338"/>
      <c r="I430" s="338"/>
      <c r="J430" s="338"/>
      <c r="K430" s="338"/>
      <c r="L430" s="338"/>
      <c r="M430" s="338"/>
      <c r="N430" s="338"/>
      <c r="O430" s="338"/>
      <c r="P430" s="338"/>
      <c r="Q430" s="338"/>
      <c r="R430" s="338"/>
      <c r="S430" s="338"/>
      <c r="T430" s="338"/>
      <c r="U430" s="338"/>
      <c r="V430" s="338"/>
      <c r="W430" s="338"/>
      <c r="X430" s="338"/>
      <c r="Y430" s="311"/>
      <c r="Z430" s="311"/>
    </row>
    <row r="431" spans="1:53" ht="27" customHeight="1" x14ac:dyDescent="0.25">
      <c r="A431" s="54" t="s">
        <v>604</v>
      </c>
      <c r="B431" s="54" t="s">
        <v>605</v>
      </c>
      <c r="C431" s="31">
        <v>4301031252</v>
      </c>
      <c r="D431" s="321">
        <v>4680115883116</v>
      </c>
      <c r="E431" s="322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55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4"/>
      <c r="P431" s="324"/>
      <c r="Q431" s="324"/>
      <c r="R431" s="322"/>
      <c r="S431" s="34"/>
      <c r="T431" s="34"/>
      <c r="U431" s="35" t="s">
        <v>65</v>
      </c>
      <c r="V431" s="315">
        <v>80</v>
      </c>
      <c r="W431" s="316">
        <f t="shared" ref="W431:W436" si="20">IFERROR(IF(V431="",0,CEILING((V431/$H431),1)*$H431),"")</f>
        <v>84.48</v>
      </c>
      <c r="X431" s="36">
        <f>IFERROR(IF(W431=0,"",ROUNDUP(W431/H431,0)*0.01196),"")</f>
        <v>0.19136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606</v>
      </c>
      <c r="B432" s="54" t="s">
        <v>607</v>
      </c>
      <c r="C432" s="31">
        <v>4301031248</v>
      </c>
      <c r="D432" s="321">
        <v>4680115883093</v>
      </c>
      <c r="E432" s="322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4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4"/>
      <c r="P432" s="324"/>
      <c r="Q432" s="324"/>
      <c r="R432" s="322"/>
      <c r="S432" s="34"/>
      <c r="T432" s="34"/>
      <c r="U432" s="35" t="s">
        <v>65</v>
      </c>
      <c r="V432" s="315">
        <v>100</v>
      </c>
      <c r="W432" s="316">
        <f t="shared" si="20"/>
        <v>100.32000000000001</v>
      </c>
      <c r="X432" s="36">
        <f>IFERROR(IF(W432=0,"",ROUNDUP(W432/H432,0)*0.01196),"")</f>
        <v>0.22724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608</v>
      </c>
      <c r="B433" s="54" t="s">
        <v>609</v>
      </c>
      <c r="C433" s="31">
        <v>4301031250</v>
      </c>
      <c r="D433" s="321">
        <v>4680115883109</v>
      </c>
      <c r="E433" s="322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4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4"/>
      <c r="P433" s="324"/>
      <c r="Q433" s="324"/>
      <c r="R433" s="322"/>
      <c r="S433" s="34"/>
      <c r="T433" s="34"/>
      <c r="U433" s="35" t="s">
        <v>65</v>
      </c>
      <c r="V433" s="315">
        <v>150</v>
      </c>
      <c r="W433" s="316">
        <f t="shared" si="20"/>
        <v>153.12</v>
      </c>
      <c r="X433" s="36">
        <f>IFERROR(IF(W433=0,"",ROUNDUP(W433/H433,0)*0.01196),"")</f>
        <v>0.34683999999999998</v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610</v>
      </c>
      <c r="B434" s="54" t="s">
        <v>611</v>
      </c>
      <c r="C434" s="31">
        <v>4301031249</v>
      </c>
      <c r="D434" s="321">
        <v>4680115882072</v>
      </c>
      <c r="E434" s="322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572" t="s">
        <v>612</v>
      </c>
      <c r="O434" s="324"/>
      <c r="P434" s="324"/>
      <c r="Q434" s="324"/>
      <c r="R434" s="322"/>
      <c r="S434" s="34"/>
      <c r="T434" s="34"/>
      <c r="U434" s="35" t="s">
        <v>65</v>
      </c>
      <c r="V434" s="315">
        <v>0</v>
      </c>
      <c r="W434" s="316">
        <f t="shared" si="20"/>
        <v>0</v>
      </c>
      <c r="X434" s="36" t="str">
        <f>IFERROR(IF(W434=0,"",ROUNDUP(W434/H434,0)*0.00937),"")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613</v>
      </c>
      <c r="B435" s="54" t="s">
        <v>614</v>
      </c>
      <c r="C435" s="31">
        <v>4301031251</v>
      </c>
      <c r="D435" s="321">
        <v>4680115882102</v>
      </c>
      <c r="E435" s="322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386" t="s">
        <v>615</v>
      </c>
      <c r="O435" s="324"/>
      <c r="P435" s="324"/>
      <c r="Q435" s="324"/>
      <c r="R435" s="322"/>
      <c r="S435" s="34"/>
      <c r="T435" s="34"/>
      <c r="U435" s="35" t="s">
        <v>65</v>
      </c>
      <c r="V435" s="315">
        <v>0</v>
      </c>
      <c r="W435" s="316">
        <f t="shared" si="20"/>
        <v>0</v>
      </c>
      <c r="X435" s="36" t="str">
        <f>IFERROR(IF(W435=0,"",ROUNDUP(W435/H435,0)*0.00937),"")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616</v>
      </c>
      <c r="B436" s="54" t="s">
        <v>617</v>
      </c>
      <c r="C436" s="31">
        <v>4301031253</v>
      </c>
      <c r="D436" s="321">
        <v>4680115882096</v>
      </c>
      <c r="E436" s="322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558" t="s">
        <v>618</v>
      </c>
      <c r="O436" s="324"/>
      <c r="P436" s="324"/>
      <c r="Q436" s="324"/>
      <c r="R436" s="322"/>
      <c r="S436" s="34"/>
      <c r="T436" s="34"/>
      <c r="U436" s="35" t="s">
        <v>65</v>
      </c>
      <c r="V436" s="315">
        <v>0</v>
      </c>
      <c r="W436" s="316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x14ac:dyDescent="0.2">
      <c r="A437" s="349"/>
      <c r="B437" s="338"/>
      <c r="C437" s="338"/>
      <c r="D437" s="338"/>
      <c r="E437" s="338"/>
      <c r="F437" s="338"/>
      <c r="G437" s="338"/>
      <c r="H437" s="338"/>
      <c r="I437" s="338"/>
      <c r="J437" s="338"/>
      <c r="K437" s="338"/>
      <c r="L437" s="338"/>
      <c r="M437" s="350"/>
      <c r="N437" s="328" t="s">
        <v>66</v>
      </c>
      <c r="O437" s="329"/>
      <c r="P437" s="329"/>
      <c r="Q437" s="329"/>
      <c r="R437" s="329"/>
      <c r="S437" s="329"/>
      <c r="T437" s="330"/>
      <c r="U437" s="37" t="s">
        <v>67</v>
      </c>
      <c r="V437" s="317">
        <f>IFERROR(V431/H431,"0")+IFERROR(V432/H432,"0")+IFERROR(V433/H433,"0")+IFERROR(V434/H434,"0")+IFERROR(V435/H435,"0")+IFERROR(V436/H436,"0")</f>
        <v>62.499999999999993</v>
      </c>
      <c r="W437" s="317">
        <f>IFERROR(W431/H431,"0")+IFERROR(W432/H432,"0")+IFERROR(W433/H433,"0")+IFERROR(W434/H434,"0")+IFERROR(W435/H435,"0")+IFERROR(W436/H436,"0")</f>
        <v>64</v>
      </c>
      <c r="X437" s="317">
        <f>IFERROR(IF(X431="",0,X431),"0")+IFERROR(IF(X432="",0,X432),"0")+IFERROR(IF(X433="",0,X433),"0")+IFERROR(IF(X434="",0,X434),"0")+IFERROR(IF(X435="",0,X435),"0")+IFERROR(IF(X436="",0,X436),"0")</f>
        <v>0.7654399999999999</v>
      </c>
      <c r="Y437" s="318"/>
      <c r="Z437" s="318"/>
    </row>
    <row r="438" spans="1:53" x14ac:dyDescent="0.2">
      <c r="A438" s="338"/>
      <c r="B438" s="338"/>
      <c r="C438" s="338"/>
      <c r="D438" s="338"/>
      <c r="E438" s="338"/>
      <c r="F438" s="338"/>
      <c r="G438" s="338"/>
      <c r="H438" s="338"/>
      <c r="I438" s="338"/>
      <c r="J438" s="338"/>
      <c r="K438" s="338"/>
      <c r="L438" s="338"/>
      <c r="M438" s="350"/>
      <c r="N438" s="328" t="s">
        <v>66</v>
      </c>
      <c r="O438" s="329"/>
      <c r="P438" s="329"/>
      <c r="Q438" s="329"/>
      <c r="R438" s="329"/>
      <c r="S438" s="329"/>
      <c r="T438" s="330"/>
      <c r="U438" s="37" t="s">
        <v>65</v>
      </c>
      <c r="V438" s="317">
        <f>IFERROR(SUM(V431:V436),"0")</f>
        <v>330</v>
      </c>
      <c r="W438" s="317">
        <f>IFERROR(SUM(W431:W436),"0")</f>
        <v>337.92</v>
      </c>
      <c r="X438" s="37"/>
      <c r="Y438" s="318"/>
      <c r="Z438" s="318"/>
    </row>
    <row r="439" spans="1:53" ht="14.25" hidden="1" customHeight="1" x14ac:dyDescent="0.25">
      <c r="A439" s="337" t="s">
        <v>68</v>
      </c>
      <c r="B439" s="338"/>
      <c r="C439" s="338"/>
      <c r="D439" s="338"/>
      <c r="E439" s="338"/>
      <c r="F439" s="338"/>
      <c r="G439" s="338"/>
      <c r="H439" s="338"/>
      <c r="I439" s="338"/>
      <c r="J439" s="338"/>
      <c r="K439" s="338"/>
      <c r="L439" s="338"/>
      <c r="M439" s="338"/>
      <c r="N439" s="338"/>
      <c r="O439" s="338"/>
      <c r="P439" s="338"/>
      <c r="Q439" s="338"/>
      <c r="R439" s="338"/>
      <c r="S439" s="338"/>
      <c r="T439" s="338"/>
      <c r="U439" s="338"/>
      <c r="V439" s="338"/>
      <c r="W439" s="338"/>
      <c r="X439" s="338"/>
      <c r="Y439" s="311"/>
      <c r="Z439" s="311"/>
    </row>
    <row r="440" spans="1:53" ht="16.5" hidden="1" customHeight="1" x14ac:dyDescent="0.25">
      <c r="A440" s="54" t="s">
        <v>619</v>
      </c>
      <c r="B440" s="54" t="s">
        <v>620</v>
      </c>
      <c r="C440" s="31">
        <v>4301051230</v>
      </c>
      <c r="D440" s="321">
        <v>4607091383409</v>
      </c>
      <c r="E440" s="322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3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4"/>
      <c r="P440" s="324"/>
      <c r="Q440" s="324"/>
      <c r="R440" s="322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hidden="1" customHeight="1" x14ac:dyDescent="0.25">
      <c r="A441" s="54" t="s">
        <v>621</v>
      </c>
      <c r="B441" s="54" t="s">
        <v>622</v>
      </c>
      <c r="C441" s="31">
        <v>4301051231</v>
      </c>
      <c r="D441" s="321">
        <v>4607091383416</v>
      </c>
      <c r="E441" s="322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38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4"/>
      <c r="P441" s="324"/>
      <c r="Q441" s="324"/>
      <c r="R441" s="322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hidden="1" x14ac:dyDescent="0.2">
      <c r="A442" s="349"/>
      <c r="B442" s="338"/>
      <c r="C442" s="338"/>
      <c r="D442" s="338"/>
      <c r="E442" s="338"/>
      <c r="F442" s="338"/>
      <c r="G442" s="338"/>
      <c r="H442" s="338"/>
      <c r="I442" s="338"/>
      <c r="J442" s="338"/>
      <c r="K442" s="338"/>
      <c r="L442" s="338"/>
      <c r="M442" s="350"/>
      <c r="N442" s="328" t="s">
        <v>66</v>
      </c>
      <c r="O442" s="329"/>
      <c r="P442" s="329"/>
      <c r="Q442" s="329"/>
      <c r="R442" s="329"/>
      <c r="S442" s="329"/>
      <c r="T442" s="330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hidden="1" x14ac:dyDescent="0.2">
      <c r="A443" s="338"/>
      <c r="B443" s="338"/>
      <c r="C443" s="338"/>
      <c r="D443" s="338"/>
      <c r="E443" s="338"/>
      <c r="F443" s="338"/>
      <c r="G443" s="338"/>
      <c r="H443" s="338"/>
      <c r="I443" s="338"/>
      <c r="J443" s="338"/>
      <c r="K443" s="338"/>
      <c r="L443" s="338"/>
      <c r="M443" s="350"/>
      <c r="N443" s="328" t="s">
        <v>66</v>
      </c>
      <c r="O443" s="329"/>
      <c r="P443" s="329"/>
      <c r="Q443" s="329"/>
      <c r="R443" s="329"/>
      <c r="S443" s="329"/>
      <c r="T443" s="330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hidden="1" customHeight="1" x14ac:dyDescent="0.2">
      <c r="A444" s="393" t="s">
        <v>623</v>
      </c>
      <c r="B444" s="394"/>
      <c r="C444" s="394"/>
      <c r="D444" s="394"/>
      <c r="E444" s="394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  <c r="X444" s="394"/>
      <c r="Y444" s="48"/>
      <c r="Z444" s="48"/>
    </row>
    <row r="445" spans="1:53" ht="16.5" hidden="1" customHeight="1" x14ac:dyDescent="0.25">
      <c r="A445" s="360" t="s">
        <v>624</v>
      </c>
      <c r="B445" s="338"/>
      <c r="C445" s="338"/>
      <c r="D445" s="338"/>
      <c r="E445" s="338"/>
      <c r="F445" s="338"/>
      <c r="G445" s="338"/>
      <c r="H445" s="338"/>
      <c r="I445" s="338"/>
      <c r="J445" s="338"/>
      <c r="K445" s="338"/>
      <c r="L445" s="338"/>
      <c r="M445" s="338"/>
      <c r="N445" s="338"/>
      <c r="O445" s="338"/>
      <c r="P445" s="338"/>
      <c r="Q445" s="338"/>
      <c r="R445" s="338"/>
      <c r="S445" s="338"/>
      <c r="T445" s="338"/>
      <c r="U445" s="338"/>
      <c r="V445" s="338"/>
      <c r="W445" s="338"/>
      <c r="X445" s="338"/>
      <c r="Y445" s="310"/>
      <c r="Z445" s="310"/>
    </row>
    <row r="446" spans="1:53" ht="14.25" hidden="1" customHeight="1" x14ac:dyDescent="0.25">
      <c r="A446" s="337" t="s">
        <v>105</v>
      </c>
      <c r="B446" s="338"/>
      <c r="C446" s="338"/>
      <c r="D446" s="338"/>
      <c r="E446" s="338"/>
      <c r="F446" s="338"/>
      <c r="G446" s="338"/>
      <c r="H446" s="338"/>
      <c r="I446" s="338"/>
      <c r="J446" s="338"/>
      <c r="K446" s="338"/>
      <c r="L446" s="338"/>
      <c r="M446" s="338"/>
      <c r="N446" s="338"/>
      <c r="O446" s="338"/>
      <c r="P446" s="338"/>
      <c r="Q446" s="338"/>
      <c r="R446" s="338"/>
      <c r="S446" s="338"/>
      <c r="T446" s="338"/>
      <c r="U446" s="338"/>
      <c r="V446" s="338"/>
      <c r="W446" s="338"/>
      <c r="X446" s="338"/>
      <c r="Y446" s="311"/>
      <c r="Z446" s="311"/>
    </row>
    <row r="447" spans="1:53" ht="27" hidden="1" customHeight="1" x14ac:dyDescent="0.25">
      <c r="A447" s="54" t="s">
        <v>625</v>
      </c>
      <c r="B447" s="54" t="s">
        <v>626</v>
      </c>
      <c r="C447" s="31">
        <v>4301011585</v>
      </c>
      <c r="D447" s="321">
        <v>4640242180441</v>
      </c>
      <c r="E447" s="322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555" t="s">
        <v>627</v>
      </c>
      <c r="O447" s="324"/>
      <c r="P447" s="324"/>
      <c r="Q447" s="324"/>
      <c r="R447" s="322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628</v>
      </c>
      <c r="B448" s="54" t="s">
        <v>629</v>
      </c>
      <c r="C448" s="31">
        <v>4301011584</v>
      </c>
      <c r="D448" s="321">
        <v>4640242180564</v>
      </c>
      <c r="E448" s="322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495" t="s">
        <v>630</v>
      </c>
      <c r="O448" s="324"/>
      <c r="P448" s="324"/>
      <c r="Q448" s="324"/>
      <c r="R448" s="322"/>
      <c r="S448" s="34"/>
      <c r="T448" s="34"/>
      <c r="U448" s="35" t="s">
        <v>65</v>
      </c>
      <c r="V448" s="315">
        <v>20</v>
      </c>
      <c r="W448" s="316">
        <f>IFERROR(IF(V448="",0,CEILING((V448/$H448),1)*$H448),"")</f>
        <v>24</v>
      </c>
      <c r="X448" s="36">
        <f>IFERROR(IF(W448=0,"",ROUNDUP(W448/H448,0)*0.02175),"")</f>
        <v>4.3499999999999997E-2</v>
      </c>
      <c r="Y448" s="56"/>
      <c r="Z448" s="57"/>
      <c r="AD448" s="58"/>
      <c r="BA448" s="300" t="s">
        <v>1</v>
      </c>
    </row>
    <row r="449" spans="1:53" x14ac:dyDescent="0.2">
      <c r="A449" s="349"/>
      <c r="B449" s="338"/>
      <c r="C449" s="338"/>
      <c r="D449" s="338"/>
      <c r="E449" s="338"/>
      <c r="F449" s="338"/>
      <c r="G449" s="338"/>
      <c r="H449" s="338"/>
      <c r="I449" s="338"/>
      <c r="J449" s="338"/>
      <c r="K449" s="338"/>
      <c r="L449" s="338"/>
      <c r="M449" s="350"/>
      <c r="N449" s="328" t="s">
        <v>66</v>
      </c>
      <c r="O449" s="329"/>
      <c r="P449" s="329"/>
      <c r="Q449" s="329"/>
      <c r="R449" s="329"/>
      <c r="S449" s="329"/>
      <c r="T449" s="330"/>
      <c r="U449" s="37" t="s">
        <v>67</v>
      </c>
      <c r="V449" s="317">
        <f>IFERROR(V447/H447,"0")+IFERROR(V448/H448,"0")</f>
        <v>1.6666666666666667</v>
      </c>
      <c r="W449" s="317">
        <f>IFERROR(W447/H447,"0")+IFERROR(W448/H448,"0")</f>
        <v>2</v>
      </c>
      <c r="X449" s="317">
        <f>IFERROR(IF(X447="",0,X447),"0")+IFERROR(IF(X448="",0,X448),"0")</f>
        <v>4.3499999999999997E-2</v>
      </c>
      <c r="Y449" s="318"/>
      <c r="Z449" s="318"/>
    </row>
    <row r="450" spans="1:53" x14ac:dyDescent="0.2">
      <c r="A450" s="338"/>
      <c r="B450" s="338"/>
      <c r="C450" s="338"/>
      <c r="D450" s="338"/>
      <c r="E450" s="338"/>
      <c r="F450" s="338"/>
      <c r="G450" s="338"/>
      <c r="H450" s="338"/>
      <c r="I450" s="338"/>
      <c r="J450" s="338"/>
      <c r="K450" s="338"/>
      <c r="L450" s="338"/>
      <c r="M450" s="350"/>
      <c r="N450" s="328" t="s">
        <v>66</v>
      </c>
      <c r="O450" s="329"/>
      <c r="P450" s="329"/>
      <c r="Q450" s="329"/>
      <c r="R450" s="329"/>
      <c r="S450" s="329"/>
      <c r="T450" s="330"/>
      <c r="U450" s="37" t="s">
        <v>65</v>
      </c>
      <c r="V450" s="317">
        <f>IFERROR(SUM(V447:V448),"0")</f>
        <v>20</v>
      </c>
      <c r="W450" s="317">
        <f>IFERROR(SUM(W447:W448),"0")</f>
        <v>24</v>
      </c>
      <c r="X450" s="37"/>
      <c r="Y450" s="318"/>
      <c r="Z450" s="318"/>
    </row>
    <row r="451" spans="1:53" ht="14.25" hidden="1" customHeight="1" x14ac:dyDescent="0.25">
      <c r="A451" s="337" t="s">
        <v>97</v>
      </c>
      <c r="B451" s="338"/>
      <c r="C451" s="338"/>
      <c r="D451" s="338"/>
      <c r="E451" s="338"/>
      <c r="F451" s="338"/>
      <c r="G451" s="338"/>
      <c r="H451" s="338"/>
      <c r="I451" s="338"/>
      <c r="J451" s="338"/>
      <c r="K451" s="338"/>
      <c r="L451" s="338"/>
      <c r="M451" s="338"/>
      <c r="N451" s="338"/>
      <c r="O451" s="338"/>
      <c r="P451" s="338"/>
      <c r="Q451" s="338"/>
      <c r="R451" s="338"/>
      <c r="S451" s="338"/>
      <c r="T451" s="338"/>
      <c r="U451" s="338"/>
      <c r="V451" s="338"/>
      <c r="W451" s="338"/>
      <c r="X451" s="338"/>
      <c r="Y451" s="311"/>
      <c r="Z451" s="311"/>
    </row>
    <row r="452" spans="1:53" ht="27" hidden="1" customHeight="1" x14ac:dyDescent="0.25">
      <c r="A452" s="54" t="s">
        <v>631</v>
      </c>
      <c r="B452" s="54" t="s">
        <v>632</v>
      </c>
      <c r="C452" s="31">
        <v>4301020260</v>
      </c>
      <c r="D452" s="321">
        <v>4640242180526</v>
      </c>
      <c r="E452" s="322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522" t="s">
        <v>633</v>
      </c>
      <c r="O452" s="324"/>
      <c r="P452" s="324"/>
      <c r="Q452" s="324"/>
      <c r="R452" s="322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hidden="1" customHeight="1" x14ac:dyDescent="0.25">
      <c r="A453" s="54" t="s">
        <v>634</v>
      </c>
      <c r="B453" s="54" t="s">
        <v>635</v>
      </c>
      <c r="C453" s="31">
        <v>4301020269</v>
      </c>
      <c r="D453" s="321">
        <v>4640242180519</v>
      </c>
      <c r="E453" s="322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595" t="s">
        <v>636</v>
      </c>
      <c r="O453" s="324"/>
      <c r="P453" s="324"/>
      <c r="Q453" s="324"/>
      <c r="R453" s="322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hidden="1" x14ac:dyDescent="0.2">
      <c r="A454" s="349"/>
      <c r="B454" s="338"/>
      <c r="C454" s="338"/>
      <c r="D454" s="338"/>
      <c r="E454" s="338"/>
      <c r="F454" s="338"/>
      <c r="G454" s="338"/>
      <c r="H454" s="338"/>
      <c r="I454" s="338"/>
      <c r="J454" s="338"/>
      <c r="K454" s="338"/>
      <c r="L454" s="338"/>
      <c r="M454" s="350"/>
      <c r="N454" s="328" t="s">
        <v>66</v>
      </c>
      <c r="O454" s="329"/>
      <c r="P454" s="329"/>
      <c r="Q454" s="329"/>
      <c r="R454" s="329"/>
      <c r="S454" s="329"/>
      <c r="T454" s="330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hidden="1" x14ac:dyDescent="0.2">
      <c r="A455" s="338"/>
      <c r="B455" s="338"/>
      <c r="C455" s="338"/>
      <c r="D455" s="338"/>
      <c r="E455" s="338"/>
      <c r="F455" s="338"/>
      <c r="G455" s="338"/>
      <c r="H455" s="338"/>
      <c r="I455" s="338"/>
      <c r="J455" s="338"/>
      <c r="K455" s="338"/>
      <c r="L455" s="338"/>
      <c r="M455" s="350"/>
      <c r="N455" s="328" t="s">
        <v>66</v>
      </c>
      <c r="O455" s="329"/>
      <c r="P455" s="329"/>
      <c r="Q455" s="329"/>
      <c r="R455" s="329"/>
      <c r="S455" s="329"/>
      <c r="T455" s="330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hidden="1" customHeight="1" x14ac:dyDescent="0.25">
      <c r="A456" s="337" t="s">
        <v>60</v>
      </c>
      <c r="B456" s="338"/>
      <c r="C456" s="338"/>
      <c r="D456" s="338"/>
      <c r="E456" s="338"/>
      <c r="F456" s="338"/>
      <c r="G456" s="338"/>
      <c r="H456" s="338"/>
      <c r="I456" s="338"/>
      <c r="J456" s="338"/>
      <c r="K456" s="338"/>
      <c r="L456" s="338"/>
      <c r="M456" s="338"/>
      <c r="N456" s="338"/>
      <c r="O456" s="338"/>
      <c r="P456" s="338"/>
      <c r="Q456" s="338"/>
      <c r="R456" s="338"/>
      <c r="S456" s="338"/>
      <c r="T456" s="338"/>
      <c r="U456" s="338"/>
      <c r="V456" s="338"/>
      <c r="W456" s="338"/>
      <c r="X456" s="338"/>
      <c r="Y456" s="311"/>
      <c r="Z456" s="311"/>
    </row>
    <row r="457" spans="1:53" ht="27" hidden="1" customHeight="1" x14ac:dyDescent="0.25">
      <c r="A457" s="54" t="s">
        <v>637</v>
      </c>
      <c r="B457" s="54" t="s">
        <v>638</v>
      </c>
      <c r="C457" s="31">
        <v>4301031280</v>
      </c>
      <c r="D457" s="321">
        <v>4640242180816</v>
      </c>
      <c r="E457" s="322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630" t="s">
        <v>639</v>
      </c>
      <c r="O457" s="324"/>
      <c r="P457" s="324"/>
      <c r="Q457" s="324"/>
      <c r="R457" s="322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hidden="1" customHeight="1" x14ac:dyDescent="0.25">
      <c r="A458" s="54" t="s">
        <v>640</v>
      </c>
      <c r="B458" s="54" t="s">
        <v>641</v>
      </c>
      <c r="C458" s="31">
        <v>4301031244</v>
      </c>
      <c r="D458" s="321">
        <v>4640242180595</v>
      </c>
      <c r="E458" s="322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17" t="s">
        <v>642</v>
      </c>
      <c r="O458" s="324"/>
      <c r="P458" s="324"/>
      <c r="Q458" s="324"/>
      <c r="R458" s="322"/>
      <c r="S458" s="34"/>
      <c r="T458" s="34"/>
      <c r="U458" s="35" t="s">
        <v>65</v>
      </c>
      <c r="V458" s="315">
        <v>0</v>
      </c>
      <c r="W458" s="316">
        <f>IFERROR(IF(V458="",0,CEILING((V458/$H458),1)*$H458),"")</f>
        <v>0</v>
      </c>
      <c r="X458" s="36" t="str">
        <f>IFERROR(IF(W458=0,"",ROUNDUP(W458/H458,0)*0.00753),"")</f>
        <v/>
      </c>
      <c r="Y458" s="56"/>
      <c r="Z458" s="57"/>
      <c r="AD458" s="58"/>
      <c r="BA458" s="304" t="s">
        <v>1</v>
      </c>
    </row>
    <row r="459" spans="1:53" hidden="1" x14ac:dyDescent="0.2">
      <c r="A459" s="349"/>
      <c r="B459" s="338"/>
      <c r="C459" s="338"/>
      <c r="D459" s="338"/>
      <c r="E459" s="338"/>
      <c r="F459" s="338"/>
      <c r="G459" s="338"/>
      <c r="H459" s="338"/>
      <c r="I459" s="338"/>
      <c r="J459" s="338"/>
      <c r="K459" s="338"/>
      <c r="L459" s="338"/>
      <c r="M459" s="350"/>
      <c r="N459" s="328" t="s">
        <v>66</v>
      </c>
      <c r="O459" s="329"/>
      <c r="P459" s="329"/>
      <c r="Q459" s="329"/>
      <c r="R459" s="329"/>
      <c r="S459" s="329"/>
      <c r="T459" s="330"/>
      <c r="U459" s="37" t="s">
        <v>67</v>
      </c>
      <c r="V459" s="317">
        <f>IFERROR(V457/H457,"0")+IFERROR(V458/H458,"0")</f>
        <v>0</v>
      </c>
      <c r="W459" s="317">
        <f>IFERROR(W457/H457,"0")+IFERROR(W458/H458,"0")</f>
        <v>0</v>
      </c>
      <c r="X459" s="317">
        <f>IFERROR(IF(X457="",0,X457),"0")+IFERROR(IF(X458="",0,X458),"0")</f>
        <v>0</v>
      </c>
      <c r="Y459" s="318"/>
      <c r="Z459" s="318"/>
    </row>
    <row r="460" spans="1:53" hidden="1" x14ac:dyDescent="0.2">
      <c r="A460" s="338"/>
      <c r="B460" s="338"/>
      <c r="C460" s="338"/>
      <c r="D460" s="338"/>
      <c r="E460" s="338"/>
      <c r="F460" s="338"/>
      <c r="G460" s="338"/>
      <c r="H460" s="338"/>
      <c r="I460" s="338"/>
      <c r="J460" s="338"/>
      <c r="K460" s="338"/>
      <c r="L460" s="338"/>
      <c r="M460" s="350"/>
      <c r="N460" s="328" t="s">
        <v>66</v>
      </c>
      <c r="O460" s="329"/>
      <c r="P460" s="329"/>
      <c r="Q460" s="329"/>
      <c r="R460" s="329"/>
      <c r="S460" s="329"/>
      <c r="T460" s="330"/>
      <c r="U460" s="37" t="s">
        <v>65</v>
      </c>
      <c r="V460" s="317">
        <f>IFERROR(SUM(V457:V458),"0")</f>
        <v>0</v>
      </c>
      <c r="W460" s="317">
        <f>IFERROR(SUM(W457:W458),"0")</f>
        <v>0</v>
      </c>
      <c r="X460" s="37"/>
      <c r="Y460" s="318"/>
      <c r="Z460" s="318"/>
    </row>
    <row r="461" spans="1:53" ht="14.25" hidden="1" customHeight="1" x14ac:dyDescent="0.25">
      <c r="A461" s="337" t="s">
        <v>68</v>
      </c>
      <c r="B461" s="338"/>
      <c r="C461" s="338"/>
      <c r="D461" s="338"/>
      <c r="E461" s="338"/>
      <c r="F461" s="338"/>
      <c r="G461" s="338"/>
      <c r="H461" s="338"/>
      <c r="I461" s="338"/>
      <c r="J461" s="338"/>
      <c r="K461" s="338"/>
      <c r="L461" s="338"/>
      <c r="M461" s="338"/>
      <c r="N461" s="338"/>
      <c r="O461" s="338"/>
      <c r="P461" s="338"/>
      <c r="Q461" s="338"/>
      <c r="R461" s="338"/>
      <c r="S461" s="338"/>
      <c r="T461" s="338"/>
      <c r="U461" s="338"/>
      <c r="V461" s="338"/>
      <c r="W461" s="338"/>
      <c r="X461" s="338"/>
      <c r="Y461" s="311"/>
      <c r="Z461" s="311"/>
    </row>
    <row r="462" spans="1:53" ht="27" hidden="1" customHeight="1" x14ac:dyDescent="0.25">
      <c r="A462" s="54" t="s">
        <v>643</v>
      </c>
      <c r="B462" s="54" t="s">
        <v>644</v>
      </c>
      <c r="C462" s="31">
        <v>4301051510</v>
      </c>
      <c r="D462" s="321">
        <v>4640242180540</v>
      </c>
      <c r="E462" s="322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638" t="s">
        <v>645</v>
      </c>
      <c r="O462" s="324"/>
      <c r="P462" s="324"/>
      <c r="Q462" s="324"/>
      <c r="R462" s="322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hidden="1" customHeight="1" x14ac:dyDescent="0.25">
      <c r="A463" s="54" t="s">
        <v>646</v>
      </c>
      <c r="B463" s="54" t="s">
        <v>647</v>
      </c>
      <c r="C463" s="31">
        <v>4301051508</v>
      </c>
      <c r="D463" s="321">
        <v>4640242180557</v>
      </c>
      <c r="E463" s="322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636" t="s">
        <v>648</v>
      </c>
      <c r="O463" s="324"/>
      <c r="P463" s="324"/>
      <c r="Q463" s="324"/>
      <c r="R463" s="322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hidden="1" x14ac:dyDescent="0.2">
      <c r="A464" s="349"/>
      <c r="B464" s="338"/>
      <c r="C464" s="338"/>
      <c r="D464" s="338"/>
      <c r="E464" s="338"/>
      <c r="F464" s="338"/>
      <c r="G464" s="338"/>
      <c r="H464" s="338"/>
      <c r="I464" s="338"/>
      <c r="J464" s="338"/>
      <c r="K464" s="338"/>
      <c r="L464" s="338"/>
      <c r="M464" s="350"/>
      <c r="N464" s="328" t="s">
        <v>66</v>
      </c>
      <c r="O464" s="329"/>
      <c r="P464" s="329"/>
      <c r="Q464" s="329"/>
      <c r="R464" s="329"/>
      <c r="S464" s="329"/>
      <c r="T464" s="330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hidden="1" x14ac:dyDescent="0.2">
      <c r="A465" s="338"/>
      <c r="B465" s="338"/>
      <c r="C465" s="338"/>
      <c r="D465" s="338"/>
      <c r="E465" s="338"/>
      <c r="F465" s="338"/>
      <c r="G465" s="338"/>
      <c r="H465" s="338"/>
      <c r="I465" s="338"/>
      <c r="J465" s="338"/>
      <c r="K465" s="338"/>
      <c r="L465" s="338"/>
      <c r="M465" s="350"/>
      <c r="N465" s="328" t="s">
        <v>66</v>
      </c>
      <c r="O465" s="329"/>
      <c r="P465" s="329"/>
      <c r="Q465" s="329"/>
      <c r="R465" s="329"/>
      <c r="S465" s="329"/>
      <c r="T465" s="330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hidden="1" customHeight="1" x14ac:dyDescent="0.25">
      <c r="A466" s="360" t="s">
        <v>649</v>
      </c>
      <c r="B466" s="338"/>
      <c r="C466" s="338"/>
      <c r="D466" s="338"/>
      <c r="E466" s="338"/>
      <c r="F466" s="338"/>
      <c r="G466" s="338"/>
      <c r="H466" s="338"/>
      <c r="I466" s="338"/>
      <c r="J466" s="338"/>
      <c r="K466" s="338"/>
      <c r="L466" s="338"/>
      <c r="M466" s="338"/>
      <c r="N466" s="338"/>
      <c r="O466" s="338"/>
      <c r="P466" s="338"/>
      <c r="Q466" s="338"/>
      <c r="R466" s="338"/>
      <c r="S466" s="338"/>
      <c r="T466" s="338"/>
      <c r="U466" s="338"/>
      <c r="V466" s="338"/>
      <c r="W466" s="338"/>
      <c r="X466" s="338"/>
      <c r="Y466" s="310"/>
      <c r="Z466" s="310"/>
    </row>
    <row r="467" spans="1:53" ht="14.25" hidden="1" customHeight="1" x14ac:dyDescent="0.25">
      <c r="A467" s="337" t="s">
        <v>68</v>
      </c>
      <c r="B467" s="338"/>
      <c r="C467" s="338"/>
      <c r="D467" s="338"/>
      <c r="E467" s="338"/>
      <c r="F467" s="338"/>
      <c r="G467" s="338"/>
      <c r="H467" s="338"/>
      <c r="I467" s="338"/>
      <c r="J467" s="338"/>
      <c r="K467" s="338"/>
      <c r="L467" s="338"/>
      <c r="M467" s="338"/>
      <c r="N467" s="338"/>
      <c r="O467" s="338"/>
      <c r="P467" s="338"/>
      <c r="Q467" s="338"/>
      <c r="R467" s="338"/>
      <c r="S467" s="338"/>
      <c r="T467" s="338"/>
      <c r="U467" s="338"/>
      <c r="V467" s="338"/>
      <c r="W467" s="338"/>
      <c r="X467" s="338"/>
      <c r="Y467" s="311"/>
      <c r="Z467" s="311"/>
    </row>
    <row r="468" spans="1:53" ht="16.5" customHeight="1" x14ac:dyDescent="0.25">
      <c r="A468" s="54" t="s">
        <v>650</v>
      </c>
      <c r="B468" s="54" t="s">
        <v>651</v>
      </c>
      <c r="C468" s="31">
        <v>4301051310</v>
      </c>
      <c r="D468" s="321">
        <v>4680115880870</v>
      </c>
      <c r="E468" s="322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51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4"/>
      <c r="P468" s="324"/>
      <c r="Q468" s="324"/>
      <c r="R468" s="322"/>
      <c r="S468" s="34"/>
      <c r="T468" s="34"/>
      <c r="U468" s="35" t="s">
        <v>65</v>
      </c>
      <c r="V468" s="315">
        <v>500</v>
      </c>
      <c r="W468" s="316">
        <f>IFERROR(IF(V468="",0,CEILING((V468/$H468),1)*$H468),"")</f>
        <v>507</v>
      </c>
      <c r="X468" s="36">
        <f>IFERROR(IF(W468=0,"",ROUNDUP(W468/H468,0)*0.02175),"")</f>
        <v>1.4137499999999998</v>
      </c>
      <c r="Y468" s="56"/>
      <c r="Z468" s="57"/>
      <c r="AD468" s="58"/>
      <c r="BA468" s="307" t="s">
        <v>1</v>
      </c>
    </row>
    <row r="469" spans="1:53" x14ac:dyDescent="0.2">
      <c r="A469" s="349"/>
      <c r="B469" s="338"/>
      <c r="C469" s="338"/>
      <c r="D469" s="338"/>
      <c r="E469" s="338"/>
      <c r="F469" s="338"/>
      <c r="G469" s="338"/>
      <c r="H469" s="338"/>
      <c r="I469" s="338"/>
      <c r="J469" s="338"/>
      <c r="K469" s="338"/>
      <c r="L469" s="338"/>
      <c r="M469" s="350"/>
      <c r="N469" s="328" t="s">
        <v>66</v>
      </c>
      <c r="O469" s="329"/>
      <c r="P469" s="329"/>
      <c r="Q469" s="329"/>
      <c r="R469" s="329"/>
      <c r="S469" s="329"/>
      <c r="T469" s="330"/>
      <c r="U469" s="37" t="s">
        <v>67</v>
      </c>
      <c r="V469" s="317">
        <f>IFERROR(V468/H468,"0")</f>
        <v>64.102564102564102</v>
      </c>
      <c r="W469" s="317">
        <f>IFERROR(W468/H468,"0")</f>
        <v>65</v>
      </c>
      <c r="X469" s="317">
        <f>IFERROR(IF(X468="",0,X468),"0")</f>
        <v>1.4137499999999998</v>
      </c>
      <c r="Y469" s="318"/>
      <c r="Z469" s="318"/>
    </row>
    <row r="470" spans="1:53" x14ac:dyDescent="0.2">
      <c r="A470" s="338"/>
      <c r="B470" s="338"/>
      <c r="C470" s="338"/>
      <c r="D470" s="338"/>
      <c r="E470" s="338"/>
      <c r="F470" s="338"/>
      <c r="G470" s="338"/>
      <c r="H470" s="338"/>
      <c r="I470" s="338"/>
      <c r="J470" s="338"/>
      <c r="K470" s="338"/>
      <c r="L470" s="338"/>
      <c r="M470" s="350"/>
      <c r="N470" s="328" t="s">
        <v>66</v>
      </c>
      <c r="O470" s="329"/>
      <c r="P470" s="329"/>
      <c r="Q470" s="329"/>
      <c r="R470" s="329"/>
      <c r="S470" s="329"/>
      <c r="T470" s="330"/>
      <c r="U470" s="37" t="s">
        <v>65</v>
      </c>
      <c r="V470" s="317">
        <f>IFERROR(SUM(V468:V468),"0")</f>
        <v>500</v>
      </c>
      <c r="W470" s="317">
        <f>IFERROR(SUM(W468:W468),"0")</f>
        <v>507</v>
      </c>
      <c r="X470" s="37"/>
      <c r="Y470" s="318"/>
      <c r="Z470" s="318"/>
    </row>
    <row r="471" spans="1:53" ht="15" customHeight="1" x14ac:dyDescent="0.2">
      <c r="A471" s="418"/>
      <c r="B471" s="338"/>
      <c r="C471" s="338"/>
      <c r="D471" s="338"/>
      <c r="E471" s="338"/>
      <c r="F471" s="338"/>
      <c r="G471" s="338"/>
      <c r="H471" s="338"/>
      <c r="I471" s="338"/>
      <c r="J471" s="338"/>
      <c r="K471" s="338"/>
      <c r="L471" s="338"/>
      <c r="M471" s="355"/>
      <c r="N471" s="363" t="s">
        <v>652</v>
      </c>
      <c r="O471" s="364"/>
      <c r="P471" s="364"/>
      <c r="Q471" s="364"/>
      <c r="R471" s="364"/>
      <c r="S471" s="364"/>
      <c r="T471" s="341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17599.5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17753.580000000002</v>
      </c>
      <c r="X471" s="37"/>
      <c r="Y471" s="318"/>
      <c r="Z471" s="318"/>
    </row>
    <row r="472" spans="1:53" x14ac:dyDescent="0.2">
      <c r="A472" s="338"/>
      <c r="B472" s="338"/>
      <c r="C472" s="338"/>
      <c r="D472" s="338"/>
      <c r="E472" s="338"/>
      <c r="F472" s="338"/>
      <c r="G472" s="338"/>
      <c r="H472" s="338"/>
      <c r="I472" s="338"/>
      <c r="J472" s="338"/>
      <c r="K472" s="338"/>
      <c r="L472" s="338"/>
      <c r="M472" s="355"/>
      <c r="N472" s="363" t="s">
        <v>653</v>
      </c>
      <c r="O472" s="364"/>
      <c r="P472" s="364"/>
      <c r="Q472" s="364"/>
      <c r="R472" s="364"/>
      <c r="S472" s="364"/>
      <c r="T472" s="341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18732.915189421044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18897.024000000001</v>
      </c>
      <c r="X472" s="37"/>
      <c r="Y472" s="318"/>
      <c r="Z472" s="318"/>
    </row>
    <row r="473" spans="1:53" x14ac:dyDescent="0.2">
      <c r="A473" s="338"/>
      <c r="B473" s="338"/>
      <c r="C473" s="338"/>
      <c r="D473" s="338"/>
      <c r="E473" s="338"/>
      <c r="F473" s="338"/>
      <c r="G473" s="338"/>
      <c r="H473" s="338"/>
      <c r="I473" s="338"/>
      <c r="J473" s="338"/>
      <c r="K473" s="338"/>
      <c r="L473" s="338"/>
      <c r="M473" s="355"/>
      <c r="N473" s="363" t="s">
        <v>654</v>
      </c>
      <c r="O473" s="364"/>
      <c r="P473" s="364"/>
      <c r="Q473" s="364"/>
      <c r="R473" s="364"/>
      <c r="S473" s="364"/>
      <c r="T473" s="341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34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34</v>
      </c>
      <c r="X473" s="37"/>
      <c r="Y473" s="318"/>
      <c r="Z473" s="318"/>
    </row>
    <row r="474" spans="1:53" x14ac:dyDescent="0.2">
      <c r="A474" s="338"/>
      <c r="B474" s="338"/>
      <c r="C474" s="338"/>
      <c r="D474" s="338"/>
      <c r="E474" s="338"/>
      <c r="F474" s="338"/>
      <c r="G474" s="338"/>
      <c r="H474" s="338"/>
      <c r="I474" s="338"/>
      <c r="J474" s="338"/>
      <c r="K474" s="338"/>
      <c r="L474" s="338"/>
      <c r="M474" s="355"/>
      <c r="N474" s="363" t="s">
        <v>656</v>
      </c>
      <c r="O474" s="364"/>
      <c r="P474" s="364"/>
      <c r="Q474" s="364"/>
      <c r="R474" s="364"/>
      <c r="S474" s="364"/>
      <c r="T474" s="341"/>
      <c r="U474" s="37" t="s">
        <v>65</v>
      </c>
      <c r="V474" s="317">
        <f>GrossWeightTotal+PalletQtyTotal*25</f>
        <v>19582.915189421044</v>
      </c>
      <c r="W474" s="317">
        <f>GrossWeightTotalR+PalletQtyTotalR*25</f>
        <v>19747.024000000001</v>
      </c>
      <c r="X474" s="37"/>
      <c r="Y474" s="318"/>
      <c r="Z474" s="318"/>
    </row>
    <row r="475" spans="1:53" x14ac:dyDescent="0.2">
      <c r="A475" s="338"/>
      <c r="B475" s="338"/>
      <c r="C475" s="338"/>
      <c r="D475" s="338"/>
      <c r="E475" s="338"/>
      <c r="F475" s="338"/>
      <c r="G475" s="338"/>
      <c r="H475" s="338"/>
      <c r="I475" s="338"/>
      <c r="J475" s="338"/>
      <c r="K475" s="338"/>
      <c r="L475" s="338"/>
      <c r="M475" s="355"/>
      <c r="N475" s="363" t="s">
        <v>657</v>
      </c>
      <c r="O475" s="364"/>
      <c r="P475" s="364"/>
      <c r="Q475" s="364"/>
      <c r="R475" s="364"/>
      <c r="S475" s="364"/>
      <c r="T475" s="341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3588.274993950281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3617</v>
      </c>
      <c r="X475" s="37"/>
      <c r="Y475" s="318"/>
      <c r="Z475" s="318"/>
    </row>
    <row r="476" spans="1:53" ht="14.25" hidden="1" customHeight="1" x14ac:dyDescent="0.2">
      <c r="A476" s="338"/>
      <c r="B476" s="338"/>
      <c r="C476" s="338"/>
      <c r="D476" s="338"/>
      <c r="E476" s="338"/>
      <c r="F476" s="338"/>
      <c r="G476" s="338"/>
      <c r="H476" s="338"/>
      <c r="I476" s="338"/>
      <c r="J476" s="338"/>
      <c r="K476" s="338"/>
      <c r="L476" s="338"/>
      <c r="M476" s="355"/>
      <c r="N476" s="363" t="s">
        <v>658</v>
      </c>
      <c r="O476" s="364"/>
      <c r="P476" s="364"/>
      <c r="Q476" s="364"/>
      <c r="R476" s="364"/>
      <c r="S476" s="364"/>
      <c r="T476" s="341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38.534590000000001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19" t="s">
        <v>95</v>
      </c>
      <c r="D478" s="351"/>
      <c r="E478" s="351"/>
      <c r="F478" s="320"/>
      <c r="G478" s="319" t="s">
        <v>246</v>
      </c>
      <c r="H478" s="351"/>
      <c r="I478" s="351"/>
      <c r="J478" s="351"/>
      <c r="K478" s="351"/>
      <c r="L478" s="351"/>
      <c r="M478" s="351"/>
      <c r="N478" s="320"/>
      <c r="O478" s="319" t="s">
        <v>448</v>
      </c>
      <c r="P478" s="320"/>
      <c r="Q478" s="319" t="s">
        <v>498</v>
      </c>
      <c r="R478" s="320"/>
      <c r="S478" s="308" t="s">
        <v>581</v>
      </c>
      <c r="T478" s="319" t="s">
        <v>623</v>
      </c>
      <c r="U478" s="320"/>
      <c r="Z478" s="52"/>
      <c r="AC478" s="309"/>
    </row>
    <row r="479" spans="1:53" ht="14.25" customHeight="1" thickTop="1" x14ac:dyDescent="0.2">
      <c r="A479" s="372" t="s">
        <v>661</v>
      </c>
      <c r="B479" s="319" t="s">
        <v>59</v>
      </c>
      <c r="C479" s="319" t="s">
        <v>96</v>
      </c>
      <c r="D479" s="319" t="s">
        <v>104</v>
      </c>
      <c r="E479" s="319" t="s">
        <v>95</v>
      </c>
      <c r="F479" s="319" t="s">
        <v>238</v>
      </c>
      <c r="G479" s="319" t="s">
        <v>247</v>
      </c>
      <c r="H479" s="319" t="s">
        <v>254</v>
      </c>
      <c r="I479" s="319" t="s">
        <v>274</v>
      </c>
      <c r="J479" s="319" t="s">
        <v>340</v>
      </c>
      <c r="K479" s="309"/>
      <c r="L479" s="319" t="s">
        <v>343</v>
      </c>
      <c r="M479" s="319" t="s">
        <v>421</v>
      </c>
      <c r="N479" s="319" t="s">
        <v>439</v>
      </c>
      <c r="O479" s="319" t="s">
        <v>449</v>
      </c>
      <c r="P479" s="319" t="s">
        <v>475</v>
      </c>
      <c r="Q479" s="319" t="s">
        <v>499</v>
      </c>
      <c r="R479" s="319" t="s">
        <v>561</v>
      </c>
      <c r="S479" s="319" t="s">
        <v>581</v>
      </c>
      <c r="T479" s="319" t="s">
        <v>624</v>
      </c>
      <c r="U479" s="319" t="s">
        <v>649</v>
      </c>
      <c r="Z479" s="52"/>
      <c r="AC479" s="309"/>
    </row>
    <row r="480" spans="1:53" ht="13.5" customHeight="1" thickBot="1" x14ac:dyDescent="0.25">
      <c r="A480" s="373"/>
      <c r="B480" s="339"/>
      <c r="C480" s="339"/>
      <c r="D480" s="339"/>
      <c r="E480" s="339"/>
      <c r="F480" s="339"/>
      <c r="G480" s="339"/>
      <c r="H480" s="339"/>
      <c r="I480" s="339"/>
      <c r="J480" s="339"/>
      <c r="K480" s="309"/>
      <c r="L480" s="339"/>
      <c r="M480" s="339"/>
      <c r="N480" s="339"/>
      <c r="O480" s="339"/>
      <c r="P480" s="339"/>
      <c r="Q480" s="339"/>
      <c r="R480" s="339"/>
      <c r="S480" s="339"/>
      <c r="T480" s="339"/>
      <c r="U480" s="339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189</v>
      </c>
      <c r="D481" s="46">
        <f>IFERROR(W56*1,"0")+IFERROR(W57*1,"0")+IFERROR(W58*1,"0")+IFERROR(W59*1,"0")</f>
        <v>475.20000000000005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2300.8200000000002</v>
      </c>
      <c r="F481" s="46">
        <f>IFERROR(W131*1,"0")+IFERROR(W132*1,"0")+IFERROR(W133*1,"0")</f>
        <v>854.10000000000014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615.30000000000007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2610.3000000000002</v>
      </c>
      <c r="J481" s="46">
        <f>IFERROR(W204*1,"0")</f>
        <v>176.4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1493.7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44.4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6768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103.2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477.12</v>
      </c>
      <c r="R481" s="46">
        <f>IFERROR(W397*1,"0")+IFERROR(W398*1,"0")+IFERROR(W402*1,"0")+IFERROR(W403*1,"0")+IFERROR(W404*1,"0")+IFERROR(W405*1,"0")+IFERROR(W406*1,"0")+IFERROR(W407*1,"0")+IFERROR(W408*1,"0")</f>
        <v>100.80000000000001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1014.2400000000001</v>
      </c>
      <c r="T481" s="46">
        <f>IFERROR(W447*1,"0")+IFERROR(W448*1,"0")+IFERROR(W452*1,"0")+IFERROR(W453*1,"0")+IFERROR(W457*1,"0")+IFERROR(W458*1,"0")+IFERROR(W462*1,"0")+IFERROR(W463*1,"0")</f>
        <v>24</v>
      </c>
      <c r="U481" s="46">
        <f>IFERROR(W468*1,"0")</f>
        <v>507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00,00"/>
        <filter val="1 500,00"/>
        <filter val="1 670,00"/>
        <filter val="1,67"/>
        <filter val="10,00"/>
        <filter val="100,00"/>
        <filter val="105,00"/>
        <filter val="11,67"/>
        <filter val="115,68"/>
        <filter val="120,00"/>
        <filter val="133,33"/>
        <filter val="135,00"/>
        <filter val="140,00"/>
        <filter val="150,00"/>
        <filter val="167,02"/>
        <filter val="17 599,50"/>
        <filter val="17,00"/>
        <filter val="175,00"/>
        <filter val="18 732,92"/>
        <filter val="18,94"/>
        <filter val="185,00"/>
        <filter val="19 582,92"/>
        <filter val="2 040,00"/>
        <filter val="20,00"/>
        <filter val="200,00"/>
        <filter val="205,71"/>
        <filter val="21,00"/>
        <filter val="214,29"/>
        <filter val="22,80"/>
        <filter val="23,81"/>
        <filter val="24,50"/>
        <filter val="240,00"/>
        <filter val="245,24"/>
        <filter val="25,00"/>
        <filter val="250,00"/>
        <filter val="270,00"/>
        <filter val="276,85"/>
        <filter val="28,00"/>
        <filter val="3 400,00"/>
        <filter val="3 588,27"/>
        <filter val="3,70"/>
        <filter val="3,85"/>
        <filter val="30,00"/>
        <filter val="310,00"/>
        <filter val="32,00"/>
        <filter val="320,00"/>
        <filter val="330,00"/>
        <filter val="34"/>
        <filter val="340,00"/>
        <filter val="350,00"/>
        <filter val="355,00"/>
        <filter val="360,00"/>
        <filter val="383,33"/>
        <filter val="39,19"/>
        <filter val="40,00"/>
        <filter val="400,00"/>
        <filter val="405,00"/>
        <filter val="42,00"/>
        <filter val="440,00"/>
        <filter val="450,00"/>
        <filter val="455,00"/>
        <filter val="46,20"/>
        <filter val="470,00"/>
        <filter val="472,00"/>
        <filter val="48,00"/>
        <filter val="5 175,00"/>
        <filter val="5,13"/>
        <filter val="5,71"/>
        <filter val="5,83"/>
        <filter val="50,00"/>
        <filter val="500,00"/>
        <filter val="506,20"/>
        <filter val="54,63"/>
        <filter val="566,00"/>
        <filter val="60,00"/>
        <filter val="600,00"/>
        <filter val="610,00"/>
        <filter val="62,50"/>
        <filter val="64,10"/>
        <filter val="7,00"/>
        <filter val="70,00"/>
        <filter val="78,52"/>
        <filter val="789,66"/>
        <filter val="8,64"/>
        <filter val="8,75"/>
        <filter val="80,00"/>
        <filter val="805,00"/>
        <filter val="83,33"/>
        <filter val="850,00"/>
      </filters>
    </filterColumn>
  </autoFilter>
  <mergeCells count="857"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N392:R392"/>
    <mergeCell ref="D187:E187"/>
    <mergeCell ref="N302:R302"/>
    <mergeCell ref="N258:T258"/>
    <mergeCell ref="N245:T245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T10:U10"/>
    <mergeCell ref="N382:T382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:T38"/>
    <mergeCell ref="D59:E59"/>
    <mergeCell ref="N359:R359"/>
    <mergeCell ref="R6:S9"/>
    <mergeCell ref="D365:E365"/>
    <mergeCell ref="N42:T42"/>
    <mergeCell ref="A338:X338"/>
    <mergeCell ref="A33:M34"/>
    <mergeCell ref="N339:R339"/>
    <mergeCell ref="A93:X93"/>
    <mergeCell ref="D211:E211"/>
    <mergeCell ref="N46:T46"/>
    <mergeCell ref="N243:R243"/>
    <mergeCell ref="N365:R365"/>
    <mergeCell ref="N50:R50"/>
    <mergeCell ref="N221:R221"/>
    <mergeCell ref="D50:E50"/>
    <mergeCell ref="A317:X317"/>
    <mergeCell ref="N357:R357"/>
    <mergeCell ref="D329:E329"/>
    <mergeCell ref="N131:R131"/>
    <mergeCell ref="N236:R236"/>
    <mergeCell ref="D77:E77"/>
    <mergeCell ref="D108:E108"/>
    <mergeCell ref="D272:E272"/>
    <mergeCell ref="D210:E210"/>
    <mergeCell ref="N170:R170"/>
    <mergeCell ref="N234:T234"/>
    <mergeCell ref="D238:E238"/>
    <mergeCell ref="D71:E71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N402:R402"/>
    <mergeCell ref="D122:E122"/>
    <mergeCell ref="N352:R352"/>
    <mergeCell ref="N103:R103"/>
    <mergeCell ref="D250:E250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A173:M174"/>
    <mergeCell ref="D374:E374"/>
    <mergeCell ref="N159:R159"/>
    <mergeCell ref="N330:R330"/>
    <mergeCell ref="N268:R268"/>
    <mergeCell ref="N323:T323"/>
    <mergeCell ref="A423:M424"/>
    <mergeCell ref="N242:R242"/>
    <mergeCell ref="N165:R165"/>
    <mergeCell ref="A251:M252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256:E256"/>
    <mergeCell ref="N114:R114"/>
    <mergeCell ref="N421:R421"/>
    <mergeCell ref="N408:R408"/>
    <mergeCell ref="N187:R187"/>
    <mergeCell ref="D418:E418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D85:E85"/>
    <mergeCell ref="D89:E89"/>
    <mergeCell ref="A161:M162"/>
    <mergeCell ref="N254:R254"/>
    <mergeCell ref="A288:M289"/>
    <mergeCell ref="N95:R95"/>
    <mergeCell ref="N70:R70"/>
    <mergeCell ref="N32:R32"/>
    <mergeCell ref="N97:R97"/>
    <mergeCell ref="D140:E140"/>
    <mergeCell ref="A41:M42"/>
    <mergeCell ref="N105:T105"/>
    <mergeCell ref="N123:R123"/>
    <mergeCell ref="N88:R88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118:M119"/>
    <mergeCell ref="A299:X299"/>
    <mergeCell ref="D375:E375"/>
    <mergeCell ref="D387:E387"/>
    <mergeCell ref="N386:R386"/>
    <mergeCell ref="A383:X383"/>
    <mergeCell ref="N400:T400"/>
    <mergeCell ref="D384:E384"/>
    <mergeCell ref="D151:E151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N200:T200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A9:C9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D86:E86"/>
    <mergeCell ref="N341:R341"/>
    <mergeCell ref="D76:E76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6:L6"/>
    <mergeCell ref="D213:E213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A8:C8"/>
    <mergeCell ref="A10:C10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A12:L12"/>
    <mergeCell ref="N291:R291"/>
    <mergeCell ref="A456:X456"/>
    <mergeCell ref="N142:T142"/>
    <mergeCell ref="D101:E101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N209:R209"/>
    <mergeCell ref="N378:T378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T478:U478"/>
    <mergeCell ref="D408:E408"/>
    <mergeCell ref="N79:R79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2023-12-15T11:03:08Z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