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06,12,23 КИ\"/>
    </mc:Choice>
  </mc:AlternateContent>
  <xr:revisionPtr revIDLastSave="0" documentId="13_ncr:1_{E7D0C67E-8EA9-4E84-9662-E359CFAE99D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TDSheet!$A$3:$Y$111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1" i="1" l="1"/>
  <c r="P8" i="1" l="1"/>
  <c r="P11" i="1"/>
  <c r="P12" i="1"/>
  <c r="P15" i="1"/>
  <c r="P16" i="1"/>
  <c r="P17" i="1"/>
  <c r="P18" i="1"/>
  <c r="Y18" i="1" s="1"/>
  <c r="P19" i="1"/>
  <c r="P20" i="1"/>
  <c r="P21" i="1"/>
  <c r="P23" i="1"/>
  <c r="P24" i="1"/>
  <c r="P25" i="1"/>
  <c r="P26" i="1"/>
  <c r="Y26" i="1" s="1"/>
  <c r="P27" i="1"/>
  <c r="P28" i="1"/>
  <c r="P29" i="1"/>
  <c r="P32" i="1"/>
  <c r="P47" i="1"/>
  <c r="Y47" i="1" s="1"/>
  <c r="P49" i="1"/>
  <c r="P50" i="1"/>
  <c r="P51" i="1"/>
  <c r="Y51" i="1" s="1"/>
  <c r="P52" i="1"/>
  <c r="P53" i="1"/>
  <c r="P56" i="1"/>
  <c r="P59" i="1"/>
  <c r="P61" i="1"/>
  <c r="P64" i="1"/>
  <c r="P66" i="1"/>
  <c r="P67" i="1"/>
  <c r="Y67" i="1" s="1"/>
  <c r="P70" i="1"/>
  <c r="P71" i="1"/>
  <c r="Y71" i="1" s="1"/>
  <c r="P72" i="1"/>
  <c r="P73" i="1"/>
  <c r="P74" i="1"/>
  <c r="P75" i="1"/>
  <c r="Y75" i="1" s="1"/>
  <c r="P76" i="1"/>
  <c r="P77" i="1"/>
  <c r="P78" i="1"/>
  <c r="P79" i="1"/>
  <c r="P83" i="1"/>
  <c r="P88" i="1"/>
  <c r="P89" i="1"/>
  <c r="Y89" i="1" s="1"/>
  <c r="P90" i="1"/>
  <c r="P93" i="1"/>
  <c r="P96" i="1"/>
  <c r="P97" i="1"/>
  <c r="P98" i="1"/>
  <c r="P99" i="1"/>
  <c r="P100" i="1"/>
  <c r="P101" i="1"/>
  <c r="P102" i="1"/>
  <c r="P104" i="1"/>
  <c r="P105" i="1"/>
  <c r="Y105" i="1" s="1"/>
  <c r="P106" i="1"/>
  <c r="P107" i="1"/>
  <c r="P108" i="1"/>
  <c r="P109" i="1"/>
  <c r="P110" i="1"/>
  <c r="P6" i="1"/>
  <c r="Y88" i="1" l="1"/>
  <c r="Y29" i="1"/>
  <c r="Y27" i="1"/>
  <c r="Y25" i="1"/>
  <c r="Y104" i="1"/>
  <c r="Y76" i="1"/>
  <c r="Y74" i="1"/>
  <c r="Y72" i="1"/>
  <c r="Y19" i="1"/>
  <c r="Y24" i="1"/>
  <c r="Y16" i="1"/>
  <c r="Y12" i="1"/>
  <c r="N7" i="1" l="1"/>
  <c r="N8" i="1"/>
  <c r="N9" i="1"/>
  <c r="N10" i="1"/>
  <c r="N11" i="1"/>
  <c r="S11" i="1" s="1"/>
  <c r="N12" i="1"/>
  <c r="N13" i="1"/>
  <c r="N14" i="1"/>
  <c r="N15" i="1"/>
  <c r="S15" i="1" s="1"/>
  <c r="N16" i="1"/>
  <c r="N17" i="1"/>
  <c r="N18" i="1"/>
  <c r="N19" i="1"/>
  <c r="N20" i="1"/>
  <c r="N21" i="1"/>
  <c r="N22" i="1"/>
  <c r="N23" i="1"/>
  <c r="N24" i="1"/>
  <c r="N25" i="1"/>
  <c r="N26" i="1"/>
  <c r="N27" i="1"/>
  <c r="S27" i="1" s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S79" i="1" s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O95" i="1" s="1"/>
  <c r="P95" i="1" s="1"/>
  <c r="N96" i="1"/>
  <c r="N97" i="1"/>
  <c r="N98" i="1"/>
  <c r="N99" i="1"/>
  <c r="N100" i="1"/>
  <c r="N101" i="1"/>
  <c r="N102" i="1"/>
  <c r="N103" i="1"/>
  <c r="N104" i="1"/>
  <c r="N105" i="1"/>
  <c r="N106" i="1"/>
  <c r="S106" i="1" s="1"/>
  <c r="N107" i="1"/>
  <c r="S107" i="1" s="1"/>
  <c r="N108" i="1"/>
  <c r="S108" i="1" s="1"/>
  <c r="N109" i="1"/>
  <c r="S109" i="1" s="1"/>
  <c r="N110" i="1"/>
  <c r="S110" i="1" s="1"/>
  <c r="N6" i="1"/>
  <c r="K15" i="1"/>
  <c r="K27" i="1"/>
  <c r="K50" i="1"/>
  <c r="K71" i="1"/>
  <c r="K89" i="1"/>
  <c r="K105" i="1"/>
  <c r="K109" i="1"/>
  <c r="K110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7" i="1"/>
  <c r="K107" i="1" s="1"/>
  <c r="J108" i="1"/>
  <c r="K108" i="1" s="1"/>
  <c r="J6" i="1"/>
  <c r="K6" i="1" s="1"/>
  <c r="S104" i="1" l="1"/>
  <c r="S102" i="1"/>
  <c r="S100" i="1"/>
  <c r="S98" i="1"/>
  <c r="S96" i="1"/>
  <c r="O94" i="1"/>
  <c r="P94" i="1" s="1"/>
  <c r="O92" i="1"/>
  <c r="P92" i="1" s="1"/>
  <c r="S90" i="1"/>
  <c r="S88" i="1"/>
  <c r="O86" i="1"/>
  <c r="P86" i="1" s="1"/>
  <c r="O84" i="1"/>
  <c r="P84" i="1" s="1"/>
  <c r="O82" i="1"/>
  <c r="P82" i="1" s="1"/>
  <c r="O80" i="1"/>
  <c r="P80" i="1" s="1"/>
  <c r="S78" i="1"/>
  <c r="S76" i="1"/>
  <c r="S74" i="1"/>
  <c r="S72" i="1"/>
  <c r="S70" i="1"/>
  <c r="O68" i="1"/>
  <c r="P68" i="1" s="1"/>
  <c r="S66" i="1"/>
  <c r="S64" i="1"/>
  <c r="O62" i="1"/>
  <c r="P62" i="1" s="1"/>
  <c r="O58" i="1"/>
  <c r="P58" i="1" s="1"/>
  <c r="S56" i="1"/>
  <c r="O54" i="1"/>
  <c r="P54" i="1" s="1"/>
  <c r="S52" i="1"/>
  <c r="S50" i="1"/>
  <c r="O48" i="1"/>
  <c r="P48" i="1" s="1"/>
  <c r="O46" i="1"/>
  <c r="P46" i="1" s="1"/>
  <c r="O44" i="1"/>
  <c r="P44" i="1" s="1"/>
  <c r="O42" i="1"/>
  <c r="P42" i="1" s="1"/>
  <c r="O40" i="1"/>
  <c r="P40" i="1" s="1"/>
  <c r="O38" i="1"/>
  <c r="P38" i="1" s="1"/>
  <c r="O34" i="1"/>
  <c r="P34" i="1" s="1"/>
  <c r="S32" i="1"/>
  <c r="O30" i="1"/>
  <c r="P30" i="1" s="1"/>
  <c r="S28" i="1"/>
  <c r="S26" i="1"/>
  <c r="S24" i="1"/>
  <c r="O22" i="1"/>
  <c r="P22" i="1" s="1"/>
  <c r="S20" i="1"/>
  <c r="S18" i="1"/>
  <c r="S16" i="1"/>
  <c r="O14" i="1"/>
  <c r="P14" i="1" s="1"/>
  <c r="S12" i="1"/>
  <c r="O10" i="1"/>
  <c r="P10" i="1" s="1"/>
  <c r="S8" i="1"/>
  <c r="S6" i="1"/>
  <c r="S105" i="1"/>
  <c r="O103" i="1"/>
  <c r="P103" i="1" s="1"/>
  <c r="S101" i="1"/>
  <c r="S99" i="1"/>
  <c r="S97" i="1"/>
  <c r="S93" i="1"/>
  <c r="O91" i="1"/>
  <c r="P91" i="1" s="1"/>
  <c r="S89" i="1"/>
  <c r="O87" i="1"/>
  <c r="P87" i="1" s="1"/>
  <c r="O85" i="1"/>
  <c r="P85" i="1" s="1"/>
  <c r="S83" i="1"/>
  <c r="O81" i="1"/>
  <c r="P81" i="1" s="1"/>
  <c r="S77" i="1"/>
  <c r="S75" i="1"/>
  <c r="S73" i="1"/>
  <c r="S71" i="1"/>
  <c r="O69" i="1"/>
  <c r="P69" i="1" s="1"/>
  <c r="S67" i="1"/>
  <c r="O65" i="1"/>
  <c r="P65" i="1" s="1"/>
  <c r="O63" i="1"/>
  <c r="P63" i="1" s="1"/>
  <c r="S61" i="1"/>
  <c r="S59" i="1"/>
  <c r="O55" i="1"/>
  <c r="P55" i="1" s="1"/>
  <c r="S53" i="1"/>
  <c r="S51" i="1"/>
  <c r="S49" i="1"/>
  <c r="S47" i="1"/>
  <c r="O45" i="1"/>
  <c r="P45" i="1" s="1"/>
  <c r="O43" i="1"/>
  <c r="P43" i="1" s="1"/>
  <c r="O39" i="1"/>
  <c r="P39" i="1" s="1"/>
  <c r="O37" i="1"/>
  <c r="P37" i="1" s="1"/>
  <c r="O35" i="1"/>
  <c r="P35" i="1" s="1"/>
  <c r="O31" i="1"/>
  <c r="P31" i="1" s="1"/>
  <c r="S29" i="1"/>
  <c r="S25" i="1"/>
  <c r="S23" i="1"/>
  <c r="S21" i="1"/>
  <c r="S19" i="1"/>
  <c r="S17" i="1"/>
  <c r="O13" i="1"/>
  <c r="P13" i="1" s="1"/>
  <c r="O9" i="1"/>
  <c r="P9" i="1" s="1"/>
  <c r="O7" i="1"/>
  <c r="P7" i="1" s="1"/>
  <c r="S94" i="1"/>
  <c r="S92" i="1"/>
  <c r="S86" i="1"/>
  <c r="S84" i="1"/>
  <c r="S82" i="1"/>
  <c r="S80" i="1"/>
  <c r="S68" i="1"/>
  <c r="S62" i="1"/>
  <c r="O60" i="1"/>
  <c r="S60" i="1"/>
  <c r="S58" i="1"/>
  <c r="S54" i="1"/>
  <c r="S48" i="1"/>
  <c r="S46" i="1"/>
  <c r="S44" i="1"/>
  <c r="S42" i="1"/>
  <c r="S40" i="1"/>
  <c r="S38" i="1"/>
  <c r="O36" i="1"/>
  <c r="S36" i="1"/>
  <c r="S34" i="1"/>
  <c r="S30" i="1"/>
  <c r="S22" i="1"/>
  <c r="S14" i="1"/>
  <c r="S10" i="1"/>
  <c r="Y10" i="1"/>
  <c r="S103" i="1"/>
  <c r="S95" i="1"/>
  <c r="S91" i="1"/>
  <c r="S87" i="1"/>
  <c r="S85" i="1"/>
  <c r="S81" i="1"/>
  <c r="S69" i="1"/>
  <c r="S65" i="1"/>
  <c r="S63" i="1"/>
  <c r="O57" i="1"/>
  <c r="S57" i="1"/>
  <c r="S55" i="1"/>
  <c r="S45" i="1"/>
  <c r="S43" i="1"/>
  <c r="O41" i="1"/>
  <c r="S41" i="1"/>
  <c r="S39" i="1"/>
  <c r="S37" i="1"/>
  <c r="S35" i="1"/>
  <c r="O33" i="1"/>
  <c r="S33" i="1"/>
  <c r="S31" i="1"/>
  <c r="S13" i="1"/>
  <c r="S9" i="1"/>
  <c r="S7" i="1"/>
  <c r="P5" i="1"/>
  <c r="T6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X11" i="1" l="1"/>
  <c r="X15" i="1"/>
  <c r="X20" i="1"/>
  <c r="X21" i="1"/>
  <c r="X56" i="1"/>
  <c r="X66" i="1"/>
  <c r="X73" i="1"/>
  <c r="X79" i="1"/>
  <c r="U7" i="1"/>
  <c r="V7" i="1"/>
  <c r="W7" i="1"/>
  <c r="U8" i="1"/>
  <c r="V8" i="1"/>
  <c r="W8" i="1"/>
  <c r="U9" i="1"/>
  <c r="V9" i="1"/>
  <c r="W9" i="1"/>
  <c r="U11" i="1"/>
  <c r="V11" i="1"/>
  <c r="W11" i="1"/>
  <c r="U13" i="1"/>
  <c r="V13" i="1"/>
  <c r="W13" i="1"/>
  <c r="U14" i="1"/>
  <c r="V14" i="1"/>
  <c r="W14" i="1"/>
  <c r="U15" i="1"/>
  <c r="V15" i="1"/>
  <c r="W15" i="1"/>
  <c r="U17" i="1"/>
  <c r="V17" i="1"/>
  <c r="W17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8" i="1"/>
  <c r="V28" i="1"/>
  <c r="W28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8" i="1"/>
  <c r="V48" i="1"/>
  <c r="W48" i="1"/>
  <c r="U49" i="1"/>
  <c r="V49" i="1"/>
  <c r="W49" i="1"/>
  <c r="U50" i="1"/>
  <c r="V50" i="1"/>
  <c r="W50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8" i="1"/>
  <c r="V68" i="1"/>
  <c r="W68" i="1"/>
  <c r="U69" i="1"/>
  <c r="V69" i="1"/>
  <c r="W69" i="1"/>
  <c r="U70" i="1"/>
  <c r="V70" i="1"/>
  <c r="W70" i="1"/>
  <c r="U73" i="1"/>
  <c r="V73" i="1"/>
  <c r="W73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W6" i="1"/>
  <c r="V6" i="1"/>
  <c r="U6" i="1"/>
  <c r="I7" i="1" l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6" i="1"/>
  <c r="H7" i="1"/>
  <c r="H8" i="1"/>
  <c r="H9" i="1"/>
  <c r="H11" i="1"/>
  <c r="Y11" i="1" s="1"/>
  <c r="H13" i="1"/>
  <c r="H14" i="1"/>
  <c r="H15" i="1"/>
  <c r="Y15" i="1" s="1"/>
  <c r="H17" i="1"/>
  <c r="H20" i="1"/>
  <c r="H21" i="1"/>
  <c r="H22" i="1"/>
  <c r="H23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73" i="1"/>
  <c r="H77" i="1"/>
  <c r="H78" i="1"/>
  <c r="H79" i="1"/>
  <c r="Y79" i="1" s="1"/>
  <c r="H80" i="1"/>
  <c r="H81" i="1"/>
  <c r="H82" i="1"/>
  <c r="H83" i="1"/>
  <c r="H84" i="1"/>
  <c r="H85" i="1"/>
  <c r="H86" i="1"/>
  <c r="H87" i="1"/>
  <c r="H90" i="1"/>
  <c r="H91" i="1"/>
  <c r="H92" i="1"/>
  <c r="H93" i="1"/>
  <c r="H94" i="1"/>
  <c r="H95" i="1"/>
  <c r="Y95" i="1" s="1"/>
  <c r="H96" i="1"/>
  <c r="H97" i="1"/>
  <c r="H98" i="1"/>
  <c r="H99" i="1"/>
  <c r="H100" i="1"/>
  <c r="H101" i="1"/>
  <c r="H102" i="1"/>
  <c r="H103" i="1"/>
  <c r="H106" i="1"/>
  <c r="Y106" i="1" s="1"/>
  <c r="H107" i="1"/>
  <c r="Y107" i="1" s="1"/>
  <c r="H108" i="1"/>
  <c r="Y108" i="1" s="1"/>
  <c r="H109" i="1"/>
  <c r="Y109" i="1" s="1"/>
  <c r="H110" i="1"/>
  <c r="Y110" i="1" s="1"/>
  <c r="H6" i="1"/>
  <c r="G5" i="1"/>
  <c r="F5" i="1"/>
  <c r="Y102" i="1" l="1"/>
  <c r="Y98" i="1"/>
  <c r="Y94" i="1"/>
  <c r="Y90" i="1"/>
  <c r="Y84" i="1"/>
  <c r="Y80" i="1"/>
  <c r="Y73" i="1"/>
  <c r="Y66" i="1"/>
  <c r="Y60" i="1"/>
  <c r="Y56" i="1"/>
  <c r="Y52" i="1"/>
  <c r="Y46" i="1"/>
  <c r="Y42" i="1"/>
  <c r="Y38" i="1"/>
  <c r="Y32" i="1"/>
  <c r="Y23" i="1"/>
  <c r="Y21" i="1"/>
  <c r="Y8" i="1"/>
  <c r="Y100" i="1"/>
  <c r="Y96" i="1"/>
  <c r="Y92" i="1"/>
  <c r="Y86" i="1"/>
  <c r="Y82" i="1"/>
  <c r="Y78" i="1"/>
  <c r="Y69" i="1"/>
  <c r="Y64" i="1"/>
  <c r="Y62" i="1"/>
  <c r="Y58" i="1"/>
  <c r="Y54" i="1"/>
  <c r="Y49" i="1"/>
  <c r="Y44" i="1"/>
  <c r="Y40" i="1"/>
  <c r="Y36" i="1"/>
  <c r="Y34" i="1"/>
  <c r="Y30" i="1"/>
  <c r="Y17" i="1"/>
  <c r="Y14" i="1"/>
  <c r="Y6" i="1"/>
  <c r="Y103" i="1"/>
  <c r="Y101" i="1"/>
  <c r="Y99" i="1"/>
  <c r="Y97" i="1"/>
  <c r="Y93" i="1"/>
  <c r="Y91" i="1"/>
  <c r="Y87" i="1"/>
  <c r="Y85" i="1"/>
  <c r="Y83" i="1"/>
  <c r="Y81" i="1"/>
  <c r="Y77" i="1"/>
  <c r="Y70" i="1"/>
  <c r="Y68" i="1"/>
  <c r="Y65" i="1"/>
  <c r="Y63" i="1"/>
  <c r="Y61" i="1"/>
  <c r="Y59" i="1"/>
  <c r="Y57" i="1"/>
  <c r="Y55" i="1"/>
  <c r="Y53" i="1"/>
  <c r="Y50" i="1"/>
  <c r="Y48" i="1"/>
  <c r="Y45" i="1"/>
  <c r="Y43" i="1"/>
  <c r="Y41" i="1"/>
  <c r="Y39" i="1"/>
  <c r="Y37" i="1"/>
  <c r="Y35" i="1"/>
  <c r="Y33" i="1"/>
  <c r="Y31" i="1"/>
  <c r="Y28" i="1"/>
  <c r="Y22" i="1"/>
  <c r="Y20" i="1"/>
  <c r="Y13" i="1"/>
  <c r="Y9" i="1"/>
  <c r="Y7" i="1"/>
  <c r="C86" i="1"/>
  <c r="C25" i="1" l="1"/>
  <c r="Y5" i="1" l="1"/>
  <c r="W5" i="1"/>
  <c r="V5" i="1"/>
  <c r="U5" i="1"/>
  <c r="Q5" i="1"/>
  <c r="O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<sst xmlns="http://schemas.openxmlformats.org/spreadsheetml/2006/main" count="273" uniqueCount="142">
  <si>
    <t>Период: 29.11.2023 - 06.12.2023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</si>
  <si>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</si>
  <si>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</si>
  <si>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</si>
  <si>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</si>
  <si>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</si>
  <si>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</si>
  <si>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</si>
  <si>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</si>
  <si>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</si>
  <si>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</si>
  <si>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</si>
  <si>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</si>
  <si>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</si>
  <si>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</si>
  <si>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</si>
  <si>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</si>
  <si>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</si>
  <si>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</si>
  <si>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</si>
  <si>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</si>
  <si>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</si>
  <si>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</si>
  <si>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</si>
  <si>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</si>
  <si>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</si>
  <si>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</si>
  <si>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</si>
  <si>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</si>
  <si>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</si>
  <si>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108  Сосиски С сыром,  0.42кг,ядрена копоть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</si>
  <si>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</si>
  <si>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</si>
  <si>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</si>
  <si>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</si>
  <si>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</si>
  <si>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</si>
  <si>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</si>
  <si>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</si>
  <si>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</si>
  <si>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</si>
  <si>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</si>
  <si>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</si>
  <si>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</si>
  <si>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</si>
  <si>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</si>
  <si>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</si>
  <si>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</si>
  <si>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</si>
  <si>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</si>
  <si>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</si>
  <si>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</si>
  <si>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</si>
  <si>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</si>
  <si>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</si>
  <si>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</si>
  <si>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</si>
  <si>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</si>
  <si>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</si>
  <si>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</si>
  <si>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</si>
  <si>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</si>
  <si>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</si>
  <si>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</si>
  <si>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</si>
  <si>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</si>
  <si>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</si>
  <si>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</si>
  <si>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</si>
  <si>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</si>
  <si>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</si>
  <si>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</si>
  <si>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</si>
  <si>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</si>
  <si>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</si>
  <si>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</si>
  <si>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</si>
  <si>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</si>
  <si>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</si>
  <si>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</si>
  <si>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</si>
  <si>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</si>
  <si>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</si>
  <si>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</si>
  <si>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</si>
  <si>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</si>
  <si>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</si>
  <si>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</si>
  <si>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</si>
  <si>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</si>
  <si>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</si>
  <si>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</si>
  <si>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</si>
  <si>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</si>
  <si>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</si>
  <si>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</si>
  <si>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</si>
  <si>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</si>
  <si>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</si>
  <si>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</si>
  <si>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</si>
  <si>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</si>
  <si>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</si>
  <si>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</si>
  <si>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</si>
  <si>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</si>
  <si>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</si>
  <si>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</si>
  <si>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</si>
  <si>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</si>
  <si>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</si>
  <si>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</si>
  <si>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</si>
  <si>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</si>
  <si>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</si>
  <si>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</si>
  <si>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</si>
  <si>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</si>
  <si>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</si>
  <si>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</si>
  <si>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</si>
  <si>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</si>
  <si>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</si>
  <si>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08,11</t>
  </si>
  <si>
    <t>ср 15,11</t>
  </si>
  <si>
    <t>коментарий</t>
  </si>
  <si>
    <t>вес</t>
  </si>
  <si>
    <t>в дороге</t>
  </si>
  <si>
    <t>от филиала</t>
  </si>
  <si>
    <t>комментарий филиала</t>
  </si>
  <si>
    <t>ср 22,11</t>
  </si>
  <si>
    <t>АКЦИЯ</t>
  </si>
  <si>
    <t>Дек</t>
  </si>
  <si>
    <t>устар</t>
  </si>
  <si>
    <t>ценапад на декабрь</t>
  </si>
  <si>
    <t>хит продаж</t>
  </si>
  <si>
    <t>большие остатки, акция на декабрь не работает</t>
  </si>
  <si>
    <t>с/в колбасы «Филейбургская с филе сочного окорока» ф/в 0,13 н/о ТМ «Баварушка»</t>
  </si>
  <si>
    <t>приоритет завода-производителя, обязательно к заказу</t>
  </si>
  <si>
    <t>???</t>
  </si>
  <si>
    <t>усредн.</t>
  </si>
  <si>
    <t>Химич согласовал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</si>
</sst>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8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2" fillId="6" borderId="4" xfId="0" applyNumberFormat="1" applyFon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7" xfId="0" applyNumberFormat="1" applyBorder="1" applyAlignment="1"/>
    <xf numFmtId="164" fontId="0" fillId="8" borderId="0" xfId="0" applyNumberForma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  <xf numFmtId="164" fontId="2" fillId="7" borderId="4" xfId="0" applyNumberFormat="1" applyFont="1" applyFill="1" applyBorder="1" applyAlignment="1">
      <alignment horizontal="left" vertical="top"/>
    </xf>
    <xf numFmtId="164" fontId="2" fillId="7" borderId="0" xfId="0" applyNumberFormat="1" applyFont="1" applyFill="1" applyAlignment="1"/>
    <xf numFmtId="2" fontId="0" fillId="9" borderId="0" xfId="0" applyNumberFormat="1" applyFill="1" applyAlignment="1"/>
    <xf numFmtId="164" fontId="0" fillId="3" borderId="0" xfId="0" applyNumberFormat="1" applyFill="1" applyAlignment="1"/>
    <xf numFmtId="164" fontId="2" fillId="0" borderId="0" xfId="0" applyNumberFormat="1" applyFont="1" applyAlignment="1"/>
    <xf numFmtId="164" fontId="0" fillId="0" borderId="2" xfId="0" applyNumberFormat="1" applyBorder="1" applyAlignment="1">
      <alignment horizontal="left" vertical="top"/>
    </xf>
    <xf numFmtId="164" fontId="0" fillId="0" borderId="2" xfId="0" applyNumberFormat="1" applyBorder="1" applyAlignment="1">
      <alignment horizontal="right" vertical="top"/>
    </xf>
    <xf numFmtId="164" fontId="0" fillId="0" borderId="8" xfId="0" applyNumberFormat="1" applyBorder="1" applyAlignment="1"/>
    <xf numFmtId="0" fontId="6" fillId="3" borderId="7" xfId="0" applyFont="1" applyFill="1" applyBorder="1" applyAlignment="1">
      <alignment vertical="center" wrapText="1"/>
    </xf>
    <xf numFmtId="164" fontId="0" fillId="0" borderId="7" xfId="0" applyNumberFormat="1" applyBorder="1" applyAlignment="1">
      <alignment horizontal="left"/>
    </xf>
    <xf numFmtId="2" fontId="0" fillId="0" borderId="7" xfId="0" applyNumberFormat="1" applyBorder="1" applyAlignment="1"/>
    <xf numFmtId="164" fontId="2" fillId="3" borderId="4" xfId="0" applyNumberFormat="1" applyFont="1" applyFill="1" applyBorder="1" applyAlignment="1">
      <alignment horizontal="left" vertical="top"/>
    </xf>
    <xf numFmtId="164" fontId="0" fillId="9" borderId="0" xfId="0" applyNumberFormat="1" applyFill="1" applyAlignment="1"/>
    <xf numFmtId="164" fontId="0" fillId="9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2,11,23%20&#1050;&#1048;/&#1076;&#1074;%2022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30,11,23-06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2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15.11.2023 - 22.11.2023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 1</v>
          </cell>
          <cell r="Q3" t="str">
            <v>заказ 2</v>
          </cell>
          <cell r="R3" t="str">
            <v>заказ</v>
          </cell>
          <cell r="T3" t="str">
            <v>кон ост</v>
          </cell>
          <cell r="U3" t="str">
            <v>опт</v>
          </cell>
          <cell r="V3" t="str">
            <v>ср 01,11</v>
          </cell>
          <cell r="W3" t="str">
            <v>ср 08,11</v>
          </cell>
          <cell r="X3" t="str">
            <v>ср 15,11</v>
          </cell>
          <cell r="Y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в дороге</v>
          </cell>
          <cell r="P4" t="str">
            <v>усредн.</v>
          </cell>
          <cell r="Q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22550.699999999997</v>
          </cell>
          <cell r="G5">
            <v>11842.831999999999</v>
          </cell>
          <cell r="J5">
            <v>22088.328000000001</v>
          </cell>
          <cell r="K5">
            <v>462.37199999999979</v>
          </cell>
          <cell r="L5">
            <v>0</v>
          </cell>
          <cell r="M5">
            <v>22110.246800000001</v>
          </cell>
          <cell r="N5">
            <v>4510.1400000000003</v>
          </cell>
          <cell r="O5">
            <v>24664.97440000001</v>
          </cell>
          <cell r="R5">
            <v>1820</v>
          </cell>
          <cell r="V5">
            <v>3058.5797999999991</v>
          </cell>
          <cell r="W5">
            <v>3602.2012000000004</v>
          </cell>
          <cell r="X5">
            <v>4409.6334000000006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457.75599999999997</v>
          </cell>
          <cell r="E6">
            <v>512.56799999999998</v>
          </cell>
          <cell r="F6">
            <v>423.55700000000002</v>
          </cell>
          <cell r="G6">
            <v>444.887</v>
          </cell>
          <cell r="H6">
            <v>1</v>
          </cell>
          <cell r="I6">
            <v>50</v>
          </cell>
          <cell r="J6">
            <v>449.23700000000002</v>
          </cell>
          <cell r="K6">
            <v>-25.680000000000007</v>
          </cell>
          <cell r="M6">
            <v>660</v>
          </cell>
          <cell r="N6">
            <v>84.711399999999998</v>
          </cell>
          <cell r="P6">
            <v>200</v>
          </cell>
          <cell r="R6">
            <v>300</v>
          </cell>
          <cell r="S6" t="str">
            <v>учавствует в акции, большой срок реализации</v>
          </cell>
          <cell r="T6">
            <v>15.403912578472319</v>
          </cell>
          <cell r="U6">
            <v>13.042955257497811</v>
          </cell>
          <cell r="V6">
            <v>107.8706</v>
          </cell>
          <cell r="W6">
            <v>71.121200000000002</v>
          </cell>
          <cell r="X6">
            <v>125.03299999999999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640.12900000000002</v>
          </cell>
          <cell r="F7">
            <v>369.61799999999999</v>
          </cell>
          <cell r="G7">
            <v>172.22800000000001</v>
          </cell>
          <cell r="H7">
            <v>1</v>
          </cell>
          <cell r="I7">
            <v>45</v>
          </cell>
          <cell r="J7">
            <v>339.9</v>
          </cell>
          <cell r="K7">
            <v>29.718000000000018</v>
          </cell>
          <cell r="M7">
            <v>280.10539999999992</v>
          </cell>
          <cell r="N7">
            <v>73.923599999999993</v>
          </cell>
          <cell r="O7">
            <v>508.67339999999996</v>
          </cell>
          <cell r="P7">
            <v>510</v>
          </cell>
          <cell r="T7">
            <v>13.017945554599615</v>
          </cell>
          <cell r="U7">
            <v>6.1189308962225857</v>
          </cell>
          <cell r="V7">
            <v>59.5792</v>
          </cell>
          <cell r="W7">
            <v>76.882599999999996</v>
          </cell>
          <cell r="X7">
            <v>65.842799999999997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614.94200000000001</v>
          </cell>
          <cell r="F8">
            <v>409.86799999999999</v>
          </cell>
          <cell r="G8">
            <v>146.47999999999999</v>
          </cell>
          <cell r="H8">
            <v>1</v>
          </cell>
          <cell r="I8">
            <v>45</v>
          </cell>
          <cell r="J8">
            <v>388.31</v>
          </cell>
          <cell r="K8">
            <v>21.557999999999993</v>
          </cell>
          <cell r="M8">
            <v>290</v>
          </cell>
          <cell r="N8">
            <v>81.973600000000005</v>
          </cell>
          <cell r="O8">
            <v>629.17679999999996</v>
          </cell>
          <cell r="P8">
            <v>630</v>
          </cell>
          <cell r="T8">
            <v>13.010042257507294</v>
          </cell>
          <cell r="U8">
            <v>5.3246411039651793</v>
          </cell>
          <cell r="V8">
            <v>19.3156</v>
          </cell>
          <cell r="W8">
            <v>75.430800000000005</v>
          </cell>
          <cell r="X8">
            <v>66.185400000000001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513.95500000000004</v>
          </cell>
          <cell r="E9">
            <v>6.2560000000000002</v>
          </cell>
          <cell r="F9">
            <v>233.04599999999999</v>
          </cell>
          <cell r="G9">
            <v>259.11</v>
          </cell>
          <cell r="H9">
            <v>1</v>
          </cell>
          <cell r="I9">
            <v>40</v>
          </cell>
          <cell r="J9">
            <v>228.95</v>
          </cell>
          <cell r="K9">
            <v>4.0960000000000036</v>
          </cell>
          <cell r="M9">
            <v>150</v>
          </cell>
          <cell r="N9">
            <v>46.609200000000001</v>
          </cell>
          <cell r="O9">
            <v>196.80960000000005</v>
          </cell>
          <cell r="P9">
            <v>200</v>
          </cell>
          <cell r="T9">
            <v>13.068450005578297</v>
          </cell>
          <cell r="U9">
            <v>8.7774516619036582</v>
          </cell>
          <cell r="V9">
            <v>21.476199999999999</v>
          </cell>
          <cell r="W9">
            <v>58.703400000000002</v>
          </cell>
          <cell r="X9">
            <v>49.500399999999999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27</v>
          </cell>
          <cell r="F10">
            <v>11</v>
          </cell>
          <cell r="G10">
            <v>12</v>
          </cell>
          <cell r="H10">
            <v>0</v>
          </cell>
          <cell r="I10">
            <v>40</v>
          </cell>
          <cell r="J10">
            <v>16</v>
          </cell>
          <cell r="K10">
            <v>-5</v>
          </cell>
          <cell r="M10">
            <v>0</v>
          </cell>
          <cell r="N10">
            <v>2.2000000000000002</v>
          </cell>
          <cell r="P10">
            <v>0</v>
          </cell>
          <cell r="T10">
            <v>5.4545454545454541</v>
          </cell>
          <cell r="U10">
            <v>5.4545454545454541</v>
          </cell>
          <cell r="V10">
            <v>1.8</v>
          </cell>
          <cell r="W10">
            <v>2.8</v>
          </cell>
          <cell r="X10">
            <v>2.6</v>
          </cell>
          <cell r="Y10" t="str">
            <v>Вывести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394</v>
          </cell>
          <cell r="F11">
            <v>170.38</v>
          </cell>
          <cell r="G11">
            <v>185</v>
          </cell>
          <cell r="H11">
            <v>0.45</v>
          </cell>
          <cell r="I11">
            <v>45</v>
          </cell>
          <cell r="J11">
            <v>181.3</v>
          </cell>
          <cell r="K11">
            <v>-10.920000000000016</v>
          </cell>
          <cell r="M11">
            <v>170</v>
          </cell>
          <cell r="N11">
            <v>34.076000000000001</v>
          </cell>
          <cell r="O11">
            <v>87.988</v>
          </cell>
          <cell r="P11">
            <v>120</v>
          </cell>
          <cell r="R11">
            <v>120</v>
          </cell>
          <cell r="T11">
            <v>13.939429510505928</v>
          </cell>
          <cell r="U11">
            <v>10.417889423641272</v>
          </cell>
          <cell r="V11">
            <v>36.799999999999997</v>
          </cell>
          <cell r="W11">
            <v>50.2</v>
          </cell>
          <cell r="X11">
            <v>41.8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357</v>
          </cell>
          <cell r="F12">
            <v>189.36199999999999</v>
          </cell>
          <cell r="G12">
            <v>118</v>
          </cell>
          <cell r="H12">
            <v>0.45</v>
          </cell>
          <cell r="I12">
            <v>45</v>
          </cell>
          <cell r="J12">
            <v>197.3</v>
          </cell>
          <cell r="K12">
            <v>-7.9380000000000166</v>
          </cell>
          <cell r="M12">
            <v>300</v>
          </cell>
          <cell r="N12">
            <v>37.872399999999999</v>
          </cell>
          <cell r="O12">
            <v>74.341199999999958</v>
          </cell>
          <cell r="P12">
            <v>75</v>
          </cell>
          <cell r="T12">
            <v>13.017395253535556</v>
          </cell>
          <cell r="U12">
            <v>11.037061290015949</v>
          </cell>
          <cell r="V12">
            <v>37.4</v>
          </cell>
          <cell r="W12">
            <v>39.799999999999997</v>
          </cell>
          <cell r="X12">
            <v>47.6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D13">
            <v>52</v>
          </cell>
          <cell r="F13">
            <v>-1</v>
          </cell>
          <cell r="G13">
            <v>52</v>
          </cell>
          <cell r="H13">
            <v>0</v>
          </cell>
          <cell r="I13">
            <v>45</v>
          </cell>
          <cell r="J13">
            <v>12</v>
          </cell>
          <cell r="K13">
            <v>-13</v>
          </cell>
          <cell r="M13">
            <v>0</v>
          </cell>
          <cell r="N13">
            <v>-0.2</v>
          </cell>
          <cell r="P13">
            <v>0</v>
          </cell>
          <cell r="T13">
            <v>-260</v>
          </cell>
          <cell r="U13">
            <v>-260</v>
          </cell>
          <cell r="V13">
            <v>0.6</v>
          </cell>
          <cell r="W13">
            <v>0.6</v>
          </cell>
          <cell r="X13">
            <v>0</v>
          </cell>
          <cell r="Y13" t="str">
            <v>Вывести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D14">
            <v>113</v>
          </cell>
          <cell r="F14">
            <v>60</v>
          </cell>
          <cell r="G14">
            <v>48</v>
          </cell>
          <cell r="H14">
            <v>0.17</v>
          </cell>
          <cell r="I14">
            <v>180</v>
          </cell>
          <cell r="J14">
            <v>60</v>
          </cell>
          <cell r="K14">
            <v>0</v>
          </cell>
          <cell r="M14">
            <v>100</v>
          </cell>
          <cell r="N14">
            <v>12</v>
          </cell>
          <cell r="O14">
            <v>8</v>
          </cell>
          <cell r="P14">
            <v>10</v>
          </cell>
          <cell r="T14">
            <v>13.166666666666666</v>
          </cell>
          <cell r="U14">
            <v>12.333333333333334</v>
          </cell>
          <cell r="V14">
            <v>3.6</v>
          </cell>
          <cell r="W14">
            <v>6.2</v>
          </cell>
          <cell r="X14">
            <v>13.8</v>
          </cell>
          <cell r="Y14" t="str">
            <v>ЗАВЕСТИ</v>
          </cell>
        </row>
        <row r="15">
          <cell r="A15" t="str">
            <v>062  Колбаса Кракушка пряная с сальцем, 0.3кг в/у п/к, БАВАРУШКА ПОКОМ</v>
          </cell>
          <cell r="B15" t="str">
            <v>шт</v>
          </cell>
          <cell r="H15">
            <v>0.3</v>
          </cell>
          <cell r="I15">
            <v>40</v>
          </cell>
          <cell r="J15">
            <v>1</v>
          </cell>
          <cell r="K15">
            <v>-1</v>
          </cell>
          <cell r="M15">
            <v>180</v>
          </cell>
          <cell r="N15">
            <v>0</v>
          </cell>
          <cell r="P15">
            <v>0</v>
          </cell>
          <cell r="T15" t="e">
            <v>#DIV/0!</v>
          </cell>
          <cell r="U15" t="e">
            <v>#DIV/0!</v>
          </cell>
          <cell r="V15">
            <v>18.8</v>
          </cell>
          <cell r="W15">
            <v>10.4</v>
          </cell>
          <cell r="X15">
            <v>5.8</v>
          </cell>
          <cell r="Y15" t="str">
            <v>Вывести/ директор попросил оставить</v>
          </cell>
        </row>
        <row r="16">
          <cell r="A16" t="str">
            <v>064  Колбаса Молочная Дугушка, вектор 0,4 кг, ТМ Стародворье  ПОКОМ</v>
          </cell>
          <cell r="B16" t="str">
            <v>шт</v>
          </cell>
          <cell r="D16">
            <v>91</v>
          </cell>
          <cell r="F16">
            <v>21</v>
          </cell>
          <cell r="G16">
            <v>66</v>
          </cell>
          <cell r="H16">
            <v>0.4</v>
          </cell>
          <cell r="I16">
            <v>50</v>
          </cell>
          <cell r="J16">
            <v>21</v>
          </cell>
          <cell r="K16">
            <v>0</v>
          </cell>
          <cell r="M16">
            <v>150</v>
          </cell>
          <cell r="N16">
            <v>4.2</v>
          </cell>
          <cell r="P16">
            <v>0</v>
          </cell>
          <cell r="T16">
            <v>51.428571428571423</v>
          </cell>
          <cell r="U16">
            <v>51.428571428571423</v>
          </cell>
          <cell r="V16">
            <v>8.4</v>
          </cell>
          <cell r="W16">
            <v>0.6</v>
          </cell>
          <cell r="X16">
            <v>10.8</v>
          </cell>
          <cell r="Y16" t="str">
            <v>необходимо увеличить продажи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D17">
            <v>69</v>
          </cell>
          <cell r="E17">
            <v>6</v>
          </cell>
          <cell r="F17">
            <v>75</v>
          </cell>
          <cell r="H17">
            <v>0.35</v>
          </cell>
          <cell r="I17">
            <v>40</v>
          </cell>
          <cell r="J17">
            <v>78</v>
          </cell>
          <cell r="K17">
            <v>-3</v>
          </cell>
          <cell r="M17">
            <v>240</v>
          </cell>
          <cell r="N17">
            <v>15</v>
          </cell>
          <cell r="P17">
            <v>0</v>
          </cell>
          <cell r="T17">
            <v>16</v>
          </cell>
          <cell r="U17">
            <v>16</v>
          </cell>
          <cell r="V17">
            <v>1.4</v>
          </cell>
          <cell r="W17">
            <v>1.2</v>
          </cell>
          <cell r="X17">
            <v>21</v>
          </cell>
        </row>
        <row r="18">
          <cell r="A18" t="str">
            <v>083  Колбаса Швейцарская 0,17 кг., ШТ., сырокопченая   ПОКОМ</v>
          </cell>
          <cell r="B18" t="str">
            <v>шт</v>
          </cell>
          <cell r="D18">
            <v>209</v>
          </cell>
          <cell r="F18">
            <v>168</v>
          </cell>
          <cell r="G18">
            <v>6</v>
          </cell>
          <cell r="H18">
            <v>0.17</v>
          </cell>
          <cell r="I18">
            <v>120</v>
          </cell>
          <cell r="J18">
            <v>163</v>
          </cell>
          <cell r="K18">
            <v>5</v>
          </cell>
          <cell r="M18">
            <v>400</v>
          </cell>
          <cell r="N18">
            <v>33.6</v>
          </cell>
          <cell r="O18">
            <v>30.800000000000011</v>
          </cell>
          <cell r="P18">
            <v>30</v>
          </cell>
          <cell r="T18">
            <v>12.976190476190476</v>
          </cell>
          <cell r="U18">
            <v>12.083333333333332</v>
          </cell>
          <cell r="V18">
            <v>31.4</v>
          </cell>
          <cell r="W18">
            <v>21</v>
          </cell>
          <cell r="X18">
            <v>41.4</v>
          </cell>
        </row>
        <row r="19">
          <cell r="A19" t="str">
            <v>092  Сосиски Баварские с сыром,  0.42кг,ПОКОМ</v>
          </cell>
          <cell r="B19" t="str">
            <v>шт</v>
          </cell>
          <cell r="D19">
            <v>204</v>
          </cell>
          <cell r="E19">
            <v>12</v>
          </cell>
          <cell r="F19">
            <v>41</v>
          </cell>
          <cell r="G19">
            <v>161</v>
          </cell>
          <cell r="H19">
            <v>0.42</v>
          </cell>
          <cell r="I19">
            <v>40</v>
          </cell>
          <cell r="J19">
            <v>52</v>
          </cell>
          <cell r="K19">
            <v>-11</v>
          </cell>
          <cell r="M19">
            <v>0</v>
          </cell>
          <cell r="N19">
            <v>8.1999999999999993</v>
          </cell>
          <cell r="P19">
            <v>0</v>
          </cell>
          <cell r="T19">
            <v>19.634146341463417</v>
          </cell>
          <cell r="U19">
            <v>19.634146341463417</v>
          </cell>
          <cell r="V19">
            <v>14.8</v>
          </cell>
          <cell r="W19">
            <v>16</v>
          </cell>
          <cell r="X19">
            <v>12</v>
          </cell>
        </row>
        <row r="20">
          <cell r="A20" t="str">
            <v>096  Сосиски Баварские,  0.42кг,ПОКОМ</v>
          </cell>
          <cell r="B20" t="str">
            <v>шт</v>
          </cell>
          <cell r="C20" t="str">
            <v>бонус_Н</v>
          </cell>
          <cell r="D20">
            <v>336</v>
          </cell>
          <cell r="F20">
            <v>293</v>
          </cell>
          <cell r="G20">
            <v>-5</v>
          </cell>
          <cell r="H20">
            <v>0.42</v>
          </cell>
          <cell r="I20">
            <v>45</v>
          </cell>
          <cell r="J20">
            <v>74</v>
          </cell>
          <cell r="K20">
            <v>219</v>
          </cell>
          <cell r="M20">
            <v>140</v>
          </cell>
          <cell r="N20">
            <v>58.6</v>
          </cell>
          <cell r="O20">
            <v>451</v>
          </cell>
          <cell r="P20">
            <v>450</v>
          </cell>
          <cell r="T20">
            <v>9.9829351535836182</v>
          </cell>
          <cell r="U20">
            <v>2.303754266211604</v>
          </cell>
          <cell r="V20">
            <v>0</v>
          </cell>
          <cell r="W20">
            <v>42.4</v>
          </cell>
          <cell r="X20">
            <v>27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B21" t="str">
            <v>шт</v>
          </cell>
          <cell r="D21">
            <v>-1</v>
          </cell>
          <cell r="E21">
            <v>1</v>
          </cell>
          <cell r="H21">
            <v>0.35</v>
          </cell>
          <cell r="I21">
            <v>45</v>
          </cell>
          <cell r="K21">
            <v>0</v>
          </cell>
          <cell r="M21">
            <v>30</v>
          </cell>
          <cell r="N21">
            <v>0</v>
          </cell>
          <cell r="P21">
            <v>0</v>
          </cell>
          <cell r="T21" t="e">
            <v>#DIV/0!</v>
          </cell>
          <cell r="U21" t="e">
            <v>#DIV/0!</v>
          </cell>
          <cell r="V21">
            <v>0.2</v>
          </cell>
          <cell r="W21">
            <v>0</v>
          </cell>
          <cell r="X21">
            <v>0</v>
          </cell>
          <cell r="Y21" t="str">
            <v>ЗАВЕСТИ</v>
          </cell>
        </row>
        <row r="22">
          <cell r="A22" t="str">
            <v>200  Ветчина Дугушка ТМ Стародворье, вектор в/у    ПОКОМ</v>
          </cell>
          <cell r="B22" t="str">
            <v>кг</v>
          </cell>
          <cell r="C22" t="str">
            <v>Нояб</v>
          </cell>
          <cell r="D22">
            <v>584.42700000000002</v>
          </cell>
          <cell r="F22">
            <v>434.06299999999999</v>
          </cell>
          <cell r="G22">
            <v>-14.081</v>
          </cell>
          <cell r="H22">
            <v>1</v>
          </cell>
          <cell r="I22">
            <v>55</v>
          </cell>
          <cell r="J22">
            <v>434.8</v>
          </cell>
          <cell r="K22">
            <v>-0.73700000000002319</v>
          </cell>
          <cell r="M22">
            <v>767.85739999999998</v>
          </cell>
          <cell r="N22">
            <v>86.812600000000003</v>
          </cell>
          <cell r="O22">
            <v>374.78740000000016</v>
          </cell>
          <cell r="P22">
            <v>375</v>
          </cell>
          <cell r="T22">
            <v>13.002448953262544</v>
          </cell>
          <cell r="U22">
            <v>8.6827995014548573</v>
          </cell>
          <cell r="V22">
            <v>86.920600000000007</v>
          </cell>
          <cell r="W22">
            <v>72.325400000000002</v>
          </cell>
          <cell r="X22">
            <v>94.530799999999999</v>
          </cell>
        </row>
        <row r="23">
          <cell r="A23" t="str">
            <v>201  Ветчина Нежная ТМ Особый рецепт, (2,5кг), ПОКОМ</v>
          </cell>
          <cell r="B23" t="str">
            <v>кг</v>
          </cell>
          <cell r="D23">
            <v>2153.8629999999998</v>
          </cell>
          <cell r="E23">
            <v>750.005</v>
          </cell>
          <cell r="F23">
            <v>1346.3330000000001</v>
          </cell>
          <cell r="G23">
            <v>1290.0899999999999</v>
          </cell>
          <cell r="H23">
            <v>1</v>
          </cell>
          <cell r="I23">
            <v>50</v>
          </cell>
          <cell r="J23">
            <v>1309.8</v>
          </cell>
          <cell r="K23">
            <v>36.533000000000129</v>
          </cell>
          <cell r="M23">
            <v>1000</v>
          </cell>
          <cell r="N23">
            <v>269.26660000000004</v>
          </cell>
          <cell r="O23">
            <v>1210.3758000000005</v>
          </cell>
          <cell r="P23">
            <v>610</v>
          </cell>
          <cell r="Q23">
            <v>600</v>
          </cell>
          <cell r="T23">
            <v>12.998604357168693</v>
          </cell>
          <cell r="U23">
            <v>8.5049166885161398</v>
          </cell>
          <cell r="V23">
            <v>176.9264</v>
          </cell>
          <cell r="W23">
            <v>291.58479999999997</v>
          </cell>
          <cell r="X23">
            <v>282.75360000000001</v>
          </cell>
        </row>
        <row r="24">
          <cell r="A24" t="str">
            <v>215  Колбаса Докторская ГОСТ Дугушка, ВЕС, ТМ Стародворье ПОКОМ</v>
          </cell>
          <cell r="B24" t="str">
            <v>кг</v>
          </cell>
          <cell r="D24">
            <v>164.40100000000001</v>
          </cell>
          <cell r="F24">
            <v>43.395000000000003</v>
          </cell>
          <cell r="G24">
            <v>108.532</v>
          </cell>
          <cell r="H24">
            <v>1</v>
          </cell>
          <cell r="I24">
            <v>55</v>
          </cell>
          <cell r="J24">
            <v>42.35</v>
          </cell>
          <cell r="K24">
            <v>1.0450000000000017</v>
          </cell>
          <cell r="M24">
            <v>30</v>
          </cell>
          <cell r="N24">
            <v>8.6790000000000003</v>
          </cell>
          <cell r="P24">
            <v>0</v>
          </cell>
          <cell r="T24">
            <v>15.961746745016704</v>
          </cell>
          <cell r="U24">
            <v>15.961746745016704</v>
          </cell>
          <cell r="V24">
            <v>17.264599999999998</v>
          </cell>
          <cell r="W24">
            <v>16.531600000000001</v>
          </cell>
          <cell r="X24">
            <v>13.834200000000001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1065.616</v>
          </cell>
          <cell r="E25">
            <v>354.46300000000002</v>
          </cell>
          <cell r="F25">
            <v>739.66600000000005</v>
          </cell>
          <cell r="G25">
            <v>481.49900000000002</v>
          </cell>
          <cell r="H25">
            <v>1</v>
          </cell>
          <cell r="I25">
            <v>55</v>
          </cell>
          <cell r="J25">
            <v>700.15099999999995</v>
          </cell>
          <cell r="K25">
            <v>39.5150000000001</v>
          </cell>
          <cell r="M25">
            <v>1000</v>
          </cell>
          <cell r="N25">
            <v>147.9332</v>
          </cell>
          <cell r="O25">
            <v>441.63259999999991</v>
          </cell>
          <cell r="P25">
            <v>600</v>
          </cell>
          <cell r="R25">
            <v>600</v>
          </cell>
          <cell r="S25" t="str">
            <v>учавствует в акции, большой срок реализации</v>
          </cell>
          <cell r="T25">
            <v>14.070533186600438</v>
          </cell>
          <cell r="U25">
            <v>10.014648503513749</v>
          </cell>
          <cell r="V25">
            <v>135.22239999999999</v>
          </cell>
          <cell r="W25">
            <v>126.547</v>
          </cell>
          <cell r="X25">
            <v>172.4982</v>
          </cell>
        </row>
        <row r="26">
          <cell r="A26" t="str">
            <v>219  Колбаса Докторская Особая ТМ Особый рецепт, ВЕС  ПОКОМ</v>
          </cell>
          <cell r="B26" t="str">
            <v>кг</v>
          </cell>
          <cell r="D26">
            <v>2810.9929999999999</v>
          </cell>
          <cell r="E26">
            <v>2019.345</v>
          </cell>
          <cell r="F26">
            <v>2687.8009999999999</v>
          </cell>
          <cell r="G26">
            <v>1799.9259999999999</v>
          </cell>
          <cell r="H26">
            <v>1</v>
          </cell>
          <cell r="I26">
            <v>60</v>
          </cell>
          <cell r="J26">
            <v>2475.3000000000002</v>
          </cell>
          <cell r="K26">
            <v>212.50099999999975</v>
          </cell>
          <cell r="M26">
            <v>1000</v>
          </cell>
          <cell r="N26">
            <v>537.56020000000001</v>
          </cell>
          <cell r="O26">
            <v>4188.356600000001</v>
          </cell>
          <cell r="P26">
            <v>1200</v>
          </cell>
          <cell r="Q26">
            <v>3000</v>
          </cell>
          <cell r="T26">
            <v>13.021659713646955</v>
          </cell>
          <cell r="U26">
            <v>5.2085812900583042</v>
          </cell>
          <cell r="V26">
            <v>427.39859999999999</v>
          </cell>
          <cell r="W26">
            <v>368.22979999999995</v>
          </cell>
          <cell r="X26">
            <v>425.6474</v>
          </cell>
        </row>
        <row r="27">
          <cell r="A27" t="str">
            <v>225  Колбаса Дугушка со шпиком, ВЕС, ТМ Стародворье   ПОКОМ</v>
          </cell>
          <cell r="B27" t="str">
            <v>кг</v>
          </cell>
          <cell r="C27" t="str">
            <v>Нояб</v>
          </cell>
          <cell r="D27">
            <v>397.529</v>
          </cell>
          <cell r="E27">
            <v>157.506</v>
          </cell>
          <cell r="F27">
            <v>236.846</v>
          </cell>
          <cell r="G27">
            <v>264.46800000000002</v>
          </cell>
          <cell r="H27">
            <v>1</v>
          </cell>
          <cell r="I27">
            <v>50</v>
          </cell>
          <cell r="J27">
            <v>226.35</v>
          </cell>
          <cell r="K27">
            <v>10.496000000000009</v>
          </cell>
          <cell r="M27">
            <v>190</v>
          </cell>
          <cell r="N27">
            <v>47.369199999999999</v>
          </cell>
          <cell r="O27">
            <v>161.33159999999992</v>
          </cell>
          <cell r="P27">
            <v>160</v>
          </cell>
          <cell r="T27">
            <v>12.971888906715758</v>
          </cell>
          <cell r="U27">
            <v>9.5941666737035884</v>
          </cell>
          <cell r="V27">
            <v>26.118599999999997</v>
          </cell>
          <cell r="W27">
            <v>46.8842</v>
          </cell>
          <cell r="X27">
            <v>50.143599999999999</v>
          </cell>
        </row>
        <row r="28">
          <cell r="A28" t="str">
            <v>229  Колбаса Молочная Дугушка, в/у, ВЕС, ТМ Стародворье   ПОКОМ</v>
          </cell>
          <cell r="B28" t="str">
            <v>кг</v>
          </cell>
          <cell r="C28" t="str">
            <v>Нояб</v>
          </cell>
          <cell r="D28">
            <v>796.88800000000003</v>
          </cell>
          <cell r="E28">
            <v>236.88300000000001</v>
          </cell>
          <cell r="F28">
            <v>829.11300000000006</v>
          </cell>
          <cell r="G28">
            <v>44.801000000000002</v>
          </cell>
          <cell r="H28">
            <v>1</v>
          </cell>
          <cell r="I28">
            <v>55</v>
          </cell>
          <cell r="J28">
            <v>542.4</v>
          </cell>
          <cell r="K28">
            <v>286.71300000000008</v>
          </cell>
          <cell r="M28">
            <v>250</v>
          </cell>
          <cell r="N28">
            <v>165.82260000000002</v>
          </cell>
          <cell r="O28">
            <v>1363.4250000000002</v>
          </cell>
          <cell r="P28">
            <v>760</v>
          </cell>
          <cell r="Q28">
            <v>600</v>
          </cell>
          <cell r="T28">
            <v>9.9793453968276928</v>
          </cell>
          <cell r="U28">
            <v>1.7778095386274244</v>
          </cell>
          <cell r="V28">
            <v>1.3026</v>
          </cell>
          <cell r="W28">
            <v>111.992</v>
          </cell>
          <cell r="X28">
            <v>84.0916</v>
          </cell>
        </row>
        <row r="29">
          <cell r="A29" t="str">
            <v>230  Колбаса Молочная Особая ТМ Особый рецепт, п/а, ВЕС. ПОКОМ</v>
          </cell>
          <cell r="B29" t="str">
            <v>кг</v>
          </cell>
          <cell r="D29">
            <v>1685.508</v>
          </cell>
          <cell r="E29">
            <v>1503.2750000000001</v>
          </cell>
          <cell r="F29">
            <v>1420.2809999999999</v>
          </cell>
          <cell r="G29">
            <v>1479.586</v>
          </cell>
          <cell r="H29">
            <v>1</v>
          </cell>
          <cell r="I29">
            <v>60</v>
          </cell>
          <cell r="J29">
            <v>1332.85</v>
          </cell>
          <cell r="K29">
            <v>87.43100000000004</v>
          </cell>
          <cell r="M29">
            <v>1000</v>
          </cell>
          <cell r="N29">
            <v>284.05619999999999</v>
          </cell>
          <cell r="O29">
            <v>1213.1445999999999</v>
          </cell>
          <cell r="P29">
            <v>610</v>
          </cell>
          <cell r="Q29">
            <v>600</v>
          </cell>
          <cell r="T29">
            <v>12.988929655469589</v>
          </cell>
          <cell r="U29">
            <v>8.7292092198656484</v>
          </cell>
          <cell r="V29">
            <v>260.38980000000004</v>
          </cell>
          <cell r="W29">
            <v>251.24160000000001</v>
          </cell>
          <cell r="X29">
            <v>307.214</v>
          </cell>
        </row>
        <row r="30">
          <cell r="A30" t="str">
            <v>235  Колбаса Особая ТМ Особый рецепт, ВЕС, ТМ Стародворье ПОКОМ</v>
          </cell>
          <cell r="B30" t="str">
            <v>кг</v>
          </cell>
          <cell r="D30">
            <v>1575.335</v>
          </cell>
          <cell r="E30">
            <v>525.25300000000004</v>
          </cell>
          <cell r="F30">
            <v>1320.4179999999999</v>
          </cell>
          <cell r="G30">
            <v>588.06600000000003</v>
          </cell>
          <cell r="H30">
            <v>1</v>
          </cell>
          <cell r="I30">
            <v>60</v>
          </cell>
          <cell r="J30">
            <v>1237.4000000000001</v>
          </cell>
          <cell r="K30">
            <v>83.017999999999802</v>
          </cell>
          <cell r="M30">
            <v>900</v>
          </cell>
          <cell r="N30">
            <v>264.08359999999999</v>
          </cell>
          <cell r="O30">
            <v>1945.0208</v>
          </cell>
          <cell r="P30">
            <v>1550</v>
          </cell>
          <cell r="Q30">
            <v>400</v>
          </cell>
          <cell r="T30">
            <v>13.018854635426054</v>
          </cell>
          <cell r="U30">
            <v>5.6348292737602792</v>
          </cell>
          <cell r="V30">
            <v>194.398</v>
          </cell>
          <cell r="W30">
            <v>211.74979999999999</v>
          </cell>
          <cell r="X30">
            <v>217.291</v>
          </cell>
        </row>
        <row r="31">
          <cell r="A31" t="str">
            <v>236  Колбаса Рубленая ЗАПЕЧ. Дугушка ТМ Стародворье, вектор, в/к    ПОКОМ</v>
          </cell>
          <cell r="B31" t="str">
            <v>кг</v>
          </cell>
          <cell r="C31" t="str">
            <v>Нояб</v>
          </cell>
          <cell r="D31">
            <v>641.78200000000004</v>
          </cell>
          <cell r="E31">
            <v>358.34</v>
          </cell>
          <cell r="F31">
            <v>476.298</v>
          </cell>
          <cell r="G31">
            <v>433.31599999999997</v>
          </cell>
          <cell r="H31">
            <v>1</v>
          </cell>
          <cell r="I31">
            <v>60</v>
          </cell>
          <cell r="J31">
            <v>450.35</v>
          </cell>
          <cell r="K31">
            <v>25.947999999999979</v>
          </cell>
          <cell r="M31">
            <v>300</v>
          </cell>
          <cell r="N31">
            <v>95.259600000000006</v>
          </cell>
          <cell r="O31">
            <v>505.05880000000008</v>
          </cell>
          <cell r="P31">
            <v>505</v>
          </cell>
          <cell r="T31">
            <v>12.999382739377449</v>
          </cell>
          <cell r="U31">
            <v>7.698079773587124</v>
          </cell>
          <cell r="V31">
            <v>79.097799999999992</v>
          </cell>
          <cell r="W31">
            <v>87.461199999999991</v>
          </cell>
          <cell r="X31">
            <v>93.4602</v>
          </cell>
        </row>
        <row r="32">
          <cell r="A32" t="str">
            <v>239  Колбаса Салями запеч Дугушка, оболочка вектор, ВЕС, ТМ Стародворье  ПОКОМ</v>
          </cell>
          <cell r="B32" t="str">
            <v>кг</v>
          </cell>
          <cell r="C32" t="str">
            <v>Нояб</v>
          </cell>
          <cell r="D32">
            <v>504.74599999999998</v>
          </cell>
          <cell r="F32">
            <v>422.09300000000002</v>
          </cell>
          <cell r="G32">
            <v>14.141999999999999</v>
          </cell>
          <cell r="H32">
            <v>1</v>
          </cell>
          <cell r="I32">
            <v>60</v>
          </cell>
          <cell r="J32">
            <v>402.35</v>
          </cell>
          <cell r="K32">
            <v>19.742999999999995</v>
          </cell>
          <cell r="M32">
            <v>155</v>
          </cell>
          <cell r="N32">
            <v>84.418599999999998</v>
          </cell>
          <cell r="O32">
            <v>675.04399999999987</v>
          </cell>
          <cell r="P32">
            <v>675</v>
          </cell>
          <cell r="T32">
            <v>9.9994787878500713</v>
          </cell>
          <cell r="U32">
            <v>2.0036105787113265</v>
          </cell>
          <cell r="V32">
            <v>0.64300000000000002</v>
          </cell>
          <cell r="W32">
            <v>71.5214</v>
          </cell>
          <cell r="X32">
            <v>45.9084</v>
          </cell>
        </row>
        <row r="33">
          <cell r="A33" t="str">
            <v>242  Колбаса Сервелат ЗАПЕЧ.Дугушка ТМ Стародворье, вектор, в/к     ПОКОМ</v>
          </cell>
          <cell r="B33" t="str">
            <v>кг</v>
          </cell>
          <cell r="C33" t="str">
            <v>Нояб</v>
          </cell>
          <cell r="D33">
            <v>574.90300000000002</v>
          </cell>
          <cell r="E33">
            <v>3.4220000000000002</v>
          </cell>
          <cell r="F33">
            <v>459.459</v>
          </cell>
          <cell r="G33">
            <v>40.506999999999998</v>
          </cell>
          <cell r="H33">
            <v>1</v>
          </cell>
          <cell r="I33">
            <v>60</v>
          </cell>
          <cell r="J33">
            <v>436.5</v>
          </cell>
          <cell r="K33">
            <v>22.959000000000003</v>
          </cell>
          <cell r="M33">
            <v>545</v>
          </cell>
          <cell r="N33">
            <v>91.891800000000003</v>
          </cell>
          <cell r="O33">
            <v>609.08640000000003</v>
          </cell>
          <cell r="P33">
            <v>610</v>
          </cell>
          <cell r="T33">
            <v>13.009942127589186</v>
          </cell>
          <cell r="U33">
            <v>6.3717001952296064</v>
          </cell>
          <cell r="V33">
            <v>35.489199999999997</v>
          </cell>
          <cell r="W33">
            <v>79.133200000000002</v>
          </cell>
          <cell r="X33">
            <v>80.261400000000009</v>
          </cell>
        </row>
        <row r="34">
          <cell r="A34" t="str">
            <v>243  Колбаса Сервелат Зернистый, ВЕС.  ПОКОМ</v>
          </cell>
          <cell r="B34" t="str">
            <v>кг</v>
          </cell>
          <cell r="D34">
            <v>147.95500000000001</v>
          </cell>
          <cell r="F34">
            <v>121.116</v>
          </cell>
          <cell r="G34">
            <v>6.9450000000000003</v>
          </cell>
          <cell r="H34">
            <v>1</v>
          </cell>
          <cell r="I34">
            <v>35</v>
          </cell>
          <cell r="J34">
            <v>113.77</v>
          </cell>
          <cell r="K34">
            <v>7.3460000000000036</v>
          </cell>
          <cell r="M34">
            <v>155</v>
          </cell>
          <cell r="N34">
            <v>24.223199999999999</v>
          </cell>
          <cell r="O34">
            <v>152.95659999999998</v>
          </cell>
          <cell r="P34">
            <v>155</v>
          </cell>
          <cell r="T34">
            <v>13.084357145216156</v>
          </cell>
          <cell r="U34">
            <v>6.6855328775719149</v>
          </cell>
          <cell r="V34">
            <v>23.2668</v>
          </cell>
          <cell r="W34">
            <v>18.833600000000001</v>
          </cell>
          <cell r="X34">
            <v>22.252199999999998</v>
          </cell>
        </row>
        <row r="35">
          <cell r="A35" t="str">
            <v>244  Колбаса Сервелат Кремлевский, ВЕС. ПОКОМ</v>
          </cell>
          <cell r="B35" t="str">
            <v>кг</v>
          </cell>
          <cell r="D35">
            <v>87.617000000000004</v>
          </cell>
          <cell r="F35">
            <v>64.983000000000004</v>
          </cell>
          <cell r="G35">
            <v>6.4180000000000001</v>
          </cell>
          <cell r="H35">
            <v>1</v>
          </cell>
          <cell r="I35">
            <v>40</v>
          </cell>
          <cell r="J35">
            <v>75.5</v>
          </cell>
          <cell r="K35">
            <v>-10.516999999999996</v>
          </cell>
          <cell r="M35">
            <v>200</v>
          </cell>
          <cell r="N35">
            <v>12.996600000000001</v>
          </cell>
          <cell r="P35">
            <v>0</v>
          </cell>
          <cell r="T35">
            <v>15.882461566871335</v>
          </cell>
          <cell r="U35">
            <v>15.882461566871335</v>
          </cell>
          <cell r="V35">
            <v>18.738999999999997</v>
          </cell>
          <cell r="W35">
            <v>15.937799999999999</v>
          </cell>
          <cell r="X35">
            <v>25.0352</v>
          </cell>
        </row>
        <row r="36">
          <cell r="A36" t="str">
            <v>247  Сардельки Нежные, ВЕС.  ПОКОМ</v>
          </cell>
          <cell r="B36" t="str">
            <v>кг</v>
          </cell>
          <cell r="D36">
            <v>389.233</v>
          </cell>
          <cell r="E36">
            <v>2.653</v>
          </cell>
          <cell r="F36">
            <v>325.55099999999999</v>
          </cell>
          <cell r="G36">
            <v>27.504999999999999</v>
          </cell>
          <cell r="H36">
            <v>1</v>
          </cell>
          <cell r="I36">
            <v>30</v>
          </cell>
          <cell r="J36">
            <v>307.10000000000002</v>
          </cell>
          <cell r="K36">
            <v>18.450999999999965</v>
          </cell>
          <cell r="M36">
            <v>420</v>
          </cell>
          <cell r="N36">
            <v>65.110199999999992</v>
          </cell>
          <cell r="O36">
            <v>398.92759999999987</v>
          </cell>
          <cell r="P36">
            <v>400</v>
          </cell>
          <cell r="T36">
            <v>13.016470537642338</v>
          </cell>
          <cell r="U36">
            <v>6.873039861649942</v>
          </cell>
          <cell r="V36">
            <v>53.135400000000004</v>
          </cell>
          <cell r="W36">
            <v>51.992600000000003</v>
          </cell>
          <cell r="X36">
            <v>59.907000000000004</v>
          </cell>
        </row>
        <row r="37">
          <cell r="A37" t="str">
            <v>248  Сардельки Сочные ТМ Особый рецепт,   ПОКОМ</v>
          </cell>
          <cell r="B37" t="str">
            <v>кг</v>
          </cell>
          <cell r="D37">
            <v>326.322</v>
          </cell>
          <cell r="F37">
            <v>284.65100000000001</v>
          </cell>
          <cell r="G37">
            <v>4.8970000000000002</v>
          </cell>
          <cell r="H37">
            <v>1</v>
          </cell>
          <cell r="I37">
            <v>30</v>
          </cell>
          <cell r="J37">
            <v>301.89999999999998</v>
          </cell>
          <cell r="K37">
            <v>-17.248999999999967</v>
          </cell>
          <cell r="M37">
            <v>370</v>
          </cell>
          <cell r="N37">
            <v>56.930199999999999</v>
          </cell>
          <cell r="O37">
            <v>365.19559999999996</v>
          </cell>
          <cell r="P37">
            <v>365</v>
          </cell>
          <cell r="T37">
            <v>12.996564213721364</v>
          </cell>
          <cell r="U37">
            <v>6.5852043379436571</v>
          </cell>
          <cell r="V37">
            <v>43.691800000000001</v>
          </cell>
          <cell r="W37">
            <v>42.540800000000004</v>
          </cell>
          <cell r="X37">
            <v>51.86</v>
          </cell>
        </row>
        <row r="38">
          <cell r="A38" t="str">
            <v>250  Сардельки стародворские с говядиной в обол. NDX, ВЕС. ПОКОМ</v>
          </cell>
          <cell r="B38" t="str">
            <v>кг</v>
          </cell>
          <cell r="D38">
            <v>385.91699999999997</v>
          </cell>
          <cell r="E38">
            <v>444.27800000000002</v>
          </cell>
          <cell r="F38">
            <v>390.642</v>
          </cell>
          <cell r="G38">
            <v>389.94499999999999</v>
          </cell>
          <cell r="H38">
            <v>1</v>
          </cell>
          <cell r="I38">
            <v>30</v>
          </cell>
          <cell r="J38">
            <v>412.45400000000001</v>
          </cell>
          <cell r="K38">
            <v>-21.812000000000012</v>
          </cell>
          <cell r="M38">
            <v>200</v>
          </cell>
          <cell r="N38">
            <v>78.128399999999999</v>
          </cell>
          <cell r="O38">
            <v>425.72420000000005</v>
          </cell>
          <cell r="P38">
            <v>425</v>
          </cell>
          <cell r="T38">
            <v>12.990730643402399</v>
          </cell>
          <cell r="U38">
            <v>7.5509673818995386</v>
          </cell>
          <cell r="V38">
            <v>29.580000000000002</v>
          </cell>
          <cell r="W38">
            <v>60.064</v>
          </cell>
          <cell r="X38">
            <v>73.9876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D39">
            <v>418.96800000000002</v>
          </cell>
          <cell r="E39">
            <v>2.6640000000000001</v>
          </cell>
          <cell r="F39">
            <v>225.55</v>
          </cell>
          <cell r="H39">
            <v>1</v>
          </cell>
          <cell r="I39">
            <v>40</v>
          </cell>
          <cell r="J39">
            <v>333.5</v>
          </cell>
          <cell r="K39">
            <v>-107.94999999999999</v>
          </cell>
          <cell r="M39">
            <v>1215</v>
          </cell>
          <cell r="N39">
            <v>45.11</v>
          </cell>
          <cell r="P39">
            <v>0</v>
          </cell>
          <cell r="T39">
            <v>26.934160939924627</v>
          </cell>
          <cell r="U39">
            <v>26.934160939924627</v>
          </cell>
          <cell r="V39">
            <v>123.9836</v>
          </cell>
          <cell r="W39">
            <v>76.016199999999998</v>
          </cell>
          <cell r="X39">
            <v>143.928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D40">
            <v>287.95100000000002</v>
          </cell>
          <cell r="E40">
            <v>24.852</v>
          </cell>
          <cell r="F40">
            <v>285.86799999999999</v>
          </cell>
          <cell r="G40">
            <v>1.012</v>
          </cell>
          <cell r="H40">
            <v>1</v>
          </cell>
          <cell r="I40">
            <v>35</v>
          </cell>
          <cell r="J40">
            <v>304.39999999999998</v>
          </cell>
          <cell r="K40">
            <v>-18.531999999999982</v>
          </cell>
          <cell r="M40">
            <v>235</v>
          </cell>
          <cell r="N40">
            <v>57.1736</v>
          </cell>
          <cell r="O40">
            <v>450.07120000000003</v>
          </cell>
          <cell r="P40">
            <v>450</v>
          </cell>
          <cell r="T40">
            <v>11.998754669987546</v>
          </cell>
          <cell r="U40">
            <v>4.127989141841689</v>
          </cell>
          <cell r="V40">
            <v>36.924199999999999</v>
          </cell>
          <cell r="W40">
            <v>20.8996</v>
          </cell>
          <cell r="X40">
            <v>38.547600000000003</v>
          </cell>
        </row>
        <row r="41">
          <cell r="A41" t="str">
            <v>259  Сосиски Сливочные Дугушка, ВЕС.   ПОКОМ</v>
          </cell>
          <cell r="B41" t="str">
            <v>кг</v>
          </cell>
          <cell r="D41">
            <v>-1.321</v>
          </cell>
          <cell r="E41">
            <v>1.321</v>
          </cell>
          <cell r="H41">
            <v>1</v>
          </cell>
          <cell r="I41">
            <v>45</v>
          </cell>
          <cell r="K41">
            <v>0</v>
          </cell>
          <cell r="M41">
            <v>35</v>
          </cell>
          <cell r="N41">
            <v>0</v>
          </cell>
          <cell r="P41">
            <v>0</v>
          </cell>
          <cell r="T41" t="e">
            <v>#DIV/0!</v>
          </cell>
          <cell r="U41" t="e">
            <v>#DIV/0!</v>
          </cell>
          <cell r="V41">
            <v>7.928399999999999</v>
          </cell>
          <cell r="W41">
            <v>1.8452000000000002</v>
          </cell>
          <cell r="X41">
            <v>4.2405999999999997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2.8279999999999998</v>
          </cell>
          <cell r="E42">
            <v>2.1999999999999999E-2</v>
          </cell>
          <cell r="F42">
            <v>1.4319999999999999</v>
          </cell>
          <cell r="H42">
            <v>1</v>
          </cell>
          <cell r="I42">
            <v>45</v>
          </cell>
          <cell r="J42">
            <v>3.1</v>
          </cell>
          <cell r="K42">
            <v>-1.6680000000000001</v>
          </cell>
          <cell r="M42">
            <v>90</v>
          </cell>
          <cell r="N42">
            <v>0.28639999999999999</v>
          </cell>
          <cell r="P42">
            <v>0</v>
          </cell>
          <cell r="T42">
            <v>314.24581005586595</v>
          </cell>
          <cell r="U42">
            <v>314.24581005586595</v>
          </cell>
          <cell r="V42">
            <v>8.1587999999999994</v>
          </cell>
          <cell r="W42">
            <v>0</v>
          </cell>
          <cell r="X42">
            <v>11.8238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D43">
            <v>41.334000000000003</v>
          </cell>
          <cell r="E43">
            <v>203.71299999999999</v>
          </cell>
          <cell r="F43">
            <v>42.872</v>
          </cell>
          <cell r="G43">
            <v>202.17500000000001</v>
          </cell>
          <cell r="H43">
            <v>1</v>
          </cell>
          <cell r="I43">
            <v>45</v>
          </cell>
          <cell r="J43">
            <v>42.1</v>
          </cell>
          <cell r="K43">
            <v>0.77199999999999847</v>
          </cell>
          <cell r="M43">
            <v>0</v>
          </cell>
          <cell r="N43">
            <v>8.5744000000000007</v>
          </cell>
          <cell r="P43">
            <v>0</v>
          </cell>
          <cell r="T43">
            <v>23.5789093114387</v>
          </cell>
          <cell r="U43">
            <v>23.5789093114387</v>
          </cell>
          <cell r="V43">
            <v>15.7392</v>
          </cell>
          <cell r="W43">
            <v>13.2814</v>
          </cell>
          <cell r="X43">
            <v>25.253</v>
          </cell>
        </row>
        <row r="44">
          <cell r="A44" t="str">
            <v>272  Колбаса Сервелат Филедворский, фиброуз, в/у 0,35 кг срез,  ПОКОМ</v>
          </cell>
          <cell r="B44" t="str">
            <v>шт</v>
          </cell>
          <cell r="D44">
            <v>104</v>
          </cell>
          <cell r="F44">
            <v>75</v>
          </cell>
          <cell r="H44">
            <v>0.35</v>
          </cell>
          <cell r="I44">
            <v>40</v>
          </cell>
          <cell r="J44">
            <v>82</v>
          </cell>
          <cell r="K44">
            <v>-7</v>
          </cell>
          <cell r="M44">
            <v>95</v>
          </cell>
          <cell r="N44">
            <v>15</v>
          </cell>
          <cell r="O44">
            <v>100</v>
          </cell>
          <cell r="P44">
            <v>100</v>
          </cell>
          <cell r="T44">
            <v>13</v>
          </cell>
          <cell r="U44">
            <v>6.333333333333333</v>
          </cell>
          <cell r="V44">
            <v>17.2</v>
          </cell>
          <cell r="W44">
            <v>13.2</v>
          </cell>
          <cell r="X44">
            <v>14.2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 t="str">
            <v>Нояб</v>
          </cell>
          <cell r="D45">
            <v>291</v>
          </cell>
          <cell r="E45">
            <v>1015</v>
          </cell>
          <cell r="F45">
            <v>195</v>
          </cell>
          <cell r="G45">
            <v>932</v>
          </cell>
          <cell r="H45">
            <v>0.4</v>
          </cell>
          <cell r="I45">
            <v>45</v>
          </cell>
          <cell r="J45">
            <v>285</v>
          </cell>
          <cell r="K45">
            <v>-90</v>
          </cell>
          <cell r="M45">
            <v>1000</v>
          </cell>
          <cell r="N45">
            <v>39</v>
          </cell>
          <cell r="P45">
            <v>0</v>
          </cell>
          <cell r="T45">
            <v>49.53846153846154</v>
          </cell>
          <cell r="U45">
            <v>49.53846153846154</v>
          </cell>
          <cell r="V45">
            <v>138.80000000000001</v>
          </cell>
          <cell r="W45">
            <v>8.1999999999999993</v>
          </cell>
          <cell r="X45">
            <v>211.8</v>
          </cell>
          <cell r="Y45" t="str">
            <v>необходимо увеличить продажи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D46">
            <v>68</v>
          </cell>
          <cell r="E46">
            <v>9</v>
          </cell>
          <cell r="F46">
            <v>68</v>
          </cell>
          <cell r="G46">
            <v>-3</v>
          </cell>
          <cell r="H46">
            <v>0</v>
          </cell>
          <cell r="I46">
            <v>50</v>
          </cell>
          <cell r="J46">
            <v>79</v>
          </cell>
          <cell r="K46">
            <v>-11</v>
          </cell>
          <cell r="M46">
            <v>0</v>
          </cell>
          <cell r="N46">
            <v>13.6</v>
          </cell>
          <cell r="P46">
            <v>0</v>
          </cell>
          <cell r="T46">
            <v>-0.22058823529411764</v>
          </cell>
          <cell r="U46">
            <v>-0.22058823529411764</v>
          </cell>
          <cell r="V46">
            <v>13</v>
          </cell>
          <cell r="W46">
            <v>4.8</v>
          </cell>
          <cell r="X46">
            <v>15.4</v>
          </cell>
          <cell r="Y46" t="str">
            <v>Вывести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D47">
            <v>721.524</v>
          </cell>
          <cell r="F47">
            <v>571.60699999999997</v>
          </cell>
          <cell r="G47">
            <v>-7.8739999999999997</v>
          </cell>
          <cell r="H47">
            <v>1</v>
          </cell>
          <cell r="I47">
            <v>45</v>
          </cell>
          <cell r="J47">
            <v>509.4</v>
          </cell>
          <cell r="K47">
            <v>62.206999999999994</v>
          </cell>
          <cell r="M47">
            <v>972.88459999999998</v>
          </cell>
          <cell r="N47">
            <v>114.3214</v>
          </cell>
          <cell r="O47">
            <v>521.16760000000011</v>
          </cell>
          <cell r="P47">
            <v>800</v>
          </cell>
          <cell r="R47">
            <v>800</v>
          </cell>
          <cell r="S47" t="str">
            <v>хит продаж</v>
          </cell>
          <cell r="T47">
            <v>15.439021915406915</v>
          </cell>
          <cell r="U47">
            <v>8.4412069831195211</v>
          </cell>
          <cell r="V47">
            <v>69.19980000000001</v>
          </cell>
          <cell r="W47">
            <v>93.1404</v>
          </cell>
          <cell r="X47">
            <v>118.2192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D48">
            <v>162</v>
          </cell>
          <cell r="F48">
            <v>118</v>
          </cell>
          <cell r="G48">
            <v>2</v>
          </cell>
          <cell r="H48">
            <v>0.35</v>
          </cell>
          <cell r="I48">
            <v>40</v>
          </cell>
          <cell r="J48">
            <v>145</v>
          </cell>
          <cell r="K48">
            <v>-27</v>
          </cell>
          <cell r="M48">
            <v>170.40000000000003</v>
          </cell>
          <cell r="N48">
            <v>23.6</v>
          </cell>
          <cell r="O48">
            <v>134.39999999999998</v>
          </cell>
          <cell r="P48">
            <v>135</v>
          </cell>
          <cell r="T48">
            <v>13.025423728813561</v>
          </cell>
          <cell r="U48">
            <v>7.3050847457627128</v>
          </cell>
          <cell r="V48">
            <v>12.4</v>
          </cell>
          <cell r="W48">
            <v>23.6</v>
          </cell>
          <cell r="X48">
            <v>22.8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D49">
            <v>30.259</v>
          </cell>
          <cell r="E49">
            <v>2.1749999999999998</v>
          </cell>
          <cell r="F49">
            <v>31</v>
          </cell>
          <cell r="H49">
            <v>1</v>
          </cell>
          <cell r="I49">
            <v>40</v>
          </cell>
          <cell r="J49">
            <v>37.700000000000003</v>
          </cell>
          <cell r="K49">
            <v>-6.7000000000000028</v>
          </cell>
          <cell r="M49">
            <v>191.46980000000002</v>
          </cell>
          <cell r="N49">
            <v>6.2</v>
          </cell>
          <cell r="P49">
            <v>0</v>
          </cell>
          <cell r="T49">
            <v>30.882225806451615</v>
          </cell>
          <cell r="U49">
            <v>30.882225806451615</v>
          </cell>
          <cell r="V49">
            <v>21.124400000000001</v>
          </cell>
          <cell r="W49">
            <v>2.88</v>
          </cell>
          <cell r="X49">
            <v>24.4772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 t="str">
            <v>Нояб</v>
          </cell>
          <cell r="D50">
            <v>812</v>
          </cell>
          <cell r="F50">
            <v>485</v>
          </cell>
          <cell r="G50">
            <v>137</v>
          </cell>
          <cell r="H50">
            <v>0.4</v>
          </cell>
          <cell r="I50">
            <v>40</v>
          </cell>
          <cell r="J50">
            <v>487</v>
          </cell>
          <cell r="K50">
            <v>-2</v>
          </cell>
          <cell r="M50">
            <v>829.39999999999986</v>
          </cell>
          <cell r="N50">
            <v>97</v>
          </cell>
          <cell r="O50">
            <v>294.60000000000014</v>
          </cell>
          <cell r="P50">
            <v>295</v>
          </cell>
          <cell r="T50">
            <v>13.004123711340204</v>
          </cell>
          <cell r="U50">
            <v>9.9628865979381427</v>
          </cell>
          <cell r="V50">
            <v>93.4</v>
          </cell>
          <cell r="W50">
            <v>99.6</v>
          </cell>
          <cell r="X50">
            <v>114.8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 t="str">
            <v>Нояб</v>
          </cell>
          <cell r="D51">
            <v>958</v>
          </cell>
          <cell r="E51">
            <v>1002</v>
          </cell>
          <cell r="F51">
            <v>734</v>
          </cell>
          <cell r="G51">
            <v>1066</v>
          </cell>
          <cell r="H51">
            <v>0.4</v>
          </cell>
          <cell r="I51">
            <v>45</v>
          </cell>
          <cell r="J51">
            <v>732</v>
          </cell>
          <cell r="K51">
            <v>2</v>
          </cell>
          <cell r="M51">
            <v>0</v>
          </cell>
          <cell r="N51">
            <v>146.80000000000001</v>
          </cell>
          <cell r="O51">
            <v>842.40000000000009</v>
          </cell>
          <cell r="P51">
            <v>845</v>
          </cell>
          <cell r="T51">
            <v>13.017711171662125</v>
          </cell>
          <cell r="U51">
            <v>7.2615803814713891</v>
          </cell>
          <cell r="V51">
            <v>86.2</v>
          </cell>
          <cell r="W51">
            <v>108</v>
          </cell>
          <cell r="X51">
            <v>136.19999999999999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 t="str">
            <v>Нояб</v>
          </cell>
          <cell r="D52">
            <v>259</v>
          </cell>
          <cell r="F52">
            <v>174</v>
          </cell>
          <cell r="G52">
            <v>22</v>
          </cell>
          <cell r="H52">
            <v>0.4</v>
          </cell>
          <cell r="I52">
            <v>40</v>
          </cell>
          <cell r="J52">
            <v>183.8</v>
          </cell>
          <cell r="K52">
            <v>-9.8000000000000114</v>
          </cell>
          <cell r="M52">
            <v>0</v>
          </cell>
          <cell r="N52">
            <v>34.799999999999997</v>
          </cell>
          <cell r="O52">
            <v>291.2</v>
          </cell>
          <cell r="P52">
            <v>295</v>
          </cell>
          <cell r="T52">
            <v>9.1091954022988517</v>
          </cell>
          <cell r="U52">
            <v>0.63218390804597702</v>
          </cell>
          <cell r="V52">
            <v>2.6</v>
          </cell>
          <cell r="W52">
            <v>13.6</v>
          </cell>
          <cell r="X52">
            <v>7.2</v>
          </cell>
          <cell r="Y52" t="str">
            <v>акция/вывод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 t="str">
            <v>Нояб</v>
          </cell>
          <cell r="D53">
            <v>674.68200000000002</v>
          </cell>
          <cell r="E53">
            <v>1.3480000000000001</v>
          </cell>
          <cell r="F53">
            <v>545.82000000000005</v>
          </cell>
          <cell r="G53">
            <v>67.897000000000006</v>
          </cell>
          <cell r="H53">
            <v>1</v>
          </cell>
          <cell r="I53">
            <v>50</v>
          </cell>
          <cell r="J53">
            <v>514.5</v>
          </cell>
          <cell r="K53">
            <v>31.32000000000005</v>
          </cell>
          <cell r="M53">
            <v>326.76140000000009</v>
          </cell>
          <cell r="N53">
            <v>109.16400000000002</v>
          </cell>
          <cell r="O53">
            <v>915.30960000000016</v>
          </cell>
          <cell r="P53">
            <v>915</v>
          </cell>
          <cell r="T53">
            <v>11.997163900186873</v>
          </cell>
          <cell r="U53">
            <v>3.6152797625590858</v>
          </cell>
          <cell r="V53">
            <v>62.003599999999992</v>
          </cell>
          <cell r="W53">
            <v>93.669600000000003</v>
          </cell>
          <cell r="X53">
            <v>72.240800000000007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 t="str">
            <v>Нояб</v>
          </cell>
          <cell r="D54">
            <v>318.37400000000002</v>
          </cell>
          <cell r="E54">
            <v>517.71400000000006</v>
          </cell>
          <cell r="F54">
            <v>295.27699999999999</v>
          </cell>
          <cell r="G54">
            <v>464.488</v>
          </cell>
          <cell r="H54">
            <v>1</v>
          </cell>
          <cell r="I54">
            <v>50</v>
          </cell>
          <cell r="J54">
            <v>337.5</v>
          </cell>
          <cell r="K54">
            <v>-42.223000000000013</v>
          </cell>
          <cell r="M54">
            <v>400</v>
          </cell>
          <cell r="N54">
            <v>59.055399999999999</v>
          </cell>
          <cell r="P54">
            <v>0</v>
          </cell>
          <cell r="T54">
            <v>14.638593591779923</v>
          </cell>
          <cell r="U54">
            <v>14.638593591779923</v>
          </cell>
          <cell r="V54">
            <v>115.0752</v>
          </cell>
          <cell r="W54">
            <v>67.001199999999997</v>
          </cell>
          <cell r="X54">
            <v>120.76199999999999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 t="str">
            <v>Нояб</v>
          </cell>
          <cell r="D55">
            <v>602.05499999999995</v>
          </cell>
          <cell r="F55">
            <v>511.41399999999999</v>
          </cell>
          <cell r="G55">
            <v>13.479000000000001</v>
          </cell>
          <cell r="H55">
            <v>1</v>
          </cell>
          <cell r="I55">
            <v>55</v>
          </cell>
          <cell r="J55">
            <v>437.8</v>
          </cell>
          <cell r="K55">
            <v>73.613999999999976</v>
          </cell>
          <cell r="M55">
            <v>300</v>
          </cell>
          <cell r="N55">
            <v>102.28279999999999</v>
          </cell>
          <cell r="O55">
            <v>811.63179999999988</v>
          </cell>
          <cell r="P55">
            <v>815</v>
          </cell>
          <cell r="T55">
            <v>11.032930267845622</v>
          </cell>
          <cell r="U55">
            <v>3.0648261486779793</v>
          </cell>
          <cell r="V55">
            <v>0.27200000000000002</v>
          </cell>
          <cell r="W55">
            <v>77.2166</v>
          </cell>
          <cell r="X55">
            <v>67.170199999999994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B56" t="str">
            <v>кг</v>
          </cell>
          <cell r="D56">
            <v>179.85499999999999</v>
          </cell>
          <cell r="G56">
            <v>179.85499999999999</v>
          </cell>
          <cell r="H56">
            <v>0</v>
          </cell>
          <cell r="I56">
            <v>50</v>
          </cell>
          <cell r="J56">
            <v>11.5</v>
          </cell>
          <cell r="K56">
            <v>-11.5</v>
          </cell>
          <cell r="M56">
            <v>0</v>
          </cell>
          <cell r="N56">
            <v>0</v>
          </cell>
          <cell r="P56">
            <v>0</v>
          </cell>
          <cell r="T56" t="e">
            <v>#DIV/0!</v>
          </cell>
          <cell r="U56" t="e">
            <v>#DIV/0!</v>
          </cell>
          <cell r="V56">
            <v>-0.9</v>
          </cell>
          <cell r="W56">
            <v>0</v>
          </cell>
          <cell r="X56">
            <v>0</v>
          </cell>
          <cell r="Y56" t="str">
            <v>Вывести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Нояб</v>
          </cell>
          <cell r="D57">
            <v>450</v>
          </cell>
          <cell r="F57">
            <v>396</v>
          </cell>
          <cell r="G57">
            <v>1</v>
          </cell>
          <cell r="H57">
            <v>0.4</v>
          </cell>
          <cell r="I57">
            <v>45</v>
          </cell>
          <cell r="J57">
            <v>424</v>
          </cell>
          <cell r="K57">
            <v>-28</v>
          </cell>
          <cell r="M57">
            <v>300</v>
          </cell>
          <cell r="N57">
            <v>79.2</v>
          </cell>
          <cell r="O57">
            <v>649.40000000000009</v>
          </cell>
          <cell r="P57">
            <v>650</v>
          </cell>
          <cell r="T57">
            <v>12.007575757575758</v>
          </cell>
          <cell r="U57">
            <v>3.8005050505050502</v>
          </cell>
          <cell r="V57">
            <v>4.4000000000000004</v>
          </cell>
          <cell r="W57">
            <v>44</v>
          </cell>
          <cell r="X57">
            <v>7.4</v>
          </cell>
          <cell r="Y57" t="str">
            <v>акция/вывод</v>
          </cell>
        </row>
        <row r="58">
          <cell r="A58" t="str">
            <v>325 Колбаса Сервелат Мясорубский ТМ Стародворье с мелкорубленным окороком 0,35 кг  ПОКОМ</v>
          </cell>
          <cell r="B58" t="str">
            <v>шт</v>
          </cell>
          <cell r="D58">
            <v>216</v>
          </cell>
          <cell r="E58">
            <v>1</v>
          </cell>
          <cell r="F58">
            <v>182</v>
          </cell>
          <cell r="H58">
            <v>0.35</v>
          </cell>
          <cell r="I58">
            <v>40</v>
          </cell>
          <cell r="J58">
            <v>207</v>
          </cell>
          <cell r="K58">
            <v>-25</v>
          </cell>
          <cell r="M58">
            <v>315</v>
          </cell>
          <cell r="N58">
            <v>36.4</v>
          </cell>
          <cell r="O58">
            <v>158.19999999999999</v>
          </cell>
          <cell r="P58">
            <v>160</v>
          </cell>
          <cell r="T58">
            <v>13.049450549450549</v>
          </cell>
          <cell r="U58">
            <v>8.6538461538461533</v>
          </cell>
          <cell r="V58">
            <v>39.1038</v>
          </cell>
          <cell r="W58">
            <v>35.200000000000003</v>
          </cell>
          <cell r="X58">
            <v>49.2</v>
          </cell>
        </row>
        <row r="59">
          <cell r="A59" t="str">
            <v>339  Колбаса вареная Филейская ТМ Вязанка ТС Классическая, 0,40 кг.  ПОКОМ</v>
          </cell>
          <cell r="B59" t="str">
            <v>шт</v>
          </cell>
          <cell r="D59">
            <v>80.234999999999999</v>
          </cell>
          <cell r="E59">
            <v>2.7650000000000001</v>
          </cell>
          <cell r="F59">
            <v>78</v>
          </cell>
          <cell r="H59">
            <v>0.4</v>
          </cell>
          <cell r="I59">
            <v>50</v>
          </cell>
          <cell r="J59">
            <v>89</v>
          </cell>
          <cell r="K59">
            <v>-11</v>
          </cell>
          <cell r="M59">
            <v>350</v>
          </cell>
          <cell r="N59">
            <v>15.6</v>
          </cell>
          <cell r="P59">
            <v>0</v>
          </cell>
          <cell r="T59">
            <v>22.435897435897438</v>
          </cell>
          <cell r="U59">
            <v>22.435897435897438</v>
          </cell>
          <cell r="V59">
            <v>3</v>
          </cell>
          <cell r="W59">
            <v>2.876999999999998</v>
          </cell>
          <cell r="X59">
            <v>23.276</v>
          </cell>
        </row>
        <row r="60">
          <cell r="A60" t="str">
            <v>344 Колбаса Салями Финская ТМ Стародворски колбасы ТС Вязанка в оболочке фиброуз в вак 0,35 кг ПОКОМ</v>
          </cell>
          <cell r="B60" t="str">
            <v>шт</v>
          </cell>
          <cell r="D60">
            <v>26</v>
          </cell>
          <cell r="F60">
            <v>1</v>
          </cell>
          <cell r="G60">
            <v>20</v>
          </cell>
          <cell r="H60">
            <v>0</v>
          </cell>
          <cell r="I60">
            <v>40</v>
          </cell>
          <cell r="J60">
            <v>5</v>
          </cell>
          <cell r="K60">
            <v>-4</v>
          </cell>
          <cell r="M60">
            <v>0</v>
          </cell>
          <cell r="N60">
            <v>0.2</v>
          </cell>
          <cell r="P60">
            <v>0</v>
          </cell>
          <cell r="T60">
            <v>100</v>
          </cell>
          <cell r="U60">
            <v>100</v>
          </cell>
          <cell r="V60">
            <v>1.8699999999999999</v>
          </cell>
          <cell r="W60">
            <v>1.2</v>
          </cell>
          <cell r="X60">
            <v>1.4</v>
          </cell>
          <cell r="Y60" t="str">
            <v>Вывести</v>
          </cell>
        </row>
        <row r="61">
          <cell r="A61" t="str">
            <v>352  Сардельки Сочинки с сыром 0,4 кг ТМ Стародворье   ПОКОМ</v>
          </cell>
          <cell r="B61" t="str">
            <v>шт</v>
          </cell>
          <cell r="C61" t="str">
            <v>Нояб</v>
          </cell>
          <cell r="D61">
            <v>166</v>
          </cell>
          <cell r="E61">
            <v>21</v>
          </cell>
          <cell r="F61">
            <v>152</v>
          </cell>
          <cell r="G61">
            <v>-6</v>
          </cell>
          <cell r="H61">
            <v>0.4</v>
          </cell>
          <cell r="I61">
            <v>40</v>
          </cell>
          <cell r="J61">
            <v>177</v>
          </cell>
          <cell r="K61">
            <v>-25</v>
          </cell>
          <cell r="M61">
            <v>205</v>
          </cell>
          <cell r="N61">
            <v>30.4</v>
          </cell>
          <cell r="O61">
            <v>196.2</v>
          </cell>
          <cell r="P61">
            <v>200</v>
          </cell>
          <cell r="T61">
            <v>13.125</v>
          </cell>
          <cell r="U61">
            <v>6.5460526315789478</v>
          </cell>
          <cell r="V61">
            <v>1.6</v>
          </cell>
          <cell r="W61">
            <v>21.2</v>
          </cell>
          <cell r="X61">
            <v>27</v>
          </cell>
          <cell r="Y61" t="str">
            <v>акция/вывод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  <cell r="B62" t="str">
            <v>кг</v>
          </cell>
          <cell r="D62">
            <v>22.728999999999999</v>
          </cell>
          <cell r="F62">
            <v>12.086</v>
          </cell>
          <cell r="H62">
            <v>1</v>
          </cell>
          <cell r="I62">
            <v>40</v>
          </cell>
          <cell r="J62">
            <v>27.4</v>
          </cell>
          <cell r="K62">
            <v>-15.313999999999998</v>
          </cell>
          <cell r="M62">
            <v>155</v>
          </cell>
          <cell r="N62">
            <v>2.4172000000000002</v>
          </cell>
          <cell r="P62">
            <v>0</v>
          </cell>
          <cell r="T62">
            <v>64.123779579678967</v>
          </cell>
          <cell r="U62">
            <v>64.123779579678967</v>
          </cell>
          <cell r="V62">
            <v>16.633199999999999</v>
          </cell>
          <cell r="W62">
            <v>0</v>
          </cell>
          <cell r="X62">
            <v>19.1816</v>
          </cell>
        </row>
        <row r="63">
          <cell r="A63" t="str">
            <v>360 Колбаса варено-копченая  Сервелат Левантский ТМ Особый Рецепт  0,35 кг  ПОКОМ</v>
          </cell>
          <cell r="B63" t="str">
            <v>шт</v>
          </cell>
          <cell r="D63">
            <v>26</v>
          </cell>
          <cell r="F63">
            <v>2</v>
          </cell>
          <cell r="G63">
            <v>24</v>
          </cell>
          <cell r="H63">
            <v>0</v>
          </cell>
          <cell r="I63">
            <v>35</v>
          </cell>
          <cell r="J63">
            <v>22</v>
          </cell>
          <cell r="K63">
            <v>-20</v>
          </cell>
          <cell r="M63">
            <v>0</v>
          </cell>
          <cell r="N63">
            <v>0.4</v>
          </cell>
          <cell r="P63">
            <v>0</v>
          </cell>
          <cell r="T63">
            <v>60</v>
          </cell>
          <cell r="U63">
            <v>60</v>
          </cell>
          <cell r="V63">
            <v>4.2</v>
          </cell>
          <cell r="W63">
            <v>3.4</v>
          </cell>
          <cell r="X63">
            <v>3.8</v>
          </cell>
          <cell r="Y63" t="str">
            <v>Вывести</v>
          </cell>
        </row>
        <row r="64">
          <cell r="A64" t="str">
            <v>361 Колбаса Салями Филейбургская зернистая ТМ Баварушка в оболочке  в вак 0.28кг ПОКОМ</v>
          </cell>
          <cell r="B64" t="str">
            <v>шт</v>
          </cell>
          <cell r="D64">
            <v>129</v>
          </cell>
          <cell r="F64">
            <v>73</v>
          </cell>
          <cell r="H64">
            <v>0.28000000000000003</v>
          </cell>
          <cell r="I64">
            <v>45</v>
          </cell>
          <cell r="J64">
            <v>100</v>
          </cell>
          <cell r="K64">
            <v>-27</v>
          </cell>
          <cell r="M64">
            <v>250</v>
          </cell>
          <cell r="N64">
            <v>14.6</v>
          </cell>
          <cell r="P64">
            <v>0</v>
          </cell>
          <cell r="T64">
            <v>17.123287671232877</v>
          </cell>
          <cell r="U64">
            <v>17.123287671232877</v>
          </cell>
          <cell r="V64">
            <v>23.8</v>
          </cell>
          <cell r="W64">
            <v>19.399999999999999</v>
          </cell>
          <cell r="X64">
            <v>33.4</v>
          </cell>
        </row>
        <row r="65">
          <cell r="A65" t="str">
            <v>363 Сардельки Филейские Вязанка ТМ Вязанка в обол NDX  ПОКОМ</v>
          </cell>
          <cell r="B65" t="str">
            <v>кг</v>
          </cell>
          <cell r="D65">
            <v>241.084</v>
          </cell>
          <cell r="F65">
            <v>221.42</v>
          </cell>
          <cell r="G65">
            <v>4.0780000000000003</v>
          </cell>
          <cell r="H65">
            <v>1</v>
          </cell>
          <cell r="I65">
            <v>30</v>
          </cell>
          <cell r="J65">
            <v>210.15600000000001</v>
          </cell>
          <cell r="K65">
            <v>11.263999999999982</v>
          </cell>
          <cell r="M65">
            <v>150</v>
          </cell>
          <cell r="N65">
            <v>44.283999999999999</v>
          </cell>
          <cell r="O65">
            <v>377.33000000000004</v>
          </cell>
          <cell r="P65">
            <v>380</v>
          </cell>
          <cell r="T65">
            <v>12.060292656489928</v>
          </cell>
          <cell r="U65">
            <v>3.4793153283352907</v>
          </cell>
          <cell r="V65">
            <v>9.7999999999999989</v>
          </cell>
          <cell r="W65">
            <v>35.171399999999998</v>
          </cell>
          <cell r="X65">
            <v>24.9374</v>
          </cell>
        </row>
        <row r="66">
          <cell r="A66" t="str">
            <v>364 Колбаса Сервелат Филейбургский с копченой грудинкой ТМ Баварушка  в/у 0,28 кг  ПОКОМ</v>
          </cell>
          <cell r="B66" t="str">
            <v>шт</v>
          </cell>
          <cell r="D66">
            <v>120</v>
          </cell>
          <cell r="E66">
            <v>11</v>
          </cell>
          <cell r="F66">
            <v>81</v>
          </cell>
          <cell r="H66">
            <v>0.28000000000000003</v>
          </cell>
          <cell r="I66">
            <v>45</v>
          </cell>
          <cell r="J66">
            <v>93</v>
          </cell>
          <cell r="K66">
            <v>-12</v>
          </cell>
          <cell r="M66">
            <v>230</v>
          </cell>
          <cell r="N66">
            <v>16.2</v>
          </cell>
          <cell r="P66">
            <v>0</v>
          </cell>
          <cell r="T66">
            <v>14.197530864197532</v>
          </cell>
          <cell r="U66">
            <v>14.197530864197532</v>
          </cell>
          <cell r="V66">
            <v>31.6</v>
          </cell>
          <cell r="W66">
            <v>16.600000000000001</v>
          </cell>
          <cell r="X66">
            <v>30</v>
          </cell>
        </row>
        <row r="67">
          <cell r="A67" t="str">
            <v>367 Вареные колбасы Молокуша Вязанка Фикс.вес 0,45 п/а Вязанка  ПОКОМ</v>
          </cell>
          <cell r="B67" t="str">
            <v>шт</v>
          </cell>
          <cell r="D67">
            <v>15</v>
          </cell>
          <cell r="G67">
            <v>1</v>
          </cell>
          <cell r="H67">
            <v>0.45</v>
          </cell>
          <cell r="I67">
            <v>50</v>
          </cell>
          <cell r="J67">
            <v>13</v>
          </cell>
          <cell r="K67">
            <v>-13</v>
          </cell>
          <cell r="M67">
            <v>280</v>
          </cell>
          <cell r="N67">
            <v>0</v>
          </cell>
          <cell r="P67">
            <v>0</v>
          </cell>
          <cell r="T67" t="e">
            <v>#DIV/0!</v>
          </cell>
          <cell r="U67" t="e">
            <v>#DIV/0!</v>
          </cell>
          <cell r="V67">
            <v>2.4</v>
          </cell>
          <cell r="W67">
            <v>3.4</v>
          </cell>
          <cell r="X67">
            <v>17.8</v>
          </cell>
        </row>
        <row r="68">
          <cell r="A68" t="str">
            <v>369 Колбаса Сливушка ТМ Вязанка в оболочке полиамид вес.  ПОКОМ</v>
          </cell>
          <cell r="B68" t="str">
            <v>кг</v>
          </cell>
          <cell r="C68" t="str">
            <v>Нояб</v>
          </cell>
          <cell r="D68">
            <v>458.59199999999998</v>
          </cell>
          <cell r="E68">
            <v>0.247</v>
          </cell>
          <cell r="F68">
            <v>427.54599999999999</v>
          </cell>
          <cell r="G68">
            <v>2.7290000000000001</v>
          </cell>
          <cell r="H68">
            <v>1</v>
          </cell>
          <cell r="I68">
            <v>50</v>
          </cell>
          <cell r="J68">
            <v>447.3</v>
          </cell>
          <cell r="K68">
            <v>-19.754000000000019</v>
          </cell>
          <cell r="M68">
            <v>250</v>
          </cell>
          <cell r="N68">
            <v>85.509199999999993</v>
          </cell>
          <cell r="O68">
            <v>687.87219999999991</v>
          </cell>
          <cell r="P68">
            <v>690</v>
          </cell>
          <cell r="T68">
            <v>11.024883872144754</v>
          </cell>
          <cell r="U68">
            <v>2.9555767098744936</v>
          </cell>
          <cell r="V68">
            <v>0</v>
          </cell>
          <cell r="W68">
            <v>60.322000000000003</v>
          </cell>
          <cell r="X68">
            <v>5.7127999999999997</v>
          </cell>
          <cell r="Y68" t="str">
            <v>акция/вывод</v>
          </cell>
        </row>
        <row r="69">
          <cell r="A69" t="str">
            <v>370 Ветчина Сливушка с индейкой ТМ Вязанка в оболочке полиамид.</v>
          </cell>
          <cell r="B69" t="str">
            <v>кг</v>
          </cell>
          <cell r="C69" t="str">
            <v>Нояб</v>
          </cell>
          <cell r="D69">
            <v>21.611999999999998</v>
          </cell>
          <cell r="E69">
            <v>1.2E-2</v>
          </cell>
          <cell r="F69">
            <v>20.268000000000001</v>
          </cell>
          <cell r="H69">
            <v>1</v>
          </cell>
          <cell r="I69">
            <v>50</v>
          </cell>
          <cell r="J69">
            <v>52.8</v>
          </cell>
          <cell r="K69">
            <v>-32.531999999999996</v>
          </cell>
          <cell r="M69">
            <v>0</v>
          </cell>
          <cell r="N69">
            <v>4.0536000000000003</v>
          </cell>
          <cell r="O69">
            <v>32.428800000000003</v>
          </cell>
          <cell r="P69">
            <v>35</v>
          </cell>
          <cell r="T69">
            <v>8.6343003749753304</v>
          </cell>
          <cell r="U69">
            <v>0</v>
          </cell>
          <cell r="V69">
            <v>1.0384</v>
          </cell>
          <cell r="W69">
            <v>0.53879999999999995</v>
          </cell>
          <cell r="X69">
            <v>0.2712</v>
          </cell>
          <cell r="Y69" t="str">
            <v>акция/вывод</v>
          </cell>
        </row>
        <row r="70">
          <cell r="A70" t="str">
            <v>371  Сосиски Сочинки Молочные 0,4 кг ТМ Стародворье  ПОКОМ</v>
          </cell>
          <cell r="B70" t="str">
            <v>шт</v>
          </cell>
          <cell r="C70" t="str">
            <v>Нояб</v>
          </cell>
          <cell r="D70">
            <v>441</v>
          </cell>
          <cell r="E70">
            <v>9</v>
          </cell>
          <cell r="F70">
            <v>384</v>
          </cell>
          <cell r="G70">
            <v>-1</v>
          </cell>
          <cell r="H70">
            <v>0.4</v>
          </cell>
          <cell r="I70">
            <v>40</v>
          </cell>
          <cell r="J70">
            <v>461</v>
          </cell>
          <cell r="K70">
            <v>-77</v>
          </cell>
          <cell r="M70">
            <v>0</v>
          </cell>
          <cell r="N70">
            <v>76.8</v>
          </cell>
          <cell r="O70">
            <v>615.4</v>
          </cell>
          <cell r="P70">
            <v>615.4</v>
          </cell>
          <cell r="T70">
            <v>8</v>
          </cell>
          <cell r="U70">
            <v>-1.3020833333333334E-2</v>
          </cell>
          <cell r="V70">
            <v>3.6</v>
          </cell>
          <cell r="W70">
            <v>60.4</v>
          </cell>
          <cell r="X70">
            <v>16.399999999999999</v>
          </cell>
          <cell r="Y70" t="str">
            <v>акция/вывод</v>
          </cell>
        </row>
        <row r="71">
          <cell r="A71" t="str">
            <v>372  Сосиски Сочинки Сливочные 0,4 кг ТМ Стародворье  ПОКОМ</v>
          </cell>
          <cell r="B71" t="str">
            <v>шт</v>
          </cell>
          <cell r="C71" t="str">
            <v>Нояб</v>
          </cell>
          <cell r="D71">
            <v>353</v>
          </cell>
          <cell r="E71">
            <v>50</v>
          </cell>
          <cell r="F71">
            <v>341</v>
          </cell>
          <cell r="G71">
            <v>2</v>
          </cell>
          <cell r="H71">
            <v>0.4</v>
          </cell>
          <cell r="I71">
            <v>40</v>
          </cell>
          <cell r="J71">
            <v>353</v>
          </cell>
          <cell r="K71">
            <v>-12</v>
          </cell>
          <cell r="M71">
            <v>0</v>
          </cell>
          <cell r="N71">
            <v>68.2</v>
          </cell>
          <cell r="O71">
            <v>543.6</v>
          </cell>
          <cell r="P71">
            <v>550</v>
          </cell>
          <cell r="T71">
            <v>8.0938416422287389</v>
          </cell>
          <cell r="U71">
            <v>2.9325513196480937E-2</v>
          </cell>
          <cell r="V71">
            <v>8.1999999999999993</v>
          </cell>
          <cell r="W71">
            <v>52</v>
          </cell>
          <cell r="X71">
            <v>17.399999999999999</v>
          </cell>
          <cell r="Y71" t="str">
            <v>акция/вывод</v>
          </cell>
        </row>
        <row r="72">
          <cell r="A72" t="str">
            <v>376  Сардельки Сочинки с сочным окороком ТМ Стародворье полиамид мгс ф/в 0,4 кг СК3</v>
          </cell>
          <cell r="B72" t="str">
            <v>шт</v>
          </cell>
          <cell r="C72" t="str">
            <v>Нояб</v>
          </cell>
          <cell r="D72">
            <v>108</v>
          </cell>
          <cell r="E72">
            <v>71</v>
          </cell>
          <cell r="F72">
            <v>151</v>
          </cell>
          <cell r="H72">
            <v>0.4</v>
          </cell>
          <cell r="I72">
            <v>40</v>
          </cell>
          <cell r="J72">
            <v>151</v>
          </cell>
          <cell r="K72">
            <v>0</v>
          </cell>
          <cell r="M72">
            <v>300</v>
          </cell>
          <cell r="N72">
            <v>30.2</v>
          </cell>
          <cell r="O72">
            <v>92.599999999999966</v>
          </cell>
          <cell r="P72">
            <v>95</v>
          </cell>
          <cell r="T72">
            <v>13.079470198675496</v>
          </cell>
          <cell r="U72">
            <v>9.9337748344370862</v>
          </cell>
          <cell r="V72">
            <v>17.2</v>
          </cell>
          <cell r="W72">
            <v>2</v>
          </cell>
          <cell r="X72">
            <v>37.799999999999997</v>
          </cell>
        </row>
        <row r="73">
          <cell r="A73" t="str">
            <v>381  Сардельки Сочинки 0,4кг ТМ Стародворье  ПОКОМ</v>
          </cell>
          <cell r="B73" t="str">
            <v>шт</v>
          </cell>
          <cell r="D73">
            <v>100</v>
          </cell>
          <cell r="F73">
            <v>10</v>
          </cell>
          <cell r="H73">
            <v>0</v>
          </cell>
          <cell r="I73">
            <v>40</v>
          </cell>
          <cell r="J73">
            <v>28</v>
          </cell>
          <cell r="K73">
            <v>-18</v>
          </cell>
          <cell r="M73">
            <v>0</v>
          </cell>
          <cell r="N73">
            <v>2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6.6</v>
          </cell>
          <cell r="Y73" t="str">
            <v>273  Сосиски Сочинки с сочной грудинкой, МГС 0.4кг,   ПОКОМ</v>
          </cell>
        </row>
        <row r="74">
          <cell r="A74" t="str">
            <v>383 Колбаса Сочинка по-европейски с сочной грудиной ТМ Стародворье в оболочке фиброуз в ва  Поком</v>
          </cell>
          <cell r="B74" t="str">
            <v>кг</v>
          </cell>
          <cell r="D74">
            <v>206.273</v>
          </cell>
          <cell r="F74">
            <v>199.75399999999999</v>
          </cell>
          <cell r="H74">
            <v>1</v>
          </cell>
          <cell r="I74">
            <v>40</v>
          </cell>
          <cell r="J74">
            <v>186.9</v>
          </cell>
          <cell r="K74">
            <v>12.853999999999985</v>
          </cell>
          <cell r="M74">
            <v>0</v>
          </cell>
          <cell r="N74">
            <v>39.950800000000001</v>
          </cell>
          <cell r="O74">
            <v>319.60640000000001</v>
          </cell>
          <cell r="P74">
            <v>320</v>
          </cell>
          <cell r="T74">
            <v>8.00985211810527</v>
          </cell>
          <cell r="U74">
            <v>0</v>
          </cell>
          <cell r="V74">
            <v>0</v>
          </cell>
          <cell r="W74">
            <v>27.552399999999999</v>
          </cell>
          <cell r="X74">
            <v>15.418199999999999</v>
          </cell>
        </row>
        <row r="75">
          <cell r="A75" t="str">
            <v>384  Колбаса Сочинка по-фински с сочным окороком ТМ Стародворье в оболочке фиброуз в ва  Поком</v>
          </cell>
          <cell r="B75" t="str">
            <v>кг</v>
          </cell>
          <cell r="D75">
            <v>205.72499999999999</v>
          </cell>
          <cell r="E75">
            <v>4.3049999999999997</v>
          </cell>
          <cell r="F75">
            <v>203.52099999999999</v>
          </cell>
          <cell r="G75">
            <v>-1.7999999999999999E-2</v>
          </cell>
          <cell r="H75">
            <v>1</v>
          </cell>
          <cell r="I75">
            <v>40</v>
          </cell>
          <cell r="J75">
            <v>190</v>
          </cell>
          <cell r="K75">
            <v>13.520999999999987</v>
          </cell>
          <cell r="M75">
            <v>180.36819999999997</v>
          </cell>
          <cell r="N75">
            <v>40.7042</v>
          </cell>
          <cell r="O75">
            <v>308.10020000000003</v>
          </cell>
          <cell r="P75">
            <v>310</v>
          </cell>
          <cell r="T75">
            <v>12.046673316267116</v>
          </cell>
          <cell r="U75">
            <v>4.4307516177691726</v>
          </cell>
          <cell r="V75">
            <v>23.278600000000001</v>
          </cell>
          <cell r="W75">
            <v>29.320999999999998</v>
          </cell>
          <cell r="X75">
            <v>29.197399999999998</v>
          </cell>
        </row>
        <row r="76">
          <cell r="A76" t="str">
            <v>388 Колбаски Филейбургские ТМ Баварушка с филе сочного окорока копченые в оболоч 0,28 кг ПОКОМ</v>
          </cell>
          <cell r="B76" t="str">
            <v>шт</v>
          </cell>
          <cell r="D76">
            <v>117</v>
          </cell>
          <cell r="F76">
            <v>90</v>
          </cell>
          <cell r="G76">
            <v>7</v>
          </cell>
          <cell r="H76">
            <v>0.28000000000000003</v>
          </cell>
          <cell r="I76">
            <v>35</v>
          </cell>
          <cell r="J76">
            <v>90</v>
          </cell>
          <cell r="K76">
            <v>0</v>
          </cell>
          <cell r="M76">
            <v>75</v>
          </cell>
          <cell r="N76">
            <v>18</v>
          </cell>
          <cell r="O76">
            <v>152</v>
          </cell>
          <cell r="P76">
            <v>150</v>
          </cell>
          <cell r="T76">
            <v>12.888888888888889</v>
          </cell>
          <cell r="U76">
            <v>4.5555555555555554</v>
          </cell>
          <cell r="V76">
            <v>-0.2</v>
          </cell>
          <cell r="W76">
            <v>13.4</v>
          </cell>
          <cell r="X76">
            <v>13.2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  <cell r="D77">
            <v>48</v>
          </cell>
          <cell r="F77">
            <v>45</v>
          </cell>
          <cell r="H77">
            <v>0.4</v>
          </cell>
          <cell r="I77">
            <v>90</v>
          </cell>
          <cell r="J77">
            <v>53</v>
          </cell>
          <cell r="K77">
            <v>-8</v>
          </cell>
          <cell r="M77">
            <v>100</v>
          </cell>
          <cell r="N77">
            <v>9</v>
          </cell>
          <cell r="O77">
            <v>17</v>
          </cell>
          <cell r="P77">
            <v>20</v>
          </cell>
          <cell r="T77">
            <v>13.333333333333334</v>
          </cell>
          <cell r="U77">
            <v>11.111111111111111</v>
          </cell>
          <cell r="V77">
            <v>30</v>
          </cell>
          <cell r="W77">
            <v>12</v>
          </cell>
          <cell r="X77">
            <v>41.2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  <cell r="D78">
            <v>8</v>
          </cell>
          <cell r="F78">
            <v>3</v>
          </cell>
          <cell r="H78">
            <v>0.33</v>
          </cell>
          <cell r="I78">
            <v>60</v>
          </cell>
          <cell r="J78">
            <v>9</v>
          </cell>
          <cell r="K78">
            <v>-6</v>
          </cell>
          <cell r="M78">
            <v>100</v>
          </cell>
          <cell r="N78">
            <v>0.6</v>
          </cell>
          <cell r="P78">
            <v>0</v>
          </cell>
          <cell r="T78">
            <v>166.66666666666669</v>
          </cell>
          <cell r="U78">
            <v>166.66666666666669</v>
          </cell>
          <cell r="V78">
            <v>28</v>
          </cell>
          <cell r="W78">
            <v>13.2</v>
          </cell>
          <cell r="X78">
            <v>35.200000000000003</v>
          </cell>
        </row>
        <row r="79">
          <cell r="A79" t="str">
            <v>391 Вареные колбасы «Докторская ГОСТ» Фикс.вес 0,37 п/а ТМ «Вязанка»  Поком</v>
          </cell>
          <cell r="B79" t="str">
            <v>шт</v>
          </cell>
          <cell r="D79">
            <v>241</v>
          </cell>
          <cell r="F79">
            <v>93</v>
          </cell>
          <cell r="G79">
            <v>145</v>
          </cell>
          <cell r="H79">
            <v>0.37</v>
          </cell>
          <cell r="I79">
            <v>50</v>
          </cell>
          <cell r="J79">
            <v>93</v>
          </cell>
          <cell r="K79">
            <v>0</v>
          </cell>
          <cell r="M79">
            <v>150</v>
          </cell>
          <cell r="N79">
            <v>18.600000000000001</v>
          </cell>
          <cell r="P79">
            <v>0</v>
          </cell>
          <cell r="T79">
            <v>15.86021505376344</v>
          </cell>
          <cell r="U79">
            <v>15.86021505376344</v>
          </cell>
          <cell r="V79">
            <v>0.2</v>
          </cell>
          <cell r="W79">
            <v>1</v>
          </cell>
          <cell r="X79">
            <v>15.2</v>
          </cell>
        </row>
        <row r="80">
          <cell r="A80" t="str">
            <v>392 Вареные колбасы «Докторская ГОСТ» Фикс.вес 0,6 Вектор ТМ «Дугушка»  Поком</v>
          </cell>
          <cell r="B80" t="str">
            <v>шт</v>
          </cell>
          <cell r="D80">
            <v>70</v>
          </cell>
          <cell r="F80">
            <v>69</v>
          </cell>
          <cell r="H80">
            <v>0.6</v>
          </cell>
          <cell r="I80">
            <v>55</v>
          </cell>
          <cell r="J80">
            <v>69</v>
          </cell>
          <cell r="K80">
            <v>0</v>
          </cell>
          <cell r="M80">
            <v>160</v>
          </cell>
          <cell r="N80">
            <v>13.8</v>
          </cell>
          <cell r="O80">
            <v>19.400000000000006</v>
          </cell>
          <cell r="P80">
            <v>20</v>
          </cell>
          <cell r="T80">
            <v>13.043478260869565</v>
          </cell>
          <cell r="U80">
            <v>11.594202898550725</v>
          </cell>
          <cell r="V80">
            <v>0</v>
          </cell>
          <cell r="W80">
            <v>0</v>
          </cell>
          <cell r="X80">
            <v>18</v>
          </cell>
        </row>
        <row r="81">
          <cell r="A81" t="str">
            <v>393 Ветчины Сливушка с индейкой Вязанка Фикс.вес 0,4 П/а Вязанка  Поком</v>
          </cell>
          <cell r="B81" t="str">
            <v>шт</v>
          </cell>
          <cell r="D81">
            <v>19.64</v>
          </cell>
          <cell r="F81">
            <v>12</v>
          </cell>
          <cell r="G81">
            <v>2</v>
          </cell>
          <cell r="H81">
            <v>0.4</v>
          </cell>
          <cell r="I81">
            <v>50</v>
          </cell>
          <cell r="J81">
            <v>22</v>
          </cell>
          <cell r="K81">
            <v>-10</v>
          </cell>
          <cell r="M81">
            <v>102</v>
          </cell>
          <cell r="N81">
            <v>2.4</v>
          </cell>
          <cell r="P81">
            <v>0</v>
          </cell>
          <cell r="T81">
            <v>43.333333333333336</v>
          </cell>
          <cell r="U81">
            <v>43.333333333333336</v>
          </cell>
          <cell r="V81">
            <v>4.5999999999999996</v>
          </cell>
          <cell r="W81">
            <v>3.8719999999999999</v>
          </cell>
          <cell r="X81">
            <v>13</v>
          </cell>
        </row>
        <row r="82">
          <cell r="A82" t="str">
            <v>394 Ветчина Сочинка с сочным окороком ТМ Стародворье полиамид ф/в 0,35 кг  Поком</v>
          </cell>
          <cell r="B82" t="str">
            <v>шт</v>
          </cell>
          <cell r="D82">
            <v>90</v>
          </cell>
          <cell r="E82">
            <v>11</v>
          </cell>
          <cell r="F82">
            <v>100</v>
          </cell>
          <cell r="H82">
            <v>0.35</v>
          </cell>
          <cell r="I82">
            <v>50</v>
          </cell>
          <cell r="J82">
            <v>108</v>
          </cell>
          <cell r="K82">
            <v>-8</v>
          </cell>
          <cell r="M82">
            <v>156</v>
          </cell>
          <cell r="N82">
            <v>20</v>
          </cell>
          <cell r="O82">
            <v>104</v>
          </cell>
          <cell r="P82">
            <v>105</v>
          </cell>
          <cell r="T82">
            <v>13.05</v>
          </cell>
          <cell r="U82">
            <v>7.8</v>
          </cell>
          <cell r="V82">
            <v>1.2</v>
          </cell>
          <cell r="W82">
            <v>0.6</v>
          </cell>
          <cell r="X82">
            <v>17.8</v>
          </cell>
        </row>
        <row r="83">
          <cell r="A83" t="str">
            <v>395 Ветчины «Дугушка» Фикс.вес 0,6 П/а ТМ «Дугушка»  Поком</v>
          </cell>
          <cell r="B83" t="str">
            <v>шт</v>
          </cell>
          <cell r="D83">
            <v>123</v>
          </cell>
          <cell r="E83">
            <v>2</v>
          </cell>
          <cell r="F83">
            <v>77</v>
          </cell>
          <cell r="G83">
            <v>48</v>
          </cell>
          <cell r="H83">
            <v>0.6</v>
          </cell>
          <cell r="I83">
            <v>55</v>
          </cell>
          <cell r="J83">
            <v>77</v>
          </cell>
          <cell r="K83">
            <v>0</v>
          </cell>
          <cell r="M83">
            <v>138</v>
          </cell>
          <cell r="N83">
            <v>15.4</v>
          </cell>
          <cell r="O83">
            <v>14.200000000000017</v>
          </cell>
          <cell r="P83">
            <v>15</v>
          </cell>
          <cell r="T83">
            <v>13.051948051948052</v>
          </cell>
          <cell r="U83">
            <v>12.077922077922077</v>
          </cell>
          <cell r="V83">
            <v>0</v>
          </cell>
          <cell r="W83">
            <v>0.4</v>
          </cell>
          <cell r="X83">
            <v>15.6</v>
          </cell>
        </row>
        <row r="84">
          <cell r="A84" t="str">
            <v>396 Сардельки «Филейские» Фикс.вес 0,4 NDX мгс ТМ «Вязанка»</v>
          </cell>
          <cell r="B84" t="str">
            <v>шт</v>
          </cell>
          <cell r="D84">
            <v>68</v>
          </cell>
          <cell r="F84">
            <v>48</v>
          </cell>
          <cell r="G84">
            <v>19</v>
          </cell>
          <cell r="H84">
            <v>0.4</v>
          </cell>
          <cell r="I84">
            <v>30</v>
          </cell>
          <cell r="J84">
            <v>57</v>
          </cell>
          <cell r="K84">
            <v>-9</v>
          </cell>
          <cell r="M84">
            <v>150</v>
          </cell>
          <cell r="N84">
            <v>9.6</v>
          </cell>
          <cell r="P84">
            <v>0</v>
          </cell>
          <cell r="T84">
            <v>17.604166666666668</v>
          </cell>
          <cell r="U84">
            <v>17.604166666666668</v>
          </cell>
          <cell r="V84">
            <v>0.6</v>
          </cell>
          <cell r="W84">
            <v>2.2000000000000002</v>
          </cell>
          <cell r="X84">
            <v>12.8</v>
          </cell>
        </row>
        <row r="85">
          <cell r="A85" t="str">
            <v>397 Сосиски Сливочные по-стародворски Бордо Фикс.вес 0,45 П/а мгс Стародворье  Поком</v>
          </cell>
          <cell r="B85" t="str">
            <v>шт</v>
          </cell>
          <cell r="D85">
            <v>51</v>
          </cell>
          <cell r="F85">
            <v>45</v>
          </cell>
          <cell r="G85">
            <v>6</v>
          </cell>
          <cell r="H85">
            <v>0.45</v>
          </cell>
          <cell r="I85">
            <v>40</v>
          </cell>
          <cell r="J85">
            <v>46</v>
          </cell>
          <cell r="K85">
            <v>-1</v>
          </cell>
          <cell r="M85">
            <v>300</v>
          </cell>
          <cell r="N85">
            <v>9</v>
          </cell>
          <cell r="P85">
            <v>0</v>
          </cell>
          <cell r="T85">
            <v>34</v>
          </cell>
          <cell r="U85">
            <v>34</v>
          </cell>
          <cell r="V85">
            <v>0.4</v>
          </cell>
          <cell r="W85">
            <v>0</v>
          </cell>
          <cell r="X85">
            <v>20.8</v>
          </cell>
        </row>
        <row r="86">
          <cell r="A86" t="str">
            <v>398 Сосиски Молочные Дугушки Дугушка Весовые П/а мгс Дугушка  Поком</v>
          </cell>
          <cell r="B86" t="str">
            <v>кг</v>
          </cell>
          <cell r="D86">
            <v>1.3620000000000001</v>
          </cell>
          <cell r="H86">
            <v>1</v>
          </cell>
          <cell r="I86">
            <v>45</v>
          </cell>
          <cell r="K86">
            <v>0</v>
          </cell>
          <cell r="M86">
            <v>50</v>
          </cell>
          <cell r="N86">
            <v>0</v>
          </cell>
          <cell r="P86">
            <v>0</v>
          </cell>
          <cell r="T86" t="e">
            <v>#DIV/0!</v>
          </cell>
          <cell r="U86" t="e">
            <v>#DIV/0!</v>
          </cell>
          <cell r="V86">
            <v>5.920399999999999</v>
          </cell>
          <cell r="W86">
            <v>2.1088</v>
          </cell>
          <cell r="X86">
            <v>3.1995999999999998</v>
          </cell>
        </row>
        <row r="87">
          <cell r="A87" t="str">
            <v>БОНУС_096  Сосиски Баварские,  0.42кг,ПОКОМ</v>
          </cell>
          <cell r="B87" t="str">
            <v>шт</v>
          </cell>
          <cell r="E87">
            <v>252</v>
          </cell>
          <cell r="F87">
            <v>241</v>
          </cell>
          <cell r="G87">
            <v>-35</v>
          </cell>
          <cell r="H87">
            <v>0</v>
          </cell>
          <cell r="I87">
            <v>0</v>
          </cell>
          <cell r="J87">
            <v>269</v>
          </cell>
          <cell r="K87">
            <v>-28</v>
          </cell>
          <cell r="M87">
            <v>0</v>
          </cell>
          <cell r="N87">
            <v>48.2</v>
          </cell>
          <cell r="P87">
            <v>0</v>
          </cell>
          <cell r="T87">
            <v>-0.72614107883817425</v>
          </cell>
          <cell r="U87">
            <v>-0.72614107883817425</v>
          </cell>
          <cell r="V87">
            <v>0</v>
          </cell>
          <cell r="W87">
            <v>19</v>
          </cell>
          <cell r="X87">
            <v>20.8</v>
          </cell>
        </row>
        <row r="88">
          <cell r="A88" t="str">
            <v>БОНУС_229  Колбаса Молочная Дугушка, в/у, ВЕС, ТМ Стародворье   ПОКОМ</v>
          </cell>
          <cell r="B88" t="str">
            <v>кг</v>
          </cell>
          <cell r="E88">
            <v>237.059</v>
          </cell>
          <cell r="F88">
            <v>280.16199999999998</v>
          </cell>
          <cell r="G88">
            <v>-96.710999999999999</v>
          </cell>
          <cell r="H88">
            <v>0</v>
          </cell>
          <cell r="I88">
            <v>0</v>
          </cell>
          <cell r="J88">
            <v>270.5</v>
          </cell>
          <cell r="K88">
            <v>9.6619999999999777</v>
          </cell>
          <cell r="M88">
            <v>0</v>
          </cell>
          <cell r="N88">
            <v>56.032399999999996</v>
          </cell>
          <cell r="P88">
            <v>0</v>
          </cell>
          <cell r="T88">
            <v>-1.7259835380958162</v>
          </cell>
          <cell r="U88">
            <v>-1.7259835380958162</v>
          </cell>
          <cell r="V88">
            <v>0</v>
          </cell>
          <cell r="W88">
            <v>1.4103999999999999</v>
          </cell>
          <cell r="X88">
            <v>24.110199999999999</v>
          </cell>
        </row>
        <row r="89">
          <cell r="A89" t="str">
            <v>БОНУС_314 Колбаса вареная Филейская ТМ Вязанка ТС Классическая в оболочке полиамид.  ПОКОМ</v>
          </cell>
          <cell r="B89" t="str">
            <v>кг</v>
          </cell>
          <cell r="E89">
            <v>93.88</v>
          </cell>
          <cell r="F89">
            <v>85.563000000000002</v>
          </cell>
          <cell r="G89">
            <v>-5.5449999999999999</v>
          </cell>
          <cell r="H89">
            <v>0</v>
          </cell>
          <cell r="I89">
            <v>0</v>
          </cell>
          <cell r="J89">
            <v>98.65</v>
          </cell>
          <cell r="K89">
            <v>-13.087000000000003</v>
          </cell>
          <cell r="M89">
            <v>0</v>
          </cell>
          <cell r="N89">
            <v>17.1126</v>
          </cell>
          <cell r="P89">
            <v>0</v>
          </cell>
          <cell r="T89">
            <v>-0.32403024671879199</v>
          </cell>
          <cell r="U89">
            <v>-0.32403024671879199</v>
          </cell>
          <cell r="V89">
            <v>0</v>
          </cell>
          <cell r="W89">
            <v>2.7684000000000002</v>
          </cell>
          <cell r="X89">
            <v>12.428599999999999</v>
          </cell>
        </row>
        <row r="90">
          <cell r="A90" t="str">
            <v>У_296  Колбаса Мясорубская с рубленой грудинкой 0,35кг срез ТМ Стародворье  ПОКОМ</v>
          </cell>
          <cell r="B90" t="str">
            <v>шт</v>
          </cell>
          <cell r="D90">
            <v>-2</v>
          </cell>
          <cell r="G90">
            <v>-2</v>
          </cell>
          <cell r="H90">
            <v>0</v>
          </cell>
          <cell r="I90">
            <v>0</v>
          </cell>
          <cell r="K90">
            <v>0</v>
          </cell>
          <cell r="M90">
            <v>0</v>
          </cell>
          <cell r="N90">
            <v>0</v>
          </cell>
          <cell r="P90">
            <v>0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0.4</v>
          </cell>
          <cell r="X90">
            <v>0</v>
          </cell>
        </row>
        <row r="91">
          <cell r="A91" t="str">
            <v>У_325 Колбаса Сервелат Мясорубский ТМ Стародворье с мелкорубленным окороком 0,35 кг  ПОКОМ</v>
          </cell>
          <cell r="B91" t="str">
            <v>шт</v>
          </cell>
          <cell r="D91">
            <v>-2</v>
          </cell>
          <cell r="G91">
            <v>-2</v>
          </cell>
          <cell r="H91">
            <v>0</v>
          </cell>
          <cell r="I91">
            <v>0</v>
          </cell>
          <cell r="K91">
            <v>0</v>
          </cell>
          <cell r="M91">
            <v>0</v>
          </cell>
          <cell r="N91">
            <v>0</v>
          </cell>
          <cell r="P91">
            <v>0</v>
          </cell>
          <cell r="T91" t="e">
            <v>#DIV/0!</v>
          </cell>
          <cell r="U91" t="e">
            <v>#DIV/0!</v>
          </cell>
          <cell r="V91">
            <v>0</v>
          </cell>
          <cell r="W91">
            <v>0.4</v>
          </cell>
          <cell r="X91">
            <v>0</v>
          </cell>
        </row>
        <row r="92">
          <cell r="A92" t="str">
            <v>022 Колбаса Вязанка со шпиком ,вектор 0,5 кг ПАКОМ.шт</v>
          </cell>
          <cell r="B92" t="str">
            <v>шт</v>
          </cell>
          <cell r="H92">
            <v>0.5</v>
          </cell>
          <cell r="I92">
            <v>50</v>
          </cell>
          <cell r="K92">
            <v>0</v>
          </cell>
          <cell r="M92">
            <v>50</v>
          </cell>
          <cell r="N92">
            <v>0</v>
          </cell>
          <cell r="P92">
            <v>0</v>
          </cell>
          <cell r="T92" t="e">
            <v>#DIV/0!</v>
          </cell>
          <cell r="U92" t="e">
            <v>#DIV/0!</v>
          </cell>
          <cell r="Y92" t="str">
            <v>ЗАВЕСТИ</v>
          </cell>
        </row>
        <row r="93">
          <cell r="A93" t="str">
            <v>Шпикачки ВЕС. ПАКОМ</v>
          </cell>
          <cell r="B93" t="str">
            <v>кг</v>
          </cell>
          <cell r="H93">
            <v>1</v>
          </cell>
          <cell r="I93">
            <v>30</v>
          </cell>
          <cell r="K93">
            <v>0</v>
          </cell>
          <cell r="M93">
            <v>90</v>
          </cell>
          <cell r="N93">
            <v>0</v>
          </cell>
          <cell r="P93">
            <v>0</v>
          </cell>
          <cell r="T93" t="e">
            <v>#DIV/0!</v>
          </cell>
          <cell r="U93" t="e">
            <v>#DIV/0!</v>
          </cell>
          <cell r="Y93" t="str">
            <v>ЗАВЕСТИ</v>
          </cell>
        </row>
        <row r="94">
          <cell r="A94" t="str">
            <v>251 Сосиски Баварские,ВЕС. ПАКОМ</v>
          </cell>
          <cell r="B94" t="str">
            <v>кг</v>
          </cell>
          <cell r="H94">
            <v>1</v>
          </cell>
          <cell r="I94">
            <v>45</v>
          </cell>
          <cell r="K94">
            <v>0</v>
          </cell>
          <cell r="M94">
            <v>90</v>
          </cell>
          <cell r="N94">
            <v>0</v>
          </cell>
          <cell r="P94">
            <v>0</v>
          </cell>
          <cell r="T94" t="e">
            <v>#DIV/0!</v>
          </cell>
          <cell r="U94" t="e">
            <v>#DIV/0!</v>
          </cell>
          <cell r="Y94" t="str">
            <v>ЗАВЕСТИ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27675.300999999999</v>
          </cell>
        </row>
        <row r="2">
          <cell r="A2" t="str">
            <v>ПОКОМ Логистический Партнер</v>
          </cell>
          <cell r="D2">
            <v>27675.300999999999</v>
          </cell>
        </row>
        <row r="3">
          <cell r="A3" t="str">
            <v>Вязанка Логистический Партнер(Кг)</v>
          </cell>
          <cell r="D3">
            <v>2975.7069999999999</v>
          </cell>
        </row>
        <row r="4">
          <cell r="A4" t="str">
            <v>005  Колбаса Докторская ГОСТ, Вязанка вектор,ВЕС. ПОКОМ</v>
          </cell>
          <cell r="D4">
            <v>444.95499999999998</v>
          </cell>
        </row>
        <row r="5">
          <cell r="A5" t="str">
            <v>016  Сосиски Вязанка Молочные, Вязанка вискофан  ВЕС.ПОКОМ</v>
          </cell>
          <cell r="D5">
            <v>277.39999999999998</v>
          </cell>
        </row>
        <row r="6">
          <cell r="A6" t="str">
            <v>017  Сосиски Вязанка Сливочные, Вязанка амицел ВЕС.ПОКОМ</v>
          </cell>
          <cell r="D6">
            <v>312.05</v>
          </cell>
        </row>
        <row r="7">
          <cell r="A7" t="str">
            <v>018  Сосиски Рубленые, Вязанка вискофан  ВЕС.ПОКОМ</v>
          </cell>
          <cell r="D7">
            <v>235.3</v>
          </cell>
        </row>
        <row r="8">
          <cell r="A8" t="str">
            <v>312  Ветчина Филейская ТМ Вязанка ТС Столичная ВЕС  ПОКОМ</v>
          </cell>
          <cell r="D8">
            <v>396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337.15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271.35000000000002</v>
          </cell>
        </row>
        <row r="11">
          <cell r="A11" t="str">
            <v>363 Сардельки Филейские Вязанка ТМ Вязанка в обол NDX  ПОКОМ</v>
          </cell>
          <cell r="D11">
            <v>192.702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420.7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65.95</v>
          </cell>
        </row>
        <row r="14">
          <cell r="A14" t="str">
            <v>БОНУС_314 Колбаса вареная Филейская ТМ Вязанка ТС Классическая в оболочке полиамид.  ПОКОМ</v>
          </cell>
          <cell r="D14">
            <v>22.15</v>
          </cell>
        </row>
        <row r="15">
          <cell r="A15" t="str">
            <v>Вязанка Логистический Партнер(Шт)</v>
          </cell>
          <cell r="D15">
            <v>1017.5</v>
          </cell>
        </row>
        <row r="16">
          <cell r="A16" t="str">
            <v>022  Колбаса Вязанка со шпиком, вектор 0,5кг, ПОКОМ</v>
          </cell>
          <cell r="D16">
            <v>32</v>
          </cell>
        </row>
        <row r="17">
          <cell r="A17" t="str">
            <v>027  Колбаса Сервелат Столичный, Вязанка фиброуз в/у, 0.35кг, ПОКОМ</v>
          </cell>
          <cell r="D17">
            <v>7.7</v>
          </cell>
        </row>
        <row r="18">
          <cell r="A18" t="str">
            <v>029  Сосиски Венские, Вязанка NDX МГС, 0.5кг, ПОКОМ</v>
          </cell>
          <cell r="D18">
            <v>13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199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180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38</v>
          </cell>
        </row>
        <row r="22">
          <cell r="A22" t="str">
            <v>319  Колбаса вареная Филейская ТМ Вязанка ТС Классическая, 0,45 кг. ПОКОМ</v>
          </cell>
          <cell r="D22">
            <v>15</v>
          </cell>
        </row>
        <row r="23">
          <cell r="A23" t="str">
            <v>339  Колбаса вареная Филейская ТМ Вязанка ТС Классическая, 0,40 кг.  ПОКОМ</v>
          </cell>
          <cell r="D23">
            <v>110</v>
          </cell>
        </row>
        <row r="24">
          <cell r="A24" t="str">
            <v>344 Колбаса Салями Финская ТМ Стародворски колбасы ТС Вязанка в оболочке фиброуз в вак 0,35 кг ПОКОМ</v>
          </cell>
          <cell r="D24">
            <v>2.7</v>
          </cell>
        </row>
        <row r="25">
          <cell r="A25" t="str">
            <v>350 Сосиски Молокуши миникушай ТМ Вязанка в оболочке амицел в модифиц газовой среде 0,45 кг  Поком</v>
          </cell>
          <cell r="D25">
            <v>34</v>
          </cell>
        </row>
        <row r="26">
          <cell r="A26" t="str">
            <v>367 Вареные колбасы Молокуша Вязанка Фикс.вес 0,45 п/а Вязанка  ПОКОМ</v>
          </cell>
          <cell r="D26">
            <v>79</v>
          </cell>
        </row>
        <row r="27">
          <cell r="A27" t="str">
            <v>373 Ветчины «Филейская» Фикс.вес 0,45 Вектор ТМ «Вязанка»  Поком</v>
          </cell>
          <cell r="D27">
            <v>36</v>
          </cell>
        </row>
        <row r="28">
          <cell r="A28" t="str">
            <v>389 Колбаса вареная Мусульманская Халяль ТМ Вязанка Халяль оболочка вектор 0,4 кг АК.  Поком</v>
          </cell>
          <cell r="D28">
            <v>29</v>
          </cell>
        </row>
        <row r="29">
          <cell r="A29" t="str">
            <v>390 Сосиски Восточные Халяль ТМ Вязанка в оболочке полиамид в вакуумной упаковке 0,33 кг  Поком</v>
          </cell>
          <cell r="D29">
            <v>38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119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39.799999999999997</v>
          </cell>
        </row>
        <row r="32">
          <cell r="A32" t="str">
            <v>396 Сардельки «Филейские» Фикс.вес 0,4 NDX мгс ТМ «Вязанка»</v>
          </cell>
          <cell r="D32">
            <v>45.3</v>
          </cell>
        </row>
        <row r="33">
          <cell r="A33" t="str">
            <v>Логистический Партнер кг</v>
          </cell>
          <cell r="D33">
            <v>13659.494000000001</v>
          </cell>
        </row>
        <row r="34">
          <cell r="A34" t="str">
            <v>200  Ветчина Дугушка ТМ Стародворье, вектор в/у    ПОКОМ</v>
          </cell>
          <cell r="D34">
            <v>461.37</v>
          </cell>
        </row>
        <row r="35">
          <cell r="A35" t="str">
            <v>201  Ветчина Нежная ТМ Особый рецепт, (2,5кг), ПОКОМ</v>
          </cell>
          <cell r="D35">
            <v>1460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47.25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829.71100000000001</v>
          </cell>
        </row>
        <row r="38">
          <cell r="A38" t="str">
            <v>219  Колбаса Докторская Особая ТМ Особый рецепт, ВЕС  ПОКОМ</v>
          </cell>
          <cell r="D38">
            <v>2142</v>
          </cell>
        </row>
        <row r="39">
          <cell r="A39" t="str">
            <v>225  Колбаса Дугушка со шпиком, ВЕС, ТМ Стародворье   ПОКОМ</v>
          </cell>
          <cell r="D39">
            <v>262.26</v>
          </cell>
        </row>
        <row r="40">
          <cell r="A40" t="str">
            <v>229  Колбаса Молочная Дугушка, в/у, ВЕС, ТМ Стародворье   ПОКОМ</v>
          </cell>
          <cell r="D40">
            <v>622.93499999999995</v>
          </cell>
        </row>
        <row r="41">
          <cell r="A41" t="str">
            <v>230  Колбаса Молочная Особая ТМ Особый рецепт, п/а, ВЕС. ПОКОМ</v>
          </cell>
          <cell r="D41">
            <v>1607.5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1419.5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446.63499999999999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383.13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448.41</v>
          </cell>
        </row>
        <row r="46">
          <cell r="A46" t="str">
            <v>243  Колбаса Сервелат Зернистый, ВЕС.  ПОКОМ</v>
          </cell>
          <cell r="D46">
            <v>136.05000000000001</v>
          </cell>
        </row>
        <row r="47">
          <cell r="A47" t="str">
            <v>244  Колбаса Сервелат Кремлевский, ВЕС. ПОКОМ</v>
          </cell>
          <cell r="D47">
            <v>150.4</v>
          </cell>
        </row>
        <row r="48">
          <cell r="A48" t="str">
            <v>247  Сардельки Нежные, ВЕС.  ПОКОМ</v>
          </cell>
          <cell r="D48">
            <v>269.67</v>
          </cell>
        </row>
        <row r="49">
          <cell r="A49" t="str">
            <v>248  Сардельки Сочные ТМ Особый рецепт,   ПОКОМ</v>
          </cell>
          <cell r="D49">
            <v>232.4</v>
          </cell>
        </row>
        <row r="50">
          <cell r="A50" t="str">
            <v>250  Сардельки стародворские с говядиной в обол. NDX, ВЕС. ПОКОМ</v>
          </cell>
          <cell r="D50">
            <v>447.18200000000002</v>
          </cell>
        </row>
        <row r="51">
          <cell r="A51" t="str">
            <v>251  Сосиски Баварские, ВЕС.  ПОКОМ</v>
          </cell>
          <cell r="D51">
            <v>28.6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753.6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139.46899999999999</v>
          </cell>
        </row>
        <row r="54">
          <cell r="A54" t="str">
            <v>263  Шпикачки Стародворские, ВЕС.  ПОКОМ</v>
          </cell>
          <cell r="D54">
            <v>11.8</v>
          </cell>
        </row>
        <row r="55">
          <cell r="A55" t="str">
            <v>266  Колбаса Филейбургская с сочным окороком, ВЕС, ТМ Баварушка  ПОКОМ</v>
          </cell>
          <cell r="D55">
            <v>54.9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D56">
            <v>81.2</v>
          </cell>
        </row>
        <row r="57">
          <cell r="A57" t="str">
            <v>272  Колбаса Сервелат Филедворский, фиброуз, в/у 0,35 кг срез,  ПОКОМ</v>
          </cell>
          <cell r="D57">
            <v>72</v>
          </cell>
        </row>
        <row r="58">
          <cell r="A58" t="str">
            <v>283  Сосиски Сочинки, ВЕС, ТМ Стародворье ПОКОМ</v>
          </cell>
          <cell r="D58">
            <v>536</v>
          </cell>
        </row>
        <row r="59">
          <cell r="A59" t="str">
            <v>297  Колбаса Мясорубская с рубленой грудинкой ВЕС ТМ Стародворье  ПОКОМ</v>
          </cell>
          <cell r="D59">
            <v>82.4</v>
          </cell>
        </row>
        <row r="60">
          <cell r="A60" t="str">
            <v>315 Колбаса Нежная ТМ Зареченские ТС Зареченские продукты в оболочкНТУ.  изделие вар  ПОКОМ</v>
          </cell>
          <cell r="D60">
            <v>6</v>
          </cell>
        </row>
        <row r="61">
          <cell r="A61" t="str">
            <v>358 Колбаса Сервелат Мясорубский ТМ Стародворье с мелкорубленным окороком в вак упак  ПОКОМ</v>
          </cell>
          <cell r="D61">
            <v>35</v>
          </cell>
        </row>
        <row r="62">
          <cell r="A62" t="str">
            <v>383 Колбаса Сочинка по-европейски с сочной грудиной ТМ Стародворье в оболочке фиброуз в ва  Поком</v>
          </cell>
          <cell r="D62">
            <v>200.6</v>
          </cell>
        </row>
        <row r="63">
          <cell r="A63" t="str">
            <v>384  Колбаса Сочинка по-фински с сочным окороком ТМ Стародворье в оболочке фиброуз в ва  Поком</v>
          </cell>
          <cell r="D63">
            <v>201.58</v>
          </cell>
        </row>
        <row r="64">
          <cell r="A64" t="str">
            <v>398 Сосиски Молочные Дугушки Дугушка Весовые П/а мгс Дугушка  Поком</v>
          </cell>
          <cell r="D64">
            <v>42.792000000000002</v>
          </cell>
        </row>
        <row r="65">
          <cell r="A65" t="str">
            <v>БОНУС_229  Колбаса Молочная Дугушка, в/у, ВЕС, ТМ Стародворье   ПОКОМ</v>
          </cell>
          <cell r="D65">
            <v>47.15</v>
          </cell>
        </row>
        <row r="66">
          <cell r="A66" t="str">
            <v>Логистический Партнер Шт</v>
          </cell>
          <cell r="D66">
            <v>5314</v>
          </cell>
        </row>
        <row r="67">
          <cell r="A67" t="str">
            <v>043  Ветчина Нежная ТМ Особый рецепт, п/а, 0,4кг    ПОКОМ</v>
          </cell>
          <cell r="D67">
            <v>15</v>
          </cell>
        </row>
        <row r="68">
          <cell r="A68" t="str">
            <v>047  Кол Баварская, белков.обол. в термоусад. пакете 0.17 кг, ТМ Стародворье  ПОКОМ</v>
          </cell>
          <cell r="D68">
            <v>111</v>
          </cell>
        </row>
        <row r="69">
          <cell r="A69" t="str">
            <v>054  Колбаса вареная Филейбургская с филе сочного окорока, 0,45 кг, БАВАРУШКА ПОКОМ</v>
          </cell>
          <cell r="D69">
            <v>10</v>
          </cell>
        </row>
        <row r="70">
          <cell r="A70" t="str">
            <v>055  Колбаса вареная Филейбургская, 0,45 кг, БАВАРУШКА ПОКОМ</v>
          </cell>
          <cell r="D70">
            <v>25</v>
          </cell>
        </row>
        <row r="71">
          <cell r="A71" t="str">
            <v>062  Колбаса Кракушка пряная с сальцем, 0.3кг в/у п/к, БАВАРУШКА ПОКОМ</v>
          </cell>
          <cell r="D71">
            <v>43</v>
          </cell>
        </row>
        <row r="72">
          <cell r="A72" t="str">
            <v>064  Колбаса Молочная Дугушка, вектор 0,4 кг, ТМ Стародворье  ПОКОМ</v>
          </cell>
          <cell r="D72">
            <v>66</v>
          </cell>
        </row>
        <row r="73">
          <cell r="A73" t="str">
            <v>079  Колбаса Сервелат Кремлевский,  0.35 кг, ПОКОМ</v>
          </cell>
          <cell r="D73">
            <v>126</v>
          </cell>
        </row>
        <row r="74">
          <cell r="A74" t="str">
            <v>083  Колбаса Швейцарская 0,17 кг., ШТ., сырокопченая   ПОКОМ</v>
          </cell>
          <cell r="D74">
            <v>174</v>
          </cell>
        </row>
        <row r="75">
          <cell r="A75" t="str">
            <v>092  Сосиски Баварские с сыром,  0.42кг,ПОКОМ</v>
          </cell>
          <cell r="D75">
            <v>65</v>
          </cell>
        </row>
        <row r="76">
          <cell r="A76" t="str">
            <v>096  Сосиски Баварские,  0.42кг,ПОКОМ</v>
          </cell>
          <cell r="D76">
            <v>57</v>
          </cell>
        </row>
        <row r="77">
          <cell r="A77" t="str">
            <v>108  Сосиски С сыром,  0.42кг,ядрена копоть ПОКОМ</v>
          </cell>
          <cell r="D77">
            <v>54</v>
          </cell>
        </row>
        <row r="78">
          <cell r="A78" t="str">
            <v>117  Колбаса Сервелат Филейбургский с ароматными пряностями, в/у 0,35 кг срез, БАВАРУШКА ПОКОМ</v>
          </cell>
          <cell r="D78">
            <v>38</v>
          </cell>
        </row>
        <row r="79">
          <cell r="A79" t="str">
            <v>118  Колбаса Сервелат Филейбургский с филе сочного окорока, в/у 0,35 кг срез, БАВАРУШКА ПОКОМ</v>
          </cell>
          <cell r="D79">
            <v>46</v>
          </cell>
        </row>
        <row r="80">
          <cell r="A80" t="str">
            <v>273  Сосиски Сочинки с сочной грудинкой, МГС 0.4кг,   ПОКОМ</v>
          </cell>
          <cell r="D80">
            <v>726</v>
          </cell>
        </row>
        <row r="81">
          <cell r="A81" t="str">
            <v>296  Колбаса Мясорубская с рубленой грудинкой 0,35кг срез ТМ Стародворье  ПОКОМ</v>
          </cell>
          <cell r="D81">
            <v>159</v>
          </cell>
        </row>
        <row r="82">
          <cell r="A82" t="str">
            <v>301  Сосиски Сочинки по-баварски с сыром,  0.4кг, ТМ Стародворье  ПОКОМ</v>
          </cell>
          <cell r="D82">
            <v>434</v>
          </cell>
        </row>
        <row r="83">
          <cell r="A83" t="str">
            <v>302  Сосиски Сочинки по-баварски,  0.4кг, ТМ Стародворье  ПОКОМ</v>
          </cell>
          <cell r="D83">
            <v>553</v>
          </cell>
        </row>
        <row r="84">
          <cell r="A84" t="str">
            <v>309  Сосиски Сочинки с сыром 0,4 кг ТМ Стародворье  ПОКОМ</v>
          </cell>
          <cell r="D84">
            <v>229</v>
          </cell>
        </row>
        <row r="85">
          <cell r="A85" t="str">
            <v>320  Сосиски Сочинки с сочным окороком 0,4 кг ТМ Стародворье  ПОКОМ</v>
          </cell>
          <cell r="D85">
            <v>405</v>
          </cell>
        </row>
        <row r="86">
          <cell r="A86" t="str">
            <v>325 Колбаса Сервелат Мясорубский ТМ Стародворье с мелкорубленным окороком 0,35 кг  ПОКОМ</v>
          </cell>
          <cell r="D86">
            <v>286</v>
          </cell>
        </row>
        <row r="87">
          <cell r="A87" t="str">
            <v>341 Колбаса вареная Филейбургская с филе сочного окорока ТМ Баварушка ТС Бавар  вектор 0,4кг ПОКОМ</v>
          </cell>
          <cell r="D87">
            <v>24</v>
          </cell>
        </row>
        <row r="88">
          <cell r="A88" t="str">
            <v>346 Колбаса Сервелат Филейбургский с копченой грудинкой ТМ Баварушка в оболов/у 0,35 кг срез  ПОКОМ</v>
          </cell>
          <cell r="D88">
            <v>47</v>
          </cell>
        </row>
        <row r="89">
          <cell r="A89" t="str">
            <v>351 Сосиски Филейбургские с грудкой ТМ Баварушка в оболо амицел в моди газовой среде 0,33 кг  Поком</v>
          </cell>
          <cell r="D89">
            <v>30</v>
          </cell>
        </row>
        <row r="90">
          <cell r="A90" t="str">
            <v>352  Сардельки Сочинки с сыром 0,4 кг ТМ Стародворье   ПОКОМ</v>
          </cell>
          <cell r="D90">
            <v>112</v>
          </cell>
        </row>
        <row r="91">
          <cell r="A91" t="str">
            <v>360 Колбаса варено-копченая  Сервелат Левантский ТМ Особый Рецепт  0,35 кг  ПОКОМ</v>
          </cell>
          <cell r="D91">
            <v>22</v>
          </cell>
        </row>
        <row r="92">
          <cell r="A92" t="str">
            <v>361 Колбаса Салями Филейбургская зернистая ТМ Баварушка в оболочке  в вак 0.28кг ПОКОМ</v>
          </cell>
          <cell r="D92">
            <v>155</v>
          </cell>
        </row>
        <row r="93">
          <cell r="A93" t="str">
            <v>364 Колбаса Сервелат Филейбургский с копченой грудинкой ТМ Баварушка  в/у 0,28 кг  ПОКОМ</v>
          </cell>
          <cell r="D93">
            <v>129</v>
          </cell>
        </row>
        <row r="94">
          <cell r="A94" t="str">
            <v>371  Сосиски Сочинки Молочные 0,4 кг ТМ Стародворье  ПОКОМ</v>
          </cell>
          <cell r="D94">
            <v>343</v>
          </cell>
        </row>
        <row r="95">
          <cell r="A95" t="str">
            <v>372  Сосиски Сочинки Сливочные 0,4 кг ТМ Стародворье  ПОКОМ</v>
          </cell>
          <cell r="D95">
            <v>244</v>
          </cell>
        </row>
        <row r="96">
          <cell r="A96" t="str">
            <v>376  Сардельки Сочинки с сочным окороком ТМ Стародворье полиамид мгс ф/в 0,4 кг СК3</v>
          </cell>
          <cell r="D96">
            <v>123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D97">
            <v>57</v>
          </cell>
        </row>
        <row r="98">
          <cell r="A98" t="str">
            <v>392 Вареные колбасы «Докторская ГОСТ» Фикс.вес 0,6 Вектор ТМ «Дугушка»  Поком</v>
          </cell>
          <cell r="D98">
            <v>53</v>
          </cell>
        </row>
        <row r="99">
          <cell r="A99" t="str">
            <v>394 Ветчина Сочинка с сочным окороком ТМ Стародворье полиамид ф/в 0,35 кг  Поком</v>
          </cell>
          <cell r="D99">
            <v>101</v>
          </cell>
        </row>
        <row r="100">
          <cell r="A100" t="str">
            <v>395 Ветчины «Дугушка» Фикс.вес 0,6 П/а ТМ «Дугушка»  Поком</v>
          </cell>
          <cell r="D100">
            <v>67</v>
          </cell>
        </row>
        <row r="101">
          <cell r="A101" t="str">
            <v>397 Сосиски Сливочные по-стародворски Бордо Фикс.вес 0,45 П/а мгс Стародворье  Поком</v>
          </cell>
          <cell r="D101">
            <v>108</v>
          </cell>
        </row>
        <row r="102">
          <cell r="A102" t="str">
            <v>431 Ветчина Филейская ТМ Вязанка ТС Столичная в оболочке полиамид 0,45 кг.  Поком</v>
          </cell>
          <cell r="D102">
            <v>5</v>
          </cell>
        </row>
        <row r="103">
          <cell r="A103" t="str">
            <v>БОНУС_096  Сосиски Баварские,  0.42кг,ПОКОМ</v>
          </cell>
          <cell r="D103">
            <v>72</v>
          </cell>
        </row>
        <row r="104">
          <cell r="A104" t="str">
            <v>ПОКОМ Логистический Партнер Заморозка</v>
          </cell>
          <cell r="D104">
            <v>4708.6000000000004</v>
          </cell>
        </row>
        <row r="105">
          <cell r="A105" t="str">
            <v>БОНУС_Готовые чебупели сочные с мясом ТМ Горячая штучка  0,3кг зам  ПОКОМ</v>
          </cell>
          <cell r="D105">
            <v>5</v>
          </cell>
        </row>
        <row r="106">
          <cell r="A106" t="str">
            <v>БОНУС_Пельмени Бульмени со сливочным маслом Горячая штучка 0,9 кг  ПОКОМ</v>
          </cell>
          <cell r="D106">
            <v>6</v>
          </cell>
        </row>
        <row r="107">
          <cell r="A107" t="str">
            <v>Готовые бельмеши сочные с мясом ТМ Горячая штучка 0,3кг зам  ПОКОМ</v>
          </cell>
          <cell r="D107">
            <v>9</v>
          </cell>
        </row>
        <row r="108">
          <cell r="A108" t="str">
            <v>Готовые чебупели острые с мясом Горячая штучка 0,3 кг зам  ПОКОМ</v>
          </cell>
          <cell r="D108">
            <v>86</v>
          </cell>
        </row>
        <row r="109">
          <cell r="A109" t="str">
            <v>Готовые чебупели с ветчиной и сыром Горячая штучка 0,3кг зам  ПОКОМ</v>
          </cell>
          <cell r="D109">
            <v>204</v>
          </cell>
        </row>
        <row r="110">
          <cell r="A110" t="str">
            <v>Готовые чебупели с мясом ТМ Горячая штучка Без свинины 0,3 кг  ПОКОМ</v>
          </cell>
          <cell r="D110">
            <v>75</v>
          </cell>
        </row>
        <row r="111">
          <cell r="A111" t="str">
            <v>Готовые чебупели сочные с мясом ТМ Горячая штучка  0,3кг зам  ПОКОМ</v>
          </cell>
          <cell r="D111">
            <v>183</v>
          </cell>
        </row>
        <row r="112">
          <cell r="A112" t="str">
            <v>Готовые чебуреки с мясом ТМ Горячая штучка 0,09 кг флоу-пак ПОКОМ</v>
          </cell>
          <cell r="D112">
            <v>257</v>
          </cell>
        </row>
        <row r="113">
          <cell r="A113" t="str">
            <v>Жар-боллы с курочкой и сыром. Кулинарные изделия рубленые в тесте куриные жареные  ПОКОМ</v>
          </cell>
          <cell r="D113">
            <v>20.399999999999999</v>
          </cell>
        </row>
        <row r="114">
          <cell r="A114" t="str">
            <v>Жар-ладушки с мясом ТМ Зареченские ТС Зареченские продукты.  Поком</v>
          </cell>
          <cell r="D114">
            <v>67.7</v>
          </cell>
        </row>
        <row r="115">
          <cell r="A115" t="str">
            <v>Жар-ладушки с яблоком и грушей. Изделия хлебобулочные жареные с начинкой зам  ПОКОМ</v>
          </cell>
          <cell r="D115">
            <v>31.1</v>
          </cell>
        </row>
        <row r="116">
          <cell r="A116" t="str">
            <v>Жар-мени с картофелем и сочной грудинкой. ВЕС  ПОКОМ</v>
          </cell>
          <cell r="D116">
            <v>24</v>
          </cell>
        </row>
        <row r="117">
          <cell r="A117" t="str">
            <v>Круггетсы с сырным соусом ТМ Горячая штучка 0,25 кг зам  ПОКОМ</v>
          </cell>
          <cell r="D117">
            <v>96</v>
          </cell>
        </row>
        <row r="118">
          <cell r="A118" t="str">
            <v>Круггетсы сочные ТМ Горячая штучка ТС Круггетсы 0,25 кг зам  ПОКОМ</v>
          </cell>
          <cell r="D118">
            <v>76</v>
          </cell>
        </row>
        <row r="119">
          <cell r="A119" t="str">
            <v>Мини-сосиски в тесте "Фрайпики" 1,8кг ВЕС,  ПОКОМ</v>
          </cell>
          <cell r="D119">
            <v>32.5</v>
          </cell>
        </row>
        <row r="120">
          <cell r="A120" t="str">
            <v>Мини-сосиски в тесте "Фрайпики" 3,7кг ВЕС,  ПОКОМ</v>
          </cell>
          <cell r="D120">
            <v>3.7</v>
          </cell>
        </row>
        <row r="121">
          <cell r="A121" t="str">
            <v>Мини-сосиски в тесте "Фрайпики" 3,7кг ВЕС, ТМ Зареченские  ПОКОМ</v>
          </cell>
          <cell r="D121">
            <v>3.7</v>
          </cell>
        </row>
        <row r="122">
          <cell r="A122" t="str">
            <v>Мини-сосиски в тесте Фрайпики 1,8кг ВЕС ТМ Зареченские  Поком</v>
          </cell>
          <cell r="D122">
            <v>53.5</v>
          </cell>
        </row>
        <row r="123">
          <cell r="A123" t="str">
            <v>Наггетсы из печи 0,25кг ТМ Вязанка ТС Няняггетсы Сливушки замор.  ПОКОМ</v>
          </cell>
          <cell r="D123">
            <v>218</v>
          </cell>
        </row>
        <row r="124">
          <cell r="A124" t="str">
            <v>Наггетсы Нагетосы Сочная курочка в хруст панир со сметаной и зеленью ТМ Горячая штучка 0,25 ПОКОМ</v>
          </cell>
          <cell r="D124">
            <v>75</v>
          </cell>
        </row>
        <row r="125">
          <cell r="A125" t="str">
            <v>Наггетсы Нагетосы Сочная курочка со сладкой паприкой ТМ Горячая штучка ф/в 0,25 кг  ПОКОМ</v>
          </cell>
          <cell r="D125">
            <v>14</v>
          </cell>
        </row>
        <row r="126">
          <cell r="A126" t="str">
            <v>Наггетсы Нагетосы Сочная курочка ТМ Горячая штучка 0,25 кг зам  ПОКОМ</v>
          </cell>
          <cell r="D126">
            <v>231</v>
          </cell>
        </row>
        <row r="127">
          <cell r="A127" t="str">
            <v>Наггетсы с индейкой 0,25кг ТМ Вязанка ТС Няняггетсы Сливушки НД2 замор.  ПОКОМ</v>
          </cell>
          <cell r="D127">
            <v>182</v>
          </cell>
        </row>
        <row r="128">
          <cell r="A128" t="str">
            <v>Наггетсы хрустящие п/ф ВЕС ПОКОМ</v>
          </cell>
          <cell r="D128">
            <v>85</v>
          </cell>
        </row>
        <row r="129">
          <cell r="A129" t="str">
            <v>Пекерсы с индейкой в сливочном соусе ТМ Горячая штучка 0,25 кг зам  ПОКОМ</v>
          </cell>
          <cell r="D129">
            <v>49</v>
          </cell>
        </row>
        <row r="130">
          <cell r="A130" t="str">
            <v>Пельмени Grandmeni с говядиной в сливочном соусе ТМ Горячая штучка флоупак сфера 0,75 кг.  ПОКОМ</v>
          </cell>
          <cell r="D130">
            <v>46</v>
          </cell>
        </row>
        <row r="131">
          <cell r="A131" t="str">
            <v>Пельмени Grandmeni с говядиной ТМ Горячая штучка флоупак сфера 0,75 кг. ПОКОМ</v>
          </cell>
          <cell r="D131">
            <v>47</v>
          </cell>
        </row>
        <row r="132">
          <cell r="A132" t="str">
            <v>Пельмени Grandmeni со сливочным маслом Горячая штучка 0,75 кг ПОКОМ</v>
          </cell>
          <cell r="D132">
            <v>46</v>
          </cell>
        </row>
        <row r="133">
          <cell r="A133" t="str">
            <v>Пельмени Бигбули #МЕГАВКУСИЩЕ с сочной грудинкой ТМ Горячая шту БУЛЬМЕНИ ТС Бигбули  сфера 0,9 ПОКОМ</v>
          </cell>
          <cell r="D133">
            <v>45</v>
          </cell>
        </row>
        <row r="134">
          <cell r="A134" t="str">
            <v>Пельмени Бигбули #МЕГАВКУСИЩЕ с сочной грудинкой ТМ Горячая штучка ТС Бигбули  сфера 0,43  ПОКОМ</v>
          </cell>
          <cell r="D134">
            <v>18</v>
          </cell>
        </row>
        <row r="135">
          <cell r="A135" t="str">
            <v>Пельмени Бигбули с мясом, Горячая штучка 0,9кг  ПОКОМ</v>
          </cell>
          <cell r="D135">
            <v>49</v>
          </cell>
        </row>
        <row r="136">
          <cell r="A136" t="str">
            <v>Пельмени Бигбули со слив.маслом 0,9 кг   Поком</v>
          </cell>
          <cell r="D136">
            <v>130</v>
          </cell>
        </row>
        <row r="137">
          <cell r="A137" t="str">
            <v>Пельмени Бигбули со сливочным маслом ТМ Горячая штучка ТС Бигбули ГШ флоу-пак сфера 0,43 УВС.  ПОКОМ</v>
          </cell>
          <cell r="D137">
            <v>17</v>
          </cell>
        </row>
        <row r="138">
          <cell r="A138" t="str">
            <v>Пельмени Бугбули со сливочным маслом ТМ Горячая штучка БУЛЬМЕНИ 0,43 кг  ПОКОМ</v>
          </cell>
          <cell r="D138">
            <v>23</v>
          </cell>
        </row>
        <row r="139">
          <cell r="A139" t="str">
            <v>Пельмени Бульмени с говядиной и свининой Горячая шт. 0,9 кг  ПОКОМ</v>
          </cell>
          <cell r="D139">
            <v>123</v>
          </cell>
        </row>
        <row r="140">
          <cell r="A140" t="str">
            <v>Пельмени Бульмени с говядиной и свининой Горячая штучка 0,43  ПОКОМ</v>
          </cell>
          <cell r="D140">
            <v>39</v>
          </cell>
        </row>
        <row r="141">
          <cell r="A141" t="str">
            <v>Пельмени Бульмени с говядиной и свининой Наваристые Горячая штучка ВЕС  ПОКОМ</v>
          </cell>
          <cell r="D141">
            <v>250</v>
          </cell>
        </row>
        <row r="142">
          <cell r="A142" t="str">
            <v>Пельмени Бульмени со сливочным маслом Горячая штучка 0,9 кг  ПОКОМ</v>
          </cell>
          <cell r="D142">
            <v>192</v>
          </cell>
        </row>
        <row r="143">
          <cell r="A143" t="str">
            <v>Пельмени Бульмени со сливочным маслом ТМ Горячая шт. 0,43 кг  ПОКОМ</v>
          </cell>
          <cell r="D143">
            <v>37</v>
          </cell>
        </row>
        <row r="144">
          <cell r="A144" t="str">
            <v>Пельмени Мясорубские ТМ Стародворье фоу-пак равиоли 0,7 кг.  Поком</v>
          </cell>
          <cell r="D144">
            <v>79</v>
          </cell>
        </row>
        <row r="145">
          <cell r="A145" t="str">
            <v>Пельмени отборные  с говядиной и свининой 0,43кг ушко  Поком</v>
          </cell>
          <cell r="D145">
            <v>7</v>
          </cell>
        </row>
        <row r="146">
          <cell r="A146" t="str">
            <v>Пельмени Отборные из свинины и говядины 0,9 кг ТМ Стародворье ТС Медвежье ушко  ПОКОМ</v>
          </cell>
          <cell r="D146">
            <v>62.8</v>
          </cell>
        </row>
        <row r="147">
          <cell r="A147" t="str">
            <v>Пельмени отборные с говядиной 0,43кг Поком</v>
          </cell>
          <cell r="D147">
            <v>7</v>
          </cell>
        </row>
        <row r="148">
          <cell r="A148" t="str">
            <v>Пельмени Отборные с говядиной 0,9 кг НОВА ТМ Стародворье ТС Медвежье ушко  ПОКОМ</v>
          </cell>
          <cell r="D148">
            <v>40.799999999999997</v>
          </cell>
        </row>
        <row r="149">
          <cell r="A149" t="str">
            <v>Пельмени С говядиной и свининой, ВЕС, ТМ Славница сфера пуговки  ПОКОМ</v>
          </cell>
          <cell r="D149">
            <v>95</v>
          </cell>
        </row>
        <row r="150">
          <cell r="A150" t="str">
            <v>Пельмени Со свининой и говядиной ТМ Особый рецепт Любимая ложка 1,0 кг  ПОКОМ</v>
          </cell>
          <cell r="D150">
            <v>1</v>
          </cell>
        </row>
        <row r="151">
          <cell r="A151" t="str">
            <v>Пельмени Сочные стародв. сфера 0,43кг  Поком</v>
          </cell>
          <cell r="D151">
            <v>10</v>
          </cell>
        </row>
        <row r="152">
          <cell r="A152" t="str">
            <v>Пельмени Сочные сфера 0,9 кг ТМ Стародворье ПОКОМ</v>
          </cell>
          <cell r="D152">
            <v>26</v>
          </cell>
        </row>
        <row r="153">
          <cell r="A153" t="str">
            <v>Пельмени Супермени с мясом, Горячая штучка 0,2кг    ПОКОМ</v>
          </cell>
          <cell r="D153">
            <v>5</v>
          </cell>
        </row>
        <row r="154">
          <cell r="A154" t="str">
            <v>Хотстеры ТМ Горячая штучка ТС Хотстеры 0,25 кг зам  ПОКОМ</v>
          </cell>
          <cell r="D154">
            <v>105</v>
          </cell>
        </row>
        <row r="155">
          <cell r="A155" t="str">
            <v>Хрустящие крылышки острые к пиву ТМ Горячая штучка 0,3кг зам  ПОКОМ</v>
          </cell>
          <cell r="D155">
            <v>54</v>
          </cell>
        </row>
        <row r="156">
          <cell r="A156" t="str">
            <v>Хрустящие крылышки ТМ Горячая штучка 0,3 кг зам  ПОКОМ</v>
          </cell>
          <cell r="D156">
            <v>70</v>
          </cell>
        </row>
        <row r="157">
          <cell r="A157" t="str">
            <v>Хрустящие крылышки ТМ Зареченские ТС Зареченские продукты.   Поком</v>
          </cell>
          <cell r="D157">
            <v>5</v>
          </cell>
        </row>
        <row r="158">
          <cell r="A158" t="str">
            <v>Хрустящие крылышки. В панировке куриные жареные.ВЕС  ПОКОМ</v>
          </cell>
          <cell r="D158">
            <v>5</v>
          </cell>
        </row>
        <row r="159">
          <cell r="A159" t="str">
            <v>Чебупай сочное яблоко ТМ Горячая штучка ТС Чебупай 0,2 кг УВС.  зам  ПОКОМ</v>
          </cell>
          <cell r="D159">
            <v>34</v>
          </cell>
        </row>
        <row r="160">
          <cell r="A160" t="str">
            <v>Чебупай спелая вишня ТМ Горячая штучка ТС Чебупай 0,2 кг УВС. зам  ПОКОМ</v>
          </cell>
          <cell r="D160">
            <v>36</v>
          </cell>
        </row>
        <row r="161">
          <cell r="A161" t="str">
            <v>Чебупицца курочка по-итальянски Горячая штучка 0,25 кг зам  ПОКОМ</v>
          </cell>
          <cell r="D161">
            <v>209</v>
          </cell>
        </row>
        <row r="162">
          <cell r="A162" t="str">
            <v>Чебупицца Пепперони ТМ Горячая штучка ТС Чебупицца 0.25кг зам  ПОКОМ</v>
          </cell>
          <cell r="D162">
            <v>192</v>
          </cell>
        </row>
        <row r="163">
          <cell r="A163" t="str">
            <v>Чебуреки Мясные вес 2,7 кг ТМ Зареченские ТС Зареченские продукты   Поком</v>
          </cell>
          <cell r="D163">
            <v>2.7</v>
          </cell>
        </row>
        <row r="164">
          <cell r="A164" t="str">
            <v>Чебуреки сочные ТМ Зареченские ТС Зареченские продукты.  Поком</v>
          </cell>
          <cell r="D164">
            <v>137.69999999999999</v>
          </cell>
        </row>
        <row r="165">
          <cell r="A165" t="str">
            <v>Чебуречище горячая штучка 0,14кг Поком</v>
          </cell>
          <cell r="D165">
            <v>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C4" t="str">
            <v>АКЦИЯ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Нояб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 t="str">
            <v>Нояб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</row>
        <row r="32">
          <cell r="A32" t="str">
            <v>222  Колбаса Докторская стародворская, ВЕС, ВсхЗв   ПОКОМ</v>
          </cell>
          <cell r="B32" t="str">
            <v>кг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 t="str">
            <v>Нояб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 t="str">
            <v>Нояб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 t="str">
            <v>Нояб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 t="str">
            <v>Нояб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 t="str">
            <v>Нояб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 t="str">
            <v>Нояб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 t="str">
            <v>Нояб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 t="str">
            <v>Нояб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 t="str">
            <v>Нояб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 t="str">
            <v>Нояб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 t="str">
            <v>Нояб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 t="str">
            <v>Нояб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 t="str">
            <v>Нояб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</row>
        <row r="64">
          <cell r="A64" t="str">
            <v>346 Колбаса Сервелат Филейбургский с копченой грудинкой ТМ Баварушка в оболов/у 0,35 кг срез  ПОКОМ</v>
          </cell>
          <cell r="B64" t="str">
            <v>шт</v>
          </cell>
        </row>
        <row r="65">
          <cell r="A65" t="str">
            <v>347 Паштет печеночный со сливочным маслом ТМ Стародворье ламистер 0,1 кг. Консервы   ПОКОМ</v>
          </cell>
          <cell r="B65" t="str">
            <v>шт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 t="str">
            <v>Нояб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Нояб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Нояб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нет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Нояб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Нояб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</row>
        <row r="79">
          <cell r="A79" t="str">
            <v>405 Ветчины пастеризованная «Нежная с филе» Фикс.вес 0,4 п/а ТМ «Особый рецепт»  Поком</v>
          </cell>
          <cell r="B79" t="str">
            <v>шт</v>
          </cell>
        </row>
        <row r="80">
          <cell r="A80" t="str">
            <v>406 Ветчины Сливушка с индейкой Вязанка Фикс.вес 0,4 П/а Вязанка  Поком</v>
          </cell>
          <cell r="B80" t="str">
            <v>шт</v>
          </cell>
        </row>
        <row r="81">
          <cell r="A81" t="str">
            <v>408 Вареные колбасы Сливушка Вязанка Фикс.вес 0,375 П/а Вязанка  Поком</v>
          </cell>
          <cell r="B81" t="str">
            <v>шт</v>
          </cell>
        </row>
        <row r="82">
          <cell r="A82" t="str">
            <v>409 Вареные колбасы Молокуша Вязанка Фикс.вес 0,4 п/а Вязанка  Поком</v>
          </cell>
          <cell r="B82" t="str">
            <v>шт</v>
          </cell>
        </row>
        <row r="83">
          <cell r="A83" t="str">
            <v>410 В/к колбасы Сервелат Запекуша с говядиной Вязанка Весовые П/а Вязанка  Поком</v>
          </cell>
          <cell r="B83" t="str">
            <v>кг</v>
          </cell>
        </row>
        <row r="84">
          <cell r="A84" t="str">
            <v>411 Вареные колбасы «Муромская» Весовой п/а ТМ «Зареченские»  Поком</v>
          </cell>
          <cell r="B84" t="str">
            <v>кг</v>
          </cell>
        </row>
        <row r="85">
          <cell r="A85" t="str">
            <v>412 Вареные колбасы «Молочная с нежным филе» Фикс.вес 0,4 кг п/а ТМ «Особый рецепт»  Поком</v>
          </cell>
          <cell r="B85" t="str">
            <v>шт</v>
          </cell>
        </row>
        <row r="86">
          <cell r="A86" t="str">
            <v>413 Вареные колбасы пастеризованн «Стародворская без шпика» Фикс.вес 0,4 п/а ТМ «Стародворье»  Поком</v>
          </cell>
          <cell r="B86" t="str">
            <v>шт</v>
          </cell>
        </row>
        <row r="87">
          <cell r="A87" t="str">
            <v>415 Вареные колбасы Докторская ГОСТ Золоченная в печи Весовые ц/о в/у Стародворье  Поком</v>
          </cell>
          <cell r="B87" t="str">
            <v>кг</v>
          </cell>
        </row>
        <row r="88">
          <cell r="A88" t="str">
            <v>416 Вареные колбасы Докторская стародворская Золоченная в печи Весовые ц/о в/у Стародворье  Поком</v>
          </cell>
          <cell r="B88" t="str">
            <v>кг</v>
          </cell>
        </row>
        <row r="89">
          <cell r="A89" t="str">
            <v>417 П/к колбасы «Сочинка рубленая с сочным окороком» Весовой фиброуз ТМ «Стародворье»  Поком</v>
          </cell>
          <cell r="B89" t="str">
            <v>кг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 t="str">
            <v>шт</v>
          </cell>
        </row>
        <row r="91">
          <cell r="A91" t="str">
            <v>419 Паштеты «Любительский ГОСТ» Фикс.вес 0,1 ТМ «Стародворье»  Поком</v>
          </cell>
          <cell r="B91" t="str">
            <v>шт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</row>
        <row r="93">
          <cell r="A93" t="str">
            <v>421 Сардельки Сливушки #минидельки ТМ Вязанка айпил мгс ф/в 0,33 кг  Поком</v>
          </cell>
          <cell r="B93" t="str">
            <v>шт</v>
          </cell>
        </row>
        <row r="94">
          <cell r="A94" t="str">
            <v>422 Сардельки «Сливушки с сыром #минидельки» ф/в 0,33 айпил ТМ «Вязанка»  Поком</v>
          </cell>
          <cell r="B94" t="str">
            <v>шт</v>
          </cell>
        </row>
        <row r="95">
          <cell r="A95" t="str">
            <v>423 Сосиски «Сливушки с сыром» ф/в 0,3 п/а ТМ «Вязанка»  Поком</v>
          </cell>
          <cell r="B95" t="str">
            <v>шт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</row>
        <row r="97">
          <cell r="A97" t="str">
            <v>425 Сосиски «Сочные без свинины» Весовые ТМ «Особый рецепт» 1,3 кг  Поком</v>
          </cell>
          <cell r="B97" t="str">
            <v>кг</v>
          </cell>
        </row>
        <row r="98">
          <cell r="A98" t="str">
            <v>427 Колбаса вареная Молокуша ТМ Вязанка в оболочке полиамид 0,4 кг.  Поком</v>
          </cell>
          <cell r="B98" t="str">
            <v>шт</v>
          </cell>
        </row>
        <row r="99">
          <cell r="A99" t="str">
            <v>439 Колбаса Баварушка 130г Балыкбургская с мраморным балыком с/в  Поком</v>
          </cell>
          <cell r="B99" t="str">
            <v>шт</v>
          </cell>
        </row>
        <row r="100">
          <cell r="A100" t="str">
            <v>440 Колбаса Стародворье 450г Сочинка с сочным окороком вар  Поком</v>
          </cell>
          <cell r="B100" t="str">
            <v>шт</v>
          </cell>
        </row>
        <row r="101">
          <cell r="A101" t="str">
            <v>441 Колбаса Стародворье Докторская стародворская Бордо вар п/а вес  Поком</v>
          </cell>
          <cell r="B101" t="str">
            <v>кг</v>
          </cell>
        </row>
        <row r="102">
          <cell r="A102" t="str">
            <v>442 Сосиски Вязанка 450г Молокуши Молочные газ/ср  Поком</v>
          </cell>
          <cell r="B102" t="str">
            <v>шт</v>
          </cell>
        </row>
        <row r="103">
          <cell r="A103" t="str">
            <v>443 Сосиски Вязанка 450г Сливушки Сливочные газ/ср  Поком</v>
          </cell>
          <cell r="B103" t="str">
            <v>шт</v>
          </cell>
        </row>
        <row r="104">
          <cell r="A104" t="str">
            <v>444 Сосиски Вязанка Молокуши вес  Поком</v>
          </cell>
          <cell r="B104" t="str">
            <v>кг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</row>
        <row r="108">
          <cell r="A108" t="str">
            <v>БОНУС_229  Колбаса Молочная Дугушка, в/у, ВЕС, ТМ Стародворье   ПОКОМ</v>
          </cell>
          <cell r="B108" t="str">
            <v>кг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111"/>
  <sheetViews>
    <sheetView tabSelected="1" workbookViewId="0">
      <pane ySplit="5" topLeftCell="A6" activePane="bottomLeft" state="frozen"/>
      <selection pane="bottomLeft" activeCell="R16" sqref="R16"/>
    </sheetView>
  </sheetViews>
  <sheetFormatPr defaultColWidth="10.5" defaultRowHeight="11.45" customHeight="1" outlineLevelRow="1" x14ac:dyDescent="0.2"/>
  <cols>
    <col min="1" max="1" width="67.33203125" style="1" customWidth="1"/>
    <col min="2" max="2" width="3.83203125" style="1" customWidth="1"/>
    <col min="3" max="3" width="8.1640625" style="1" customWidth="1"/>
    <col min="4" max="7" width="7.1640625" style="1" customWidth="1"/>
    <col min="8" max="8" width="4.6640625" style="25" customWidth="1"/>
    <col min="9" max="9" width="4.6640625" style="2" customWidth="1"/>
    <col min="10" max="11" width="7.33203125" style="2" customWidth="1"/>
    <col min="12" max="13" width="1" style="2" customWidth="1"/>
    <col min="14" max="17" width="8.6640625" style="2" customWidth="1"/>
    <col min="18" max="18" width="18.1640625" style="2" customWidth="1"/>
    <col min="19" max="20" width="5.83203125" style="2" customWidth="1"/>
    <col min="21" max="23" width="7.83203125" style="2" customWidth="1"/>
    <col min="24" max="24" width="27.33203125" style="2" customWidth="1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  <c r="D1" s="3"/>
    </row>
    <row r="2" spans="1:25" ht="12.95" customHeight="1" outlineLevel="1" x14ac:dyDescent="0.2">
      <c r="B2" s="3"/>
      <c r="C2" s="3"/>
      <c r="D2" s="3"/>
    </row>
    <row r="3" spans="1:25" ht="26.1" customHeight="1" x14ac:dyDescent="0.2">
      <c r="A3" s="4" t="s">
        <v>1</v>
      </c>
      <c r="B3" s="4" t="s">
        <v>2</v>
      </c>
      <c r="C3" s="21" t="s">
        <v>131</v>
      </c>
      <c r="D3" s="5" t="s">
        <v>3</v>
      </c>
      <c r="E3" s="5"/>
      <c r="F3" s="5"/>
      <c r="G3" s="5"/>
      <c r="H3" s="11" t="s">
        <v>115</v>
      </c>
      <c r="I3" s="12" t="s">
        <v>116</v>
      </c>
      <c r="J3" s="13" t="s">
        <v>117</v>
      </c>
      <c r="K3" s="13" t="s">
        <v>118</v>
      </c>
      <c r="L3" s="13" t="s">
        <v>119</v>
      </c>
      <c r="M3" s="13" t="s">
        <v>119</v>
      </c>
      <c r="N3" s="13" t="s">
        <v>120</v>
      </c>
      <c r="O3" s="13" t="s">
        <v>119</v>
      </c>
      <c r="P3" s="13" t="s">
        <v>119</v>
      </c>
      <c r="Q3" s="15" t="s">
        <v>119</v>
      </c>
      <c r="R3" s="16"/>
      <c r="S3" s="13" t="s">
        <v>121</v>
      </c>
      <c r="T3" s="13" t="s">
        <v>122</v>
      </c>
      <c r="U3" s="17" t="s">
        <v>123</v>
      </c>
      <c r="V3" s="17" t="s">
        <v>124</v>
      </c>
      <c r="W3" s="17" t="s">
        <v>130</v>
      </c>
      <c r="X3" s="13" t="s">
        <v>125</v>
      </c>
      <c r="Y3" s="13" t="s">
        <v>126</v>
      </c>
    </row>
    <row r="4" spans="1:25" ht="26.1" customHeight="1" x14ac:dyDescent="0.2">
      <c r="A4" s="6"/>
      <c r="B4" s="7"/>
      <c r="C4" s="21" t="s">
        <v>131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116</v>
      </c>
      <c r="J4" s="13"/>
      <c r="K4" s="13"/>
      <c r="L4" s="17"/>
      <c r="M4" s="18" t="s">
        <v>127</v>
      </c>
      <c r="N4" s="13"/>
      <c r="O4" s="14"/>
      <c r="P4" s="14" t="s">
        <v>140</v>
      </c>
      <c r="Q4" s="15" t="s">
        <v>128</v>
      </c>
      <c r="R4" s="16" t="s">
        <v>129</v>
      </c>
      <c r="S4" s="13"/>
      <c r="T4" s="13"/>
      <c r="U4" s="13"/>
      <c r="V4" s="13"/>
      <c r="W4" s="13"/>
      <c r="X4" s="17"/>
      <c r="Y4" s="14"/>
    </row>
    <row r="5" spans="1:25" ht="13.5" customHeight="1" x14ac:dyDescent="0.2">
      <c r="A5" s="6"/>
      <c r="B5" s="7"/>
      <c r="C5" s="7"/>
      <c r="D5" s="5"/>
      <c r="E5" s="5"/>
      <c r="F5" s="20">
        <f t="shared" ref="F5:G5" si="0">SUM(F6:F205)</f>
        <v>21999.09</v>
      </c>
      <c r="G5" s="20">
        <f t="shared" si="0"/>
        <v>46180.684000000001</v>
      </c>
      <c r="H5" s="11"/>
      <c r="I5" s="19"/>
      <c r="J5" s="20">
        <f t="shared" ref="J5:Q5" si="1">SUM(J6:J205)</f>
        <v>22966.701000000008</v>
      </c>
      <c r="K5" s="20">
        <f t="shared" si="1"/>
        <v>-967.61100000000033</v>
      </c>
      <c r="L5" s="20">
        <f t="shared" si="1"/>
        <v>0</v>
      </c>
      <c r="M5" s="20">
        <f t="shared" si="1"/>
        <v>0</v>
      </c>
      <c r="N5" s="20">
        <f t="shared" si="1"/>
        <v>4399.8180000000011</v>
      </c>
      <c r="O5" s="20">
        <f t="shared" si="1"/>
        <v>13681.188600000001</v>
      </c>
      <c r="P5" s="20">
        <f t="shared" ref="P5" si="2">SUM(P6:P205)</f>
        <v>14725.608400000001</v>
      </c>
      <c r="Q5" s="20">
        <f t="shared" si="1"/>
        <v>3100</v>
      </c>
      <c r="R5" s="20"/>
      <c r="S5" s="13"/>
      <c r="T5" s="13"/>
      <c r="U5" s="20">
        <f>SUM(U6:U205)</f>
        <v>3602.2012000000004</v>
      </c>
      <c r="V5" s="20">
        <f>SUM(V6:V205)</f>
        <v>4403.0334000000003</v>
      </c>
      <c r="W5" s="20">
        <f>SUM(W6:W205)</f>
        <v>4508.1400000000003</v>
      </c>
      <c r="X5" s="13"/>
      <c r="Y5" s="20">
        <f t="shared" ref="Y5" si="3">SUM(Y6:Y205)</f>
        <v>12798.564400000001</v>
      </c>
    </row>
    <row r="6" spans="1:25" ht="11.1" customHeight="1" x14ac:dyDescent="0.2">
      <c r="A6" s="8" t="s">
        <v>8</v>
      </c>
      <c r="B6" s="8" t="s">
        <v>9</v>
      </c>
      <c r="C6" s="22" t="s">
        <v>132</v>
      </c>
      <c r="D6" s="9">
        <v>474.47399999999999</v>
      </c>
      <c r="E6" s="9">
        <v>1609.693</v>
      </c>
      <c r="F6" s="9">
        <v>373.30799999999999</v>
      </c>
      <c r="G6" s="9">
        <v>1602.5519999999999</v>
      </c>
      <c r="H6" s="25">
        <f>VLOOKUP(A6,[1]TDSheet!$A:$H,8,0)</f>
        <v>1</v>
      </c>
      <c r="I6" s="2">
        <f>VLOOKUP(A6,[1]TDSheet!$A:$I,9,0)</f>
        <v>50</v>
      </c>
      <c r="J6" s="2">
        <f>VLOOKUP(A6,[2]Луганск!$A:$E,4,0)</f>
        <v>444.95499999999998</v>
      </c>
      <c r="K6" s="2">
        <f>F6-J6</f>
        <v>-71.646999999999991</v>
      </c>
      <c r="N6" s="2">
        <f>F6/5</f>
        <v>74.661599999999993</v>
      </c>
      <c r="O6" s="26"/>
      <c r="P6" s="26">
        <f>O6</f>
        <v>0</v>
      </c>
      <c r="Q6" s="26"/>
      <c r="S6" s="2">
        <f>(G6+P6)/N6</f>
        <v>21.464206499726767</v>
      </c>
      <c r="T6" s="2">
        <f>G6/N6</f>
        <v>21.464206499726767</v>
      </c>
      <c r="U6" s="2">
        <f>VLOOKUP(A6,[1]TDSheet!$A:$W,23,0)</f>
        <v>71.121200000000002</v>
      </c>
      <c r="V6" s="2">
        <f>VLOOKUP(A6,[1]TDSheet!$A:$X,24,0)</f>
        <v>125.03299999999999</v>
      </c>
      <c r="W6" s="2">
        <f>VLOOKUP(A6,[1]TDSheet!$A:$N,14,0)</f>
        <v>84.711399999999998</v>
      </c>
      <c r="Y6" s="2">
        <f>P6*H6</f>
        <v>0</v>
      </c>
    </row>
    <row r="7" spans="1:25" ht="11.1" customHeight="1" x14ac:dyDescent="0.2">
      <c r="A7" s="8" t="s">
        <v>10</v>
      </c>
      <c r="B7" s="8" t="s">
        <v>9</v>
      </c>
      <c r="C7" s="8"/>
      <c r="D7" s="9">
        <v>707.62900000000002</v>
      </c>
      <c r="E7" s="9">
        <v>305.113</v>
      </c>
      <c r="F7" s="9">
        <v>284.42</v>
      </c>
      <c r="G7" s="9">
        <v>641.59199999999998</v>
      </c>
      <c r="H7" s="25">
        <f>VLOOKUP(A7,[1]TDSheet!$A:$H,8,0)</f>
        <v>1</v>
      </c>
      <c r="I7" s="2">
        <f>VLOOKUP(A7,[1]TDSheet!$A:$I,9,0)</f>
        <v>45</v>
      </c>
      <c r="J7" s="2">
        <f>VLOOKUP(A7,[2]Луганск!$A:$E,4,0)</f>
        <v>277.39999999999998</v>
      </c>
      <c r="K7" s="2">
        <f t="shared" ref="K7:K70" si="4">F7-J7</f>
        <v>7.0200000000000387</v>
      </c>
      <c r="N7" s="2">
        <f t="shared" ref="N7:N70" si="5">F7/5</f>
        <v>56.884</v>
      </c>
      <c r="O7" s="26">
        <f t="shared" ref="O7:O9" si="6">13*N7-G7</f>
        <v>97.899999999999977</v>
      </c>
      <c r="P7" s="26">
        <f t="shared" ref="P7:P70" si="7">O7</f>
        <v>97.899999999999977</v>
      </c>
      <c r="Q7" s="26"/>
      <c r="S7" s="2">
        <f t="shared" ref="S7:S70" si="8">(G7+P7)/N7</f>
        <v>13</v>
      </c>
      <c r="T7" s="2">
        <f t="shared" ref="T7:T70" si="9">G7/N7</f>
        <v>11.278953660080163</v>
      </c>
      <c r="U7" s="2">
        <f>VLOOKUP(A7,[1]TDSheet!$A:$W,23,0)</f>
        <v>76.882599999999996</v>
      </c>
      <c r="V7" s="2">
        <f>VLOOKUP(A7,[1]TDSheet!$A:$X,24,0)</f>
        <v>65.842799999999997</v>
      </c>
      <c r="W7" s="2">
        <f>VLOOKUP(A7,[1]TDSheet!$A:$N,14,0)</f>
        <v>73.923599999999993</v>
      </c>
      <c r="Y7" s="2">
        <f t="shared" ref="Y7:Y70" si="10">P7*H7</f>
        <v>97.899999999999977</v>
      </c>
    </row>
    <row r="8" spans="1:25" ht="11.1" customHeight="1" x14ac:dyDescent="0.2">
      <c r="A8" s="8" t="s">
        <v>11</v>
      </c>
      <c r="B8" s="8" t="s">
        <v>9</v>
      </c>
      <c r="C8" s="8"/>
      <c r="D8" s="9">
        <v>782.25099999999998</v>
      </c>
      <c r="E8" s="9">
        <v>567.27300000000002</v>
      </c>
      <c r="F8" s="9">
        <v>313.47699999999998</v>
      </c>
      <c r="G8" s="9">
        <v>948.15099999999995</v>
      </c>
      <c r="H8" s="25">
        <f>VLOOKUP(A8,[1]TDSheet!$A:$H,8,0)</f>
        <v>1</v>
      </c>
      <c r="I8" s="2">
        <f>VLOOKUP(A8,[1]TDSheet!$A:$I,9,0)</f>
        <v>45</v>
      </c>
      <c r="J8" s="2">
        <f>VLOOKUP(A8,[2]Луганск!$A:$E,4,0)</f>
        <v>312.05</v>
      </c>
      <c r="K8" s="2">
        <f t="shared" si="4"/>
        <v>1.4269999999999641</v>
      </c>
      <c r="N8" s="2">
        <f t="shared" si="5"/>
        <v>62.695399999999992</v>
      </c>
      <c r="O8" s="26"/>
      <c r="P8" s="26">
        <f t="shared" si="7"/>
        <v>0</v>
      </c>
      <c r="Q8" s="26"/>
      <c r="S8" s="2">
        <f t="shared" si="8"/>
        <v>15.123135030640208</v>
      </c>
      <c r="T8" s="2">
        <f t="shared" si="9"/>
        <v>15.123135030640208</v>
      </c>
      <c r="U8" s="2">
        <f>VLOOKUP(A8,[1]TDSheet!$A:$W,23,0)</f>
        <v>75.430800000000005</v>
      </c>
      <c r="V8" s="2">
        <f>VLOOKUP(A8,[1]TDSheet!$A:$X,24,0)</f>
        <v>66.185400000000001</v>
      </c>
      <c r="W8" s="2">
        <f>VLOOKUP(A8,[1]TDSheet!$A:$N,14,0)</f>
        <v>81.973600000000005</v>
      </c>
      <c r="Y8" s="2">
        <f t="shared" si="10"/>
        <v>0</v>
      </c>
    </row>
    <row r="9" spans="1:25" ht="11.1" customHeight="1" x14ac:dyDescent="0.2">
      <c r="A9" s="8" t="s">
        <v>12</v>
      </c>
      <c r="B9" s="8" t="s">
        <v>9</v>
      </c>
      <c r="C9" s="8"/>
      <c r="D9" s="9">
        <v>400.08600000000001</v>
      </c>
      <c r="E9" s="9">
        <v>341.26100000000002</v>
      </c>
      <c r="F9" s="9">
        <v>224.03</v>
      </c>
      <c r="G9" s="9">
        <v>473.68900000000002</v>
      </c>
      <c r="H9" s="25">
        <f>VLOOKUP(A9,[1]TDSheet!$A:$H,8,0)</f>
        <v>1</v>
      </c>
      <c r="I9" s="2">
        <f>VLOOKUP(A9,[1]TDSheet!$A:$I,9,0)</f>
        <v>40</v>
      </c>
      <c r="J9" s="2">
        <f>VLOOKUP(A9,[2]Луганск!$A:$E,4,0)</f>
        <v>235.3</v>
      </c>
      <c r="K9" s="2">
        <f t="shared" si="4"/>
        <v>-11.27000000000001</v>
      </c>
      <c r="N9" s="2">
        <f t="shared" si="5"/>
        <v>44.805999999999997</v>
      </c>
      <c r="O9" s="26">
        <f t="shared" si="6"/>
        <v>108.78899999999993</v>
      </c>
      <c r="P9" s="26">
        <f t="shared" si="7"/>
        <v>108.78899999999993</v>
      </c>
      <c r="Q9" s="26"/>
      <c r="S9" s="2">
        <f t="shared" si="8"/>
        <v>13</v>
      </c>
      <c r="T9" s="2">
        <f t="shared" si="9"/>
        <v>10.571999285809937</v>
      </c>
      <c r="U9" s="2">
        <f>VLOOKUP(A9,[1]TDSheet!$A:$W,23,0)</f>
        <v>58.703400000000002</v>
      </c>
      <c r="V9" s="2">
        <f>VLOOKUP(A9,[1]TDSheet!$A:$X,24,0)</f>
        <v>49.500399999999999</v>
      </c>
      <c r="W9" s="2">
        <f>VLOOKUP(A9,[1]TDSheet!$A:$N,14,0)</f>
        <v>46.609200000000001</v>
      </c>
      <c r="Y9" s="2">
        <f t="shared" si="10"/>
        <v>108.78899999999993</v>
      </c>
    </row>
    <row r="10" spans="1:25" ht="11.1" customHeight="1" x14ac:dyDescent="0.2">
      <c r="A10" s="8" t="s">
        <v>13</v>
      </c>
      <c r="B10" s="8" t="s">
        <v>14</v>
      </c>
      <c r="C10" s="8"/>
      <c r="D10" s="9">
        <v>30</v>
      </c>
      <c r="E10" s="9">
        <v>2</v>
      </c>
      <c r="F10" s="9">
        <v>21</v>
      </c>
      <c r="G10" s="9">
        <v>2</v>
      </c>
      <c r="H10" s="25">
        <v>0.5</v>
      </c>
      <c r="I10" s="2">
        <v>50</v>
      </c>
      <c r="J10" s="2">
        <f>VLOOKUP(A10,[2]Луганск!$A:$E,4,0)</f>
        <v>32</v>
      </c>
      <c r="K10" s="2">
        <f t="shared" si="4"/>
        <v>-11</v>
      </c>
      <c r="N10" s="2">
        <f t="shared" si="5"/>
        <v>4.2</v>
      </c>
      <c r="O10" s="26">
        <f>8*N10-G10</f>
        <v>31.6</v>
      </c>
      <c r="P10" s="26">
        <f t="shared" si="7"/>
        <v>31.6</v>
      </c>
      <c r="Q10" s="26"/>
      <c r="S10" s="2">
        <f t="shared" si="8"/>
        <v>8</v>
      </c>
      <c r="T10" s="2">
        <f t="shared" si="9"/>
        <v>0.47619047619047616</v>
      </c>
      <c r="U10" s="2">
        <v>0</v>
      </c>
      <c r="V10" s="2">
        <v>0</v>
      </c>
      <c r="W10" s="2">
        <v>0</v>
      </c>
      <c r="Y10" s="2">
        <f t="shared" si="10"/>
        <v>15.8</v>
      </c>
    </row>
    <row r="11" spans="1:25" ht="11.1" customHeight="1" x14ac:dyDescent="0.2">
      <c r="A11" s="28" t="s">
        <v>15</v>
      </c>
      <c r="B11" s="28" t="s">
        <v>14</v>
      </c>
      <c r="C11" s="28"/>
      <c r="D11" s="29">
        <v>6</v>
      </c>
      <c r="E11" s="29"/>
      <c r="F11" s="29">
        <v>1</v>
      </c>
      <c r="G11" s="29"/>
      <c r="H11" s="25">
        <f>VLOOKUP(A11,[1]TDSheet!$A:$H,8,0)</f>
        <v>0</v>
      </c>
      <c r="I11" s="2">
        <f>VLOOKUP(A11,[1]TDSheet!$A:$I,9,0)</f>
        <v>40</v>
      </c>
      <c r="J11" s="2">
        <f>VLOOKUP(A11,[2]Луганск!$A:$E,4,0)</f>
        <v>7.7</v>
      </c>
      <c r="K11" s="2">
        <f t="shared" si="4"/>
        <v>-6.7</v>
      </c>
      <c r="N11" s="2">
        <f t="shared" si="5"/>
        <v>0.2</v>
      </c>
      <c r="O11" s="26"/>
      <c r="P11" s="26">
        <f t="shared" si="7"/>
        <v>0</v>
      </c>
      <c r="Q11" s="26"/>
      <c r="S11" s="2">
        <f t="shared" si="8"/>
        <v>0</v>
      </c>
      <c r="T11" s="2">
        <f t="shared" si="9"/>
        <v>0</v>
      </c>
      <c r="U11" s="2">
        <f>VLOOKUP(A11,[1]TDSheet!$A:$W,23,0)</f>
        <v>2.8</v>
      </c>
      <c r="V11" s="2">
        <f>VLOOKUP(A11,[1]TDSheet!$A:$X,24,0)</f>
        <v>2.6</v>
      </c>
      <c r="W11" s="2">
        <f>VLOOKUP(A11,[1]TDSheet!$A:$N,14,0)</f>
        <v>2.2000000000000002</v>
      </c>
      <c r="X11" s="27" t="str">
        <f>VLOOKUP(A11,[1]TDSheet!$A:$Y,25,0)</f>
        <v>Вывести</v>
      </c>
      <c r="Y11" s="2">
        <f t="shared" si="10"/>
        <v>0</v>
      </c>
    </row>
    <row r="12" spans="1:25" ht="11.1" customHeight="1" x14ac:dyDescent="0.2">
      <c r="A12" s="8" t="s">
        <v>16</v>
      </c>
      <c r="B12" s="8" t="s">
        <v>14</v>
      </c>
      <c r="C12" s="8"/>
      <c r="D12" s="10"/>
      <c r="E12" s="9">
        <v>48</v>
      </c>
      <c r="F12" s="9">
        <v>6</v>
      </c>
      <c r="G12" s="9">
        <v>42</v>
      </c>
      <c r="H12" s="25">
        <v>0</v>
      </c>
      <c r="I12" s="2" t="e">
        <f>VLOOKUP(A12,[1]TDSheet!$A:$I,9,0)</f>
        <v>#N/A</v>
      </c>
      <c r="J12" s="2">
        <f>VLOOKUP(A12,[2]Луганск!$A:$E,4,0)</f>
        <v>13</v>
      </c>
      <c r="K12" s="2">
        <f t="shared" si="4"/>
        <v>-7</v>
      </c>
      <c r="N12" s="2">
        <f t="shared" si="5"/>
        <v>1.2</v>
      </c>
      <c r="O12" s="26"/>
      <c r="P12" s="26">
        <f t="shared" si="7"/>
        <v>0</v>
      </c>
      <c r="Q12" s="26"/>
      <c r="S12" s="2">
        <f t="shared" si="8"/>
        <v>35</v>
      </c>
      <c r="T12" s="2">
        <f t="shared" si="9"/>
        <v>35</v>
      </c>
      <c r="U12" s="2">
        <v>0</v>
      </c>
      <c r="V12" s="2">
        <v>0</v>
      </c>
      <c r="W12" s="2">
        <v>0</v>
      </c>
      <c r="Y12" s="2">
        <f t="shared" si="10"/>
        <v>0</v>
      </c>
    </row>
    <row r="13" spans="1:25" ht="11.1" customHeight="1" x14ac:dyDescent="0.2">
      <c r="A13" s="8" t="s">
        <v>17</v>
      </c>
      <c r="B13" s="8" t="s">
        <v>14</v>
      </c>
      <c r="C13" s="8"/>
      <c r="D13" s="9">
        <v>310</v>
      </c>
      <c r="E13" s="9">
        <v>336</v>
      </c>
      <c r="F13" s="9">
        <v>182</v>
      </c>
      <c r="G13" s="9">
        <v>404</v>
      </c>
      <c r="H13" s="25">
        <f>VLOOKUP(A13,[1]TDSheet!$A:$H,8,0)</f>
        <v>0.45</v>
      </c>
      <c r="I13" s="2">
        <f>VLOOKUP(A13,[1]TDSheet!$A:$I,9,0)</f>
        <v>45</v>
      </c>
      <c r="J13" s="2">
        <f>VLOOKUP(A13,[2]Луганск!$A:$E,4,0)</f>
        <v>199</v>
      </c>
      <c r="K13" s="2">
        <f t="shared" si="4"/>
        <v>-17</v>
      </c>
      <c r="N13" s="2">
        <f t="shared" si="5"/>
        <v>36.4</v>
      </c>
      <c r="O13" s="26">
        <f t="shared" ref="O13:O14" si="11">13*N13-G13</f>
        <v>69.199999999999989</v>
      </c>
      <c r="P13" s="26">
        <f t="shared" si="7"/>
        <v>69.199999999999989</v>
      </c>
      <c r="Q13" s="26"/>
      <c r="S13" s="2">
        <f t="shared" si="8"/>
        <v>13</v>
      </c>
      <c r="T13" s="2">
        <f t="shared" si="9"/>
        <v>11.098901098901099</v>
      </c>
      <c r="U13" s="2">
        <f>VLOOKUP(A13,[1]TDSheet!$A:$W,23,0)</f>
        <v>50.2</v>
      </c>
      <c r="V13" s="2">
        <f>VLOOKUP(A13,[1]TDSheet!$A:$X,24,0)</f>
        <v>41.8</v>
      </c>
      <c r="W13" s="2">
        <f>VLOOKUP(A13,[1]TDSheet!$A:$N,14,0)</f>
        <v>34.076000000000001</v>
      </c>
      <c r="Y13" s="2">
        <f t="shared" si="10"/>
        <v>31.139999999999997</v>
      </c>
    </row>
    <row r="14" spans="1:25" ht="11.1" customHeight="1" x14ac:dyDescent="0.2">
      <c r="A14" s="8" t="s">
        <v>18</v>
      </c>
      <c r="B14" s="8" t="s">
        <v>14</v>
      </c>
      <c r="C14" s="8"/>
      <c r="D14" s="9">
        <v>336</v>
      </c>
      <c r="E14" s="9">
        <v>294</v>
      </c>
      <c r="F14" s="9">
        <v>169</v>
      </c>
      <c r="G14" s="9">
        <v>400</v>
      </c>
      <c r="H14" s="25">
        <f>VLOOKUP(A14,[1]TDSheet!$A:$H,8,0)</f>
        <v>0.45</v>
      </c>
      <c r="I14" s="2">
        <f>VLOOKUP(A14,[1]TDSheet!$A:$I,9,0)</f>
        <v>45</v>
      </c>
      <c r="J14" s="2">
        <f>VLOOKUP(A14,[2]Луганск!$A:$E,4,0)</f>
        <v>180</v>
      </c>
      <c r="K14" s="2">
        <f t="shared" si="4"/>
        <v>-11</v>
      </c>
      <c r="N14" s="2">
        <f t="shared" si="5"/>
        <v>33.799999999999997</v>
      </c>
      <c r="O14" s="26">
        <f t="shared" si="11"/>
        <v>39.399999999999977</v>
      </c>
      <c r="P14" s="26">
        <f t="shared" si="7"/>
        <v>39.399999999999977</v>
      </c>
      <c r="Q14" s="26"/>
      <c r="S14" s="2">
        <f t="shared" si="8"/>
        <v>13</v>
      </c>
      <c r="T14" s="2">
        <f t="shared" si="9"/>
        <v>11.834319526627221</v>
      </c>
      <c r="U14" s="2">
        <f>VLOOKUP(A14,[1]TDSheet!$A:$W,23,0)</f>
        <v>39.799999999999997</v>
      </c>
      <c r="V14" s="2">
        <f>VLOOKUP(A14,[1]TDSheet!$A:$X,24,0)</f>
        <v>47.6</v>
      </c>
      <c r="W14" s="2">
        <f>VLOOKUP(A14,[1]TDSheet!$A:$N,14,0)</f>
        <v>37.872399999999999</v>
      </c>
      <c r="Y14" s="2">
        <f t="shared" si="10"/>
        <v>17.72999999999999</v>
      </c>
    </row>
    <row r="15" spans="1:25" ht="11.1" customHeight="1" x14ac:dyDescent="0.2">
      <c r="A15" s="28" t="s">
        <v>19</v>
      </c>
      <c r="B15" s="28" t="s">
        <v>14</v>
      </c>
      <c r="C15" s="28"/>
      <c r="D15" s="29">
        <v>52</v>
      </c>
      <c r="E15" s="29"/>
      <c r="F15" s="29">
        <v>-1</v>
      </c>
      <c r="G15" s="29"/>
      <c r="H15" s="25">
        <f>VLOOKUP(A15,[1]TDSheet!$A:$H,8,0)</f>
        <v>0</v>
      </c>
      <c r="I15" s="2">
        <f>VLOOKUP(A15,[1]TDSheet!$A:$I,9,0)</f>
        <v>45</v>
      </c>
      <c r="K15" s="2">
        <f t="shared" si="4"/>
        <v>-1</v>
      </c>
      <c r="N15" s="2">
        <f t="shared" si="5"/>
        <v>-0.2</v>
      </c>
      <c r="O15" s="26"/>
      <c r="P15" s="26">
        <f t="shared" si="7"/>
        <v>0</v>
      </c>
      <c r="Q15" s="26"/>
      <c r="S15" s="2">
        <f t="shared" si="8"/>
        <v>0</v>
      </c>
      <c r="T15" s="2">
        <f t="shared" si="9"/>
        <v>0</v>
      </c>
      <c r="U15" s="2">
        <f>VLOOKUP(A15,[1]TDSheet!$A:$W,23,0)</f>
        <v>0.6</v>
      </c>
      <c r="V15" s="2">
        <f>VLOOKUP(A15,[1]TDSheet!$A:$X,24,0)</f>
        <v>0</v>
      </c>
      <c r="W15" s="2">
        <f>VLOOKUP(A15,[1]TDSheet!$A:$N,14,0)</f>
        <v>-0.2</v>
      </c>
      <c r="X15" s="27" t="str">
        <f>VLOOKUP(A15,[1]TDSheet!$A:$Y,25,0)</f>
        <v>Вывести</v>
      </c>
      <c r="Y15" s="2">
        <f t="shared" si="10"/>
        <v>0</v>
      </c>
    </row>
    <row r="16" spans="1:25" ht="11.1" customHeight="1" x14ac:dyDescent="0.2">
      <c r="A16" s="8" t="s">
        <v>20</v>
      </c>
      <c r="B16" s="8" t="s">
        <v>14</v>
      </c>
      <c r="C16" s="8"/>
      <c r="D16" s="10"/>
      <c r="E16" s="9">
        <v>20</v>
      </c>
      <c r="F16" s="9">
        <v>12</v>
      </c>
      <c r="G16" s="9">
        <v>8</v>
      </c>
      <c r="H16" s="25">
        <v>0</v>
      </c>
      <c r="I16" s="2" t="e">
        <f>VLOOKUP(A16,[1]TDSheet!$A:$I,9,0)</f>
        <v>#N/A</v>
      </c>
      <c r="J16" s="2">
        <f>VLOOKUP(A16,[2]Луганск!$A:$E,4,0)</f>
        <v>15</v>
      </c>
      <c r="K16" s="2">
        <f t="shared" si="4"/>
        <v>-3</v>
      </c>
      <c r="N16" s="2">
        <f t="shared" si="5"/>
        <v>2.4</v>
      </c>
      <c r="O16" s="26"/>
      <c r="P16" s="26">
        <f t="shared" si="7"/>
        <v>0</v>
      </c>
      <c r="Q16" s="26"/>
      <c r="S16" s="2">
        <f t="shared" si="8"/>
        <v>3.3333333333333335</v>
      </c>
      <c r="T16" s="2">
        <f t="shared" si="9"/>
        <v>3.3333333333333335</v>
      </c>
      <c r="U16" s="2">
        <v>0</v>
      </c>
      <c r="V16" s="2">
        <v>0</v>
      </c>
      <c r="W16" s="2">
        <v>0</v>
      </c>
      <c r="Y16" s="2">
        <f t="shared" si="10"/>
        <v>0</v>
      </c>
    </row>
    <row r="17" spans="1:25" ht="21.95" customHeight="1" x14ac:dyDescent="0.2">
      <c r="A17" s="8" t="s">
        <v>21</v>
      </c>
      <c r="B17" s="8" t="s">
        <v>14</v>
      </c>
      <c r="C17" s="8"/>
      <c r="D17" s="9">
        <v>54</v>
      </c>
      <c r="E17" s="9">
        <v>255</v>
      </c>
      <c r="F17" s="9">
        <v>72</v>
      </c>
      <c r="G17" s="9">
        <v>222</v>
      </c>
      <c r="H17" s="25">
        <f>VLOOKUP(A17,[1]TDSheet!$A:$H,8,0)</f>
        <v>0.17</v>
      </c>
      <c r="I17" s="2">
        <f>VLOOKUP(A17,[1]TDSheet!$A:$I,9,0)</f>
        <v>180</v>
      </c>
      <c r="J17" s="2">
        <f>VLOOKUP(A17,[2]Луганск!$A:$E,4,0)</f>
        <v>111</v>
      </c>
      <c r="K17" s="2">
        <f t="shared" si="4"/>
        <v>-39</v>
      </c>
      <c r="N17" s="2">
        <f t="shared" si="5"/>
        <v>14.4</v>
      </c>
      <c r="O17" s="26"/>
      <c r="P17" s="26">
        <f t="shared" si="7"/>
        <v>0</v>
      </c>
      <c r="Q17" s="26"/>
      <c r="S17" s="2">
        <f t="shared" si="8"/>
        <v>15.416666666666666</v>
      </c>
      <c r="T17" s="2">
        <f t="shared" si="9"/>
        <v>15.416666666666666</v>
      </c>
      <c r="U17" s="2">
        <f>VLOOKUP(A17,[1]TDSheet!$A:$W,23,0)</f>
        <v>6.2</v>
      </c>
      <c r="V17" s="2">
        <f>VLOOKUP(A17,[1]TDSheet!$A:$X,24,0)</f>
        <v>13.8</v>
      </c>
      <c r="W17" s="2">
        <f>VLOOKUP(A17,[1]TDSheet!$A:$N,14,0)</f>
        <v>12</v>
      </c>
      <c r="Y17" s="2">
        <f t="shared" si="10"/>
        <v>0</v>
      </c>
    </row>
    <row r="18" spans="1:25" ht="21.95" customHeight="1" x14ac:dyDescent="0.2">
      <c r="A18" s="8" t="s">
        <v>22</v>
      </c>
      <c r="B18" s="8" t="s">
        <v>14</v>
      </c>
      <c r="C18" s="8"/>
      <c r="D18" s="10"/>
      <c r="E18" s="9">
        <v>48</v>
      </c>
      <c r="F18" s="9"/>
      <c r="G18" s="9">
        <v>24</v>
      </c>
      <c r="H18" s="25">
        <v>0</v>
      </c>
      <c r="I18" s="2" t="e">
        <f>VLOOKUP(A18,[1]TDSheet!$A:$I,9,0)</f>
        <v>#N/A</v>
      </c>
      <c r="J18" s="2">
        <f>VLOOKUP(A18,[2]Луганск!$A:$E,4,0)</f>
        <v>10</v>
      </c>
      <c r="K18" s="2">
        <f t="shared" si="4"/>
        <v>-10</v>
      </c>
      <c r="N18" s="2">
        <f t="shared" si="5"/>
        <v>0</v>
      </c>
      <c r="O18" s="26"/>
      <c r="P18" s="26">
        <f t="shared" si="7"/>
        <v>0</v>
      </c>
      <c r="Q18" s="26"/>
      <c r="S18" s="2" t="e">
        <f t="shared" si="8"/>
        <v>#DIV/0!</v>
      </c>
      <c r="T18" s="2" t="e">
        <f t="shared" si="9"/>
        <v>#DIV/0!</v>
      </c>
      <c r="U18" s="2">
        <v>0</v>
      </c>
      <c r="V18" s="2">
        <v>0</v>
      </c>
      <c r="W18" s="2">
        <v>0</v>
      </c>
      <c r="Y18" s="2">
        <f t="shared" si="10"/>
        <v>0</v>
      </c>
    </row>
    <row r="19" spans="1:25" ht="11.1" customHeight="1" x14ac:dyDescent="0.2">
      <c r="A19" s="8" t="s">
        <v>23</v>
      </c>
      <c r="B19" s="8" t="s">
        <v>14</v>
      </c>
      <c r="C19" s="8"/>
      <c r="D19" s="10"/>
      <c r="E19" s="9">
        <v>78</v>
      </c>
      <c r="F19" s="9">
        <v>24</v>
      </c>
      <c r="G19" s="9">
        <v>54</v>
      </c>
      <c r="H19" s="25">
        <v>0</v>
      </c>
      <c r="I19" s="2" t="e">
        <f>VLOOKUP(A19,[1]TDSheet!$A:$I,9,0)</f>
        <v>#N/A</v>
      </c>
      <c r="J19" s="2">
        <f>VLOOKUP(A19,[2]Луганск!$A:$E,4,0)</f>
        <v>25</v>
      </c>
      <c r="K19" s="2">
        <f t="shared" si="4"/>
        <v>-1</v>
      </c>
      <c r="N19" s="2">
        <f t="shared" si="5"/>
        <v>4.8</v>
      </c>
      <c r="O19" s="26"/>
      <c r="P19" s="26">
        <f t="shared" si="7"/>
        <v>0</v>
      </c>
      <c r="Q19" s="26"/>
      <c r="S19" s="2">
        <f t="shared" si="8"/>
        <v>11.25</v>
      </c>
      <c r="T19" s="2">
        <f t="shared" si="9"/>
        <v>11.25</v>
      </c>
      <c r="U19" s="2">
        <v>0</v>
      </c>
      <c r="V19" s="2">
        <v>0</v>
      </c>
      <c r="W19" s="2">
        <v>0</v>
      </c>
      <c r="Y19" s="2">
        <f t="shared" si="10"/>
        <v>0</v>
      </c>
    </row>
    <row r="20" spans="1:25" ht="11.1" customHeight="1" x14ac:dyDescent="0.2">
      <c r="A20" s="8" t="s">
        <v>24</v>
      </c>
      <c r="B20" s="8" t="s">
        <v>14</v>
      </c>
      <c r="C20" s="8"/>
      <c r="D20" s="9">
        <v>27</v>
      </c>
      <c r="E20" s="9">
        <v>270</v>
      </c>
      <c r="F20" s="9">
        <v>9</v>
      </c>
      <c r="G20" s="9">
        <v>270</v>
      </c>
      <c r="H20" s="25">
        <f>VLOOKUP(A20,[1]TDSheet!$A:$H,8,0)</f>
        <v>0.3</v>
      </c>
      <c r="I20" s="2">
        <f>VLOOKUP(A20,[1]TDSheet!$A:$I,9,0)</f>
        <v>40</v>
      </c>
      <c r="J20" s="2">
        <f>VLOOKUP(A20,[2]Луганск!$A:$E,4,0)</f>
        <v>43</v>
      </c>
      <c r="K20" s="2">
        <f t="shared" si="4"/>
        <v>-34</v>
      </c>
      <c r="N20" s="2">
        <f t="shared" si="5"/>
        <v>1.8</v>
      </c>
      <c r="O20" s="26"/>
      <c r="P20" s="26">
        <f t="shared" si="7"/>
        <v>0</v>
      </c>
      <c r="Q20" s="26"/>
      <c r="S20" s="2">
        <f t="shared" si="8"/>
        <v>150</v>
      </c>
      <c r="T20" s="2">
        <f t="shared" si="9"/>
        <v>150</v>
      </c>
      <c r="U20" s="2">
        <f>VLOOKUP(A20,[1]TDSheet!$A:$W,23,0)</f>
        <v>10.4</v>
      </c>
      <c r="V20" s="2">
        <f>VLOOKUP(A20,[1]TDSheet!$A:$X,24,0)</f>
        <v>5.8</v>
      </c>
      <c r="W20" s="2">
        <f>VLOOKUP(A20,[1]TDSheet!$A:$N,14,0)</f>
        <v>0</v>
      </c>
      <c r="X20" s="2" t="str">
        <f>VLOOKUP(A20,[1]TDSheet!$A:$Y,25,0)</f>
        <v>Вывести/ директор попросил оставить</v>
      </c>
      <c r="Y20" s="2">
        <f t="shared" si="10"/>
        <v>0</v>
      </c>
    </row>
    <row r="21" spans="1:25" ht="11.1" customHeight="1" x14ac:dyDescent="0.2">
      <c r="A21" s="8" t="s">
        <v>25</v>
      </c>
      <c r="B21" s="8" t="s">
        <v>14</v>
      </c>
      <c r="C21" s="8"/>
      <c r="D21" s="9">
        <v>119</v>
      </c>
      <c r="E21" s="9">
        <v>138</v>
      </c>
      <c r="F21" s="9">
        <v>66</v>
      </c>
      <c r="G21" s="9">
        <v>191</v>
      </c>
      <c r="H21" s="25">
        <f>VLOOKUP(A21,[1]TDSheet!$A:$H,8,0)</f>
        <v>0.4</v>
      </c>
      <c r="I21" s="2">
        <f>VLOOKUP(A21,[1]TDSheet!$A:$I,9,0)</f>
        <v>50</v>
      </c>
      <c r="J21" s="2">
        <f>VLOOKUP(A21,[2]Луганск!$A:$E,4,0)</f>
        <v>66</v>
      </c>
      <c r="K21" s="2">
        <f t="shared" si="4"/>
        <v>0</v>
      </c>
      <c r="N21" s="2">
        <f t="shared" si="5"/>
        <v>13.2</v>
      </c>
      <c r="O21" s="26"/>
      <c r="P21" s="26">
        <f t="shared" si="7"/>
        <v>0</v>
      </c>
      <c r="Q21" s="26"/>
      <c r="S21" s="2">
        <f t="shared" si="8"/>
        <v>14.469696969696971</v>
      </c>
      <c r="T21" s="2">
        <f t="shared" si="9"/>
        <v>14.469696969696971</v>
      </c>
      <c r="U21" s="2">
        <f>VLOOKUP(A21,[1]TDSheet!$A:$W,23,0)</f>
        <v>0.6</v>
      </c>
      <c r="V21" s="2">
        <f>VLOOKUP(A21,[1]TDSheet!$A:$X,24,0)</f>
        <v>10.8</v>
      </c>
      <c r="W21" s="2">
        <f>VLOOKUP(A21,[1]TDSheet!$A:$N,14,0)</f>
        <v>4.2</v>
      </c>
      <c r="X21" s="33" t="str">
        <f>VLOOKUP(A21,[1]TDSheet!$A:$Y,25,0)</f>
        <v>необходимо увеличить продажи</v>
      </c>
      <c r="Y21" s="2">
        <f t="shared" si="10"/>
        <v>0</v>
      </c>
    </row>
    <row r="22" spans="1:25" ht="11.1" customHeight="1" x14ac:dyDescent="0.2">
      <c r="A22" s="8" t="s">
        <v>26</v>
      </c>
      <c r="B22" s="8" t="s">
        <v>14</v>
      </c>
      <c r="C22" s="8"/>
      <c r="D22" s="9">
        <v>94</v>
      </c>
      <c r="E22" s="9">
        <v>300</v>
      </c>
      <c r="F22" s="9">
        <v>117</v>
      </c>
      <c r="G22" s="9">
        <v>273</v>
      </c>
      <c r="H22" s="25">
        <f>VLOOKUP(A22,[1]TDSheet!$A:$H,8,0)</f>
        <v>0.35</v>
      </c>
      <c r="I22" s="2">
        <f>VLOOKUP(A22,[1]TDSheet!$A:$I,9,0)</f>
        <v>40</v>
      </c>
      <c r="J22" s="2">
        <f>VLOOKUP(A22,[2]Луганск!$A:$E,4,0)</f>
        <v>126</v>
      </c>
      <c r="K22" s="2">
        <f t="shared" si="4"/>
        <v>-9</v>
      </c>
      <c r="N22" s="2">
        <f t="shared" si="5"/>
        <v>23.4</v>
      </c>
      <c r="O22" s="26">
        <f t="shared" ref="O22" si="12">13*N22-G22</f>
        <v>31.199999999999989</v>
      </c>
      <c r="P22" s="26">
        <f t="shared" si="7"/>
        <v>31.199999999999989</v>
      </c>
      <c r="Q22" s="26"/>
      <c r="S22" s="2">
        <f t="shared" si="8"/>
        <v>13</v>
      </c>
      <c r="T22" s="2">
        <f t="shared" si="9"/>
        <v>11.666666666666668</v>
      </c>
      <c r="U22" s="2">
        <f>VLOOKUP(A22,[1]TDSheet!$A:$W,23,0)</f>
        <v>1.2</v>
      </c>
      <c r="V22" s="2">
        <f>VLOOKUP(A22,[1]TDSheet!$A:$X,24,0)</f>
        <v>21</v>
      </c>
      <c r="W22" s="2">
        <f>VLOOKUP(A22,[1]TDSheet!$A:$N,14,0)</f>
        <v>15</v>
      </c>
      <c r="Y22" s="2">
        <f t="shared" si="10"/>
        <v>10.919999999999995</v>
      </c>
    </row>
    <row r="23" spans="1:25" ht="11.1" customHeight="1" x14ac:dyDescent="0.2">
      <c r="A23" s="8" t="s">
        <v>27</v>
      </c>
      <c r="B23" s="8" t="s">
        <v>14</v>
      </c>
      <c r="C23" s="8"/>
      <c r="D23" s="9">
        <v>143</v>
      </c>
      <c r="E23" s="9">
        <v>606</v>
      </c>
      <c r="F23" s="9">
        <v>172</v>
      </c>
      <c r="G23" s="9">
        <v>546</v>
      </c>
      <c r="H23" s="25">
        <f>VLOOKUP(A23,[1]TDSheet!$A:$H,8,0)</f>
        <v>0.17</v>
      </c>
      <c r="I23" s="2">
        <f>VLOOKUP(A23,[1]TDSheet!$A:$I,9,0)</f>
        <v>120</v>
      </c>
      <c r="J23" s="2">
        <f>VLOOKUP(A23,[2]Луганск!$A:$E,4,0)</f>
        <v>174</v>
      </c>
      <c r="K23" s="2">
        <f t="shared" si="4"/>
        <v>-2</v>
      </c>
      <c r="N23" s="2">
        <f t="shared" si="5"/>
        <v>34.4</v>
      </c>
      <c r="O23" s="26"/>
      <c r="P23" s="26">
        <f t="shared" si="7"/>
        <v>0</v>
      </c>
      <c r="Q23" s="26"/>
      <c r="S23" s="2">
        <f t="shared" si="8"/>
        <v>15.872093023255815</v>
      </c>
      <c r="T23" s="2">
        <f t="shared" si="9"/>
        <v>15.872093023255815</v>
      </c>
      <c r="U23" s="2">
        <f>VLOOKUP(A23,[1]TDSheet!$A:$W,23,0)</f>
        <v>21</v>
      </c>
      <c r="V23" s="2">
        <f>VLOOKUP(A23,[1]TDSheet!$A:$X,24,0)</f>
        <v>41.4</v>
      </c>
      <c r="W23" s="2">
        <f>VLOOKUP(A23,[1]TDSheet!$A:$N,14,0)</f>
        <v>33.6</v>
      </c>
      <c r="Y23" s="2">
        <f t="shared" si="10"/>
        <v>0</v>
      </c>
    </row>
    <row r="24" spans="1:25" ht="11.1" customHeight="1" x14ac:dyDescent="0.2">
      <c r="A24" s="30" t="s">
        <v>28</v>
      </c>
      <c r="B24" s="23" t="s">
        <v>14</v>
      </c>
      <c r="C24" s="23"/>
      <c r="D24" s="24">
        <v>121</v>
      </c>
      <c r="E24" s="24">
        <v>19</v>
      </c>
      <c r="F24" s="24">
        <v>49</v>
      </c>
      <c r="G24" s="24">
        <v>71</v>
      </c>
      <c r="H24" s="25">
        <v>0</v>
      </c>
      <c r="I24" s="2">
        <f>VLOOKUP(A24,[1]TDSheet!$A:$I,9,0)</f>
        <v>40</v>
      </c>
      <c r="J24" s="2">
        <f>VLOOKUP(A24,[2]Луганск!$A:$E,4,0)</f>
        <v>65</v>
      </c>
      <c r="K24" s="2">
        <f t="shared" si="4"/>
        <v>-16</v>
      </c>
      <c r="N24" s="2">
        <f t="shared" si="5"/>
        <v>9.8000000000000007</v>
      </c>
      <c r="O24" s="26"/>
      <c r="P24" s="26">
        <f t="shared" si="7"/>
        <v>0</v>
      </c>
      <c r="Q24" s="26"/>
      <c r="S24" s="2">
        <f t="shared" si="8"/>
        <v>7.2448979591836729</v>
      </c>
      <c r="T24" s="2">
        <f t="shared" si="9"/>
        <v>7.2448979591836729</v>
      </c>
      <c r="U24" s="2">
        <f>VLOOKUP(A24,[1]TDSheet!$A:$W,23,0)</f>
        <v>16</v>
      </c>
      <c r="V24" s="2">
        <f>VLOOKUP(A24,[1]TDSheet!$A:$X,24,0)</f>
        <v>12</v>
      </c>
      <c r="W24" s="2">
        <f>VLOOKUP(A24,[1]TDSheet!$A:$N,14,0)</f>
        <v>8.1999999999999993</v>
      </c>
      <c r="X24" s="31" t="s">
        <v>133</v>
      </c>
      <c r="Y24" s="2">
        <f t="shared" si="10"/>
        <v>0</v>
      </c>
    </row>
    <row r="25" spans="1:25" ht="11.1" customHeight="1" x14ac:dyDescent="0.2">
      <c r="A25" s="23" t="s">
        <v>29</v>
      </c>
      <c r="B25" s="23" t="s">
        <v>14</v>
      </c>
      <c r="C25" s="23" t="str">
        <f>VLOOKUP(A25,[3]TDSheet!$A:$C,3,0)</f>
        <v>бонус_Н</v>
      </c>
      <c r="D25" s="24">
        <v>596</v>
      </c>
      <c r="E25" s="24"/>
      <c r="F25" s="24">
        <v>53</v>
      </c>
      <c r="G25" s="24">
        <v>243</v>
      </c>
      <c r="H25" s="32">
        <v>0.35</v>
      </c>
      <c r="I25" s="2">
        <f>VLOOKUP(A25,[1]TDSheet!$A:$I,9,0)</f>
        <v>45</v>
      </c>
      <c r="J25" s="2">
        <f>VLOOKUP(A25,[2]Луганск!$A:$E,4,0)</f>
        <v>57</v>
      </c>
      <c r="K25" s="2">
        <f t="shared" si="4"/>
        <v>-4</v>
      </c>
      <c r="N25" s="2">
        <f t="shared" si="5"/>
        <v>10.6</v>
      </c>
      <c r="O25" s="26"/>
      <c r="P25" s="26">
        <f t="shared" si="7"/>
        <v>0</v>
      </c>
      <c r="Q25" s="26"/>
      <c r="S25" s="2">
        <f t="shared" si="8"/>
        <v>22.924528301886792</v>
      </c>
      <c r="T25" s="2">
        <f t="shared" si="9"/>
        <v>22.924528301886792</v>
      </c>
      <c r="U25" s="2">
        <f>VLOOKUP(A25,[1]TDSheet!$A:$W,23,0)</f>
        <v>42.4</v>
      </c>
      <c r="V25" s="2">
        <f>VLOOKUP(A25,[1]TDSheet!$A:$X,24,0)</f>
        <v>27</v>
      </c>
      <c r="W25" s="2">
        <f>VLOOKUP(A25,[1]TDSheet!$A:$N,14,0)</f>
        <v>58.6</v>
      </c>
      <c r="X25" s="31" t="s">
        <v>133</v>
      </c>
      <c r="Y25" s="2">
        <f t="shared" si="10"/>
        <v>0</v>
      </c>
    </row>
    <row r="26" spans="1:25" ht="11.1" customHeight="1" x14ac:dyDescent="0.2">
      <c r="A26" s="8" t="s">
        <v>30</v>
      </c>
      <c r="B26" s="8" t="s">
        <v>14</v>
      </c>
      <c r="C26" s="8"/>
      <c r="D26" s="10"/>
      <c r="E26" s="9">
        <v>126</v>
      </c>
      <c r="F26" s="9">
        <v>54</v>
      </c>
      <c r="G26" s="9">
        <v>72</v>
      </c>
      <c r="H26" s="25">
        <v>0</v>
      </c>
      <c r="I26" s="2" t="e">
        <f>VLOOKUP(A26,[1]TDSheet!$A:$I,9,0)</f>
        <v>#N/A</v>
      </c>
      <c r="J26" s="2">
        <f>VLOOKUP(A26,[2]Луганск!$A:$E,4,0)</f>
        <v>54</v>
      </c>
      <c r="K26" s="2">
        <f t="shared" si="4"/>
        <v>0</v>
      </c>
      <c r="N26" s="2">
        <f t="shared" si="5"/>
        <v>10.8</v>
      </c>
      <c r="O26" s="26"/>
      <c r="P26" s="26">
        <f t="shared" si="7"/>
        <v>0</v>
      </c>
      <c r="Q26" s="26"/>
      <c r="S26" s="2">
        <f t="shared" si="8"/>
        <v>6.6666666666666661</v>
      </c>
      <c r="T26" s="2">
        <f t="shared" si="9"/>
        <v>6.6666666666666661</v>
      </c>
      <c r="U26" s="2">
        <v>0</v>
      </c>
      <c r="V26" s="2">
        <v>0</v>
      </c>
      <c r="W26" s="2">
        <v>0</v>
      </c>
      <c r="Y26" s="2">
        <f t="shared" si="10"/>
        <v>0</v>
      </c>
    </row>
    <row r="27" spans="1:25" ht="21.95" customHeight="1" x14ac:dyDescent="0.2">
      <c r="A27" s="8" t="s">
        <v>31</v>
      </c>
      <c r="B27" s="8" t="s">
        <v>14</v>
      </c>
      <c r="C27" s="8"/>
      <c r="D27" s="9">
        <v>-2</v>
      </c>
      <c r="E27" s="9">
        <v>2</v>
      </c>
      <c r="F27" s="9"/>
      <c r="G27" s="9"/>
      <c r="H27" s="25">
        <v>0</v>
      </c>
      <c r="I27" s="2" t="e">
        <f>VLOOKUP(A27,[1]TDSheet!$A:$I,9,0)</f>
        <v>#N/A</v>
      </c>
      <c r="K27" s="2">
        <f t="shared" si="4"/>
        <v>0</v>
      </c>
      <c r="N27" s="2">
        <f t="shared" si="5"/>
        <v>0</v>
      </c>
      <c r="O27" s="26"/>
      <c r="P27" s="26">
        <f t="shared" si="7"/>
        <v>0</v>
      </c>
      <c r="Q27" s="26"/>
      <c r="S27" s="2" t="e">
        <f t="shared" si="8"/>
        <v>#DIV/0!</v>
      </c>
      <c r="T27" s="2" t="e">
        <f t="shared" si="9"/>
        <v>#DIV/0!</v>
      </c>
      <c r="U27" s="2">
        <v>0</v>
      </c>
      <c r="V27" s="2">
        <v>0</v>
      </c>
      <c r="W27" s="2">
        <v>0</v>
      </c>
      <c r="Y27" s="2">
        <f t="shared" si="10"/>
        <v>0</v>
      </c>
    </row>
    <row r="28" spans="1:25" ht="21.95" customHeight="1" x14ac:dyDescent="0.2">
      <c r="A28" s="8" t="s">
        <v>32</v>
      </c>
      <c r="B28" s="8" t="s">
        <v>14</v>
      </c>
      <c r="C28" s="8"/>
      <c r="D28" s="9">
        <v>7</v>
      </c>
      <c r="E28" s="9">
        <v>138</v>
      </c>
      <c r="F28" s="9">
        <v>24</v>
      </c>
      <c r="G28" s="9">
        <v>114</v>
      </c>
      <c r="H28" s="25">
        <f>VLOOKUP(A28,[1]TDSheet!$A:$H,8,0)</f>
        <v>0.35</v>
      </c>
      <c r="I28" s="2">
        <f>VLOOKUP(A28,[1]TDSheet!$A:$I,9,0)</f>
        <v>45</v>
      </c>
      <c r="J28" s="2">
        <f>VLOOKUP(A28,[2]Луганск!$A:$E,4,0)</f>
        <v>38</v>
      </c>
      <c r="K28" s="2">
        <f t="shared" si="4"/>
        <v>-14</v>
      </c>
      <c r="N28" s="2">
        <f t="shared" si="5"/>
        <v>4.8</v>
      </c>
      <c r="O28" s="26"/>
      <c r="P28" s="26">
        <f t="shared" si="7"/>
        <v>0</v>
      </c>
      <c r="Q28" s="26"/>
      <c r="S28" s="2">
        <f t="shared" si="8"/>
        <v>23.75</v>
      </c>
      <c r="T28" s="2">
        <f t="shared" si="9"/>
        <v>23.75</v>
      </c>
      <c r="U28" s="2">
        <f>VLOOKUP(A28,[1]TDSheet!$A:$W,23,0)</f>
        <v>0</v>
      </c>
      <c r="V28" s="2">
        <f>VLOOKUP(A28,[1]TDSheet!$A:$X,24,0)</f>
        <v>0</v>
      </c>
      <c r="W28" s="2">
        <f>VLOOKUP(A28,[1]TDSheet!$A:$N,14,0)</f>
        <v>0</v>
      </c>
      <c r="Y28" s="2">
        <f t="shared" si="10"/>
        <v>0</v>
      </c>
    </row>
    <row r="29" spans="1:25" ht="21.95" customHeight="1" x14ac:dyDescent="0.2">
      <c r="A29" s="8" t="s">
        <v>33</v>
      </c>
      <c r="B29" s="8" t="s">
        <v>14</v>
      </c>
      <c r="C29" s="8"/>
      <c r="D29" s="10"/>
      <c r="E29" s="9">
        <v>91</v>
      </c>
      <c r="F29" s="9">
        <v>31</v>
      </c>
      <c r="G29" s="9">
        <v>60</v>
      </c>
      <c r="H29" s="25">
        <v>0</v>
      </c>
      <c r="I29" s="2" t="e">
        <f>VLOOKUP(A29,[1]TDSheet!$A:$I,9,0)</f>
        <v>#N/A</v>
      </c>
      <c r="J29" s="2">
        <f>VLOOKUP(A29,[2]Луганск!$A:$E,4,0)</f>
        <v>46</v>
      </c>
      <c r="K29" s="2">
        <f t="shared" si="4"/>
        <v>-15</v>
      </c>
      <c r="N29" s="2">
        <f t="shared" si="5"/>
        <v>6.2</v>
      </c>
      <c r="O29" s="26"/>
      <c r="P29" s="26">
        <f t="shared" si="7"/>
        <v>0</v>
      </c>
      <c r="Q29" s="26"/>
      <c r="S29" s="2">
        <f t="shared" si="8"/>
        <v>9.67741935483871</v>
      </c>
      <c r="T29" s="2">
        <f t="shared" si="9"/>
        <v>9.67741935483871</v>
      </c>
      <c r="U29" s="2">
        <v>0</v>
      </c>
      <c r="V29" s="2">
        <v>0</v>
      </c>
      <c r="W29" s="2">
        <v>0</v>
      </c>
      <c r="Y29" s="2">
        <f t="shared" si="10"/>
        <v>0</v>
      </c>
    </row>
    <row r="30" spans="1:25" ht="11.1" customHeight="1" x14ac:dyDescent="0.2">
      <c r="A30" s="8" t="s">
        <v>34</v>
      </c>
      <c r="B30" s="8" t="s">
        <v>9</v>
      </c>
      <c r="C30" s="22" t="s">
        <v>132</v>
      </c>
      <c r="D30" s="9">
        <v>870.21699999999998</v>
      </c>
      <c r="E30" s="9">
        <v>238.86500000000001</v>
      </c>
      <c r="F30" s="9">
        <v>454.923</v>
      </c>
      <c r="G30" s="9">
        <v>552.149</v>
      </c>
      <c r="H30" s="25">
        <f>VLOOKUP(A30,[1]TDSheet!$A:$H,8,0)</f>
        <v>1</v>
      </c>
      <c r="I30" s="2">
        <f>VLOOKUP(A30,[1]TDSheet!$A:$I,9,0)</f>
        <v>55</v>
      </c>
      <c r="J30" s="2">
        <f>VLOOKUP(A30,[2]Луганск!$A:$E,4,0)</f>
        <v>461.37</v>
      </c>
      <c r="K30" s="2">
        <f t="shared" si="4"/>
        <v>-6.4470000000000027</v>
      </c>
      <c r="N30" s="2">
        <f t="shared" si="5"/>
        <v>90.9846</v>
      </c>
      <c r="O30" s="26">
        <f t="shared" ref="O30:O55" si="13">13*N30-G30</f>
        <v>630.6508</v>
      </c>
      <c r="P30" s="26">
        <f t="shared" si="7"/>
        <v>630.6508</v>
      </c>
      <c r="Q30" s="26"/>
      <c r="S30" s="2">
        <f t="shared" si="8"/>
        <v>13</v>
      </c>
      <c r="T30" s="2">
        <f t="shared" si="9"/>
        <v>6.0685984221505613</v>
      </c>
      <c r="U30" s="2">
        <f>VLOOKUP(A30,[1]TDSheet!$A:$W,23,0)</f>
        <v>72.325400000000002</v>
      </c>
      <c r="V30" s="2">
        <f>VLOOKUP(A30,[1]TDSheet!$A:$X,24,0)</f>
        <v>94.530799999999999</v>
      </c>
      <c r="W30" s="2">
        <f>VLOOKUP(A30,[1]TDSheet!$A:$N,14,0)</f>
        <v>86.812600000000003</v>
      </c>
      <c r="Y30" s="2">
        <f t="shared" si="10"/>
        <v>630.6508</v>
      </c>
    </row>
    <row r="31" spans="1:25" ht="11.1" customHeight="1" x14ac:dyDescent="0.2">
      <c r="A31" s="8" t="s">
        <v>35</v>
      </c>
      <c r="B31" s="8" t="s">
        <v>9</v>
      </c>
      <c r="C31" s="8"/>
      <c r="D31" s="9">
        <v>1638.576</v>
      </c>
      <c r="E31" s="9">
        <v>2927.125</v>
      </c>
      <c r="F31" s="9">
        <v>1409.1389999999999</v>
      </c>
      <c r="G31" s="9">
        <v>2850.107</v>
      </c>
      <c r="H31" s="25">
        <f>VLOOKUP(A31,[1]TDSheet!$A:$H,8,0)</f>
        <v>1</v>
      </c>
      <c r="I31" s="2">
        <f>VLOOKUP(A31,[1]TDSheet!$A:$I,9,0)</f>
        <v>50</v>
      </c>
      <c r="J31" s="2">
        <f>VLOOKUP(A31,[2]Луганск!$A:$E,4,0)</f>
        <v>1460</v>
      </c>
      <c r="K31" s="2">
        <f t="shared" si="4"/>
        <v>-50.861000000000104</v>
      </c>
      <c r="N31" s="2">
        <f t="shared" si="5"/>
        <v>281.82779999999997</v>
      </c>
      <c r="O31" s="26">
        <f t="shared" si="13"/>
        <v>813.65439999999944</v>
      </c>
      <c r="P31" s="26">
        <f t="shared" si="7"/>
        <v>813.65439999999944</v>
      </c>
      <c r="Q31" s="26"/>
      <c r="S31" s="2">
        <f t="shared" si="8"/>
        <v>13</v>
      </c>
      <c r="T31" s="2">
        <f t="shared" si="9"/>
        <v>10.112937758446826</v>
      </c>
      <c r="U31" s="2">
        <f>VLOOKUP(A31,[1]TDSheet!$A:$W,23,0)</f>
        <v>291.58479999999997</v>
      </c>
      <c r="V31" s="2">
        <f>VLOOKUP(A31,[1]TDSheet!$A:$X,24,0)</f>
        <v>282.75360000000001</v>
      </c>
      <c r="W31" s="2">
        <f>VLOOKUP(A31,[1]TDSheet!$A:$N,14,0)</f>
        <v>269.26660000000004</v>
      </c>
      <c r="Y31" s="2">
        <f t="shared" si="10"/>
        <v>813.65439999999944</v>
      </c>
    </row>
    <row r="32" spans="1:25" ht="11.1" customHeight="1" x14ac:dyDescent="0.2">
      <c r="A32" s="8" t="s">
        <v>36</v>
      </c>
      <c r="B32" s="8" t="s">
        <v>9</v>
      </c>
      <c r="C32" s="8"/>
      <c r="D32" s="9">
        <v>77.801000000000002</v>
      </c>
      <c r="E32" s="9">
        <v>147.97999999999999</v>
      </c>
      <c r="F32" s="9">
        <v>52.671999999999997</v>
      </c>
      <c r="G32" s="9">
        <v>153.67699999999999</v>
      </c>
      <c r="H32" s="25">
        <f>VLOOKUP(A32,[1]TDSheet!$A:$H,8,0)</f>
        <v>1</v>
      </c>
      <c r="I32" s="2">
        <f>VLOOKUP(A32,[1]TDSheet!$A:$I,9,0)</f>
        <v>55</v>
      </c>
      <c r="J32" s="2">
        <f>VLOOKUP(A32,[2]Луганск!$A:$E,4,0)</f>
        <v>47.25</v>
      </c>
      <c r="K32" s="2">
        <f t="shared" si="4"/>
        <v>5.421999999999997</v>
      </c>
      <c r="N32" s="2">
        <f t="shared" si="5"/>
        <v>10.5344</v>
      </c>
      <c r="O32" s="26"/>
      <c r="P32" s="26">
        <f t="shared" si="7"/>
        <v>0</v>
      </c>
      <c r="Q32" s="26"/>
      <c r="S32" s="2">
        <f t="shared" si="8"/>
        <v>14.588111330498178</v>
      </c>
      <c r="T32" s="2">
        <f t="shared" si="9"/>
        <v>14.588111330498178</v>
      </c>
      <c r="U32" s="2">
        <f>VLOOKUP(A32,[1]TDSheet!$A:$W,23,0)</f>
        <v>16.531600000000001</v>
      </c>
      <c r="V32" s="2">
        <f>VLOOKUP(A32,[1]TDSheet!$A:$X,24,0)</f>
        <v>13.834200000000001</v>
      </c>
      <c r="W32" s="2">
        <f>VLOOKUP(A32,[1]TDSheet!$A:$N,14,0)</f>
        <v>8.6790000000000003</v>
      </c>
      <c r="Y32" s="2">
        <f t="shared" si="10"/>
        <v>0</v>
      </c>
    </row>
    <row r="33" spans="1:25" ht="11.1" customHeight="1" x14ac:dyDescent="0.2">
      <c r="A33" s="8" t="s">
        <v>37</v>
      </c>
      <c r="B33" s="8" t="s">
        <v>9</v>
      </c>
      <c r="C33" s="22" t="s">
        <v>132</v>
      </c>
      <c r="D33" s="9">
        <v>1519.0309999999999</v>
      </c>
      <c r="E33" s="9">
        <v>1003.524</v>
      </c>
      <c r="F33" s="9">
        <v>775.05499999999995</v>
      </c>
      <c r="G33" s="9">
        <v>1523.5650000000001</v>
      </c>
      <c r="H33" s="25">
        <f>VLOOKUP(A33,[1]TDSheet!$A:$H,8,0)</f>
        <v>1</v>
      </c>
      <c r="I33" s="2">
        <f>VLOOKUP(A33,[1]TDSheet!$A:$I,9,0)</f>
        <v>55</v>
      </c>
      <c r="J33" s="2">
        <f>VLOOKUP(A33,[2]Луганск!$A:$E,4,0)</f>
        <v>829.71100000000001</v>
      </c>
      <c r="K33" s="2">
        <f t="shared" si="4"/>
        <v>-54.656000000000063</v>
      </c>
      <c r="N33" s="2">
        <f t="shared" si="5"/>
        <v>155.011</v>
      </c>
      <c r="O33" s="26">
        <f t="shared" si="13"/>
        <v>491.57799999999997</v>
      </c>
      <c r="P33" s="26">
        <v>800</v>
      </c>
      <c r="Q33" s="26">
        <v>800</v>
      </c>
      <c r="R33" s="2" t="s">
        <v>134</v>
      </c>
      <c r="S33" s="2">
        <f t="shared" si="8"/>
        <v>14.989678151873093</v>
      </c>
      <c r="T33" s="2">
        <f t="shared" si="9"/>
        <v>9.828754088419533</v>
      </c>
      <c r="U33" s="2">
        <f>VLOOKUP(A33,[1]TDSheet!$A:$W,23,0)</f>
        <v>126.547</v>
      </c>
      <c r="V33" s="2">
        <f>VLOOKUP(A33,[1]TDSheet!$A:$X,24,0)</f>
        <v>172.4982</v>
      </c>
      <c r="W33" s="2">
        <f>VLOOKUP(A33,[1]TDSheet!$A:$N,14,0)</f>
        <v>147.9332</v>
      </c>
      <c r="Y33" s="2">
        <f t="shared" si="10"/>
        <v>800</v>
      </c>
    </row>
    <row r="34" spans="1:25" ht="11.1" customHeight="1" x14ac:dyDescent="0.2">
      <c r="A34" s="8" t="s">
        <v>38</v>
      </c>
      <c r="B34" s="8" t="s">
        <v>9</v>
      </c>
      <c r="C34" s="8"/>
      <c r="D34" s="9">
        <v>1299.8910000000001</v>
      </c>
      <c r="E34" s="9">
        <v>7000.23</v>
      </c>
      <c r="F34" s="9">
        <v>2227.2869999999998</v>
      </c>
      <c r="G34" s="9">
        <v>5724.9629999999997</v>
      </c>
      <c r="H34" s="25">
        <f>VLOOKUP(A34,[1]TDSheet!$A:$H,8,0)</f>
        <v>1</v>
      </c>
      <c r="I34" s="2">
        <f>VLOOKUP(A34,[1]TDSheet!$A:$I,9,0)</f>
        <v>60</v>
      </c>
      <c r="J34" s="2">
        <f>VLOOKUP(A34,[2]Луганск!$A:$E,4,0)</f>
        <v>2142</v>
      </c>
      <c r="K34" s="2">
        <f t="shared" si="4"/>
        <v>85.286999999999807</v>
      </c>
      <c r="N34" s="2">
        <f t="shared" si="5"/>
        <v>445.45739999999995</v>
      </c>
      <c r="O34" s="26">
        <f t="shared" si="13"/>
        <v>65.98319999999967</v>
      </c>
      <c r="P34" s="26">
        <f t="shared" si="7"/>
        <v>65.98319999999967</v>
      </c>
      <c r="Q34" s="26"/>
      <c r="S34" s="2">
        <f t="shared" si="8"/>
        <v>13</v>
      </c>
      <c r="T34" s="2">
        <f t="shared" si="9"/>
        <v>12.851875398186225</v>
      </c>
      <c r="U34" s="2">
        <f>VLOOKUP(A34,[1]TDSheet!$A:$W,23,0)</f>
        <v>368.22979999999995</v>
      </c>
      <c r="V34" s="2">
        <f>VLOOKUP(A34,[1]TDSheet!$A:$X,24,0)</f>
        <v>425.6474</v>
      </c>
      <c r="W34" s="2">
        <f>VLOOKUP(A34,[1]TDSheet!$A:$N,14,0)</f>
        <v>537.56020000000001</v>
      </c>
      <c r="Y34" s="2">
        <f t="shared" si="10"/>
        <v>65.98319999999967</v>
      </c>
    </row>
    <row r="35" spans="1:25" ht="11.1" customHeight="1" x14ac:dyDescent="0.2">
      <c r="A35" s="8" t="s">
        <v>39</v>
      </c>
      <c r="B35" s="8" t="s">
        <v>9</v>
      </c>
      <c r="C35" s="22" t="s">
        <v>132</v>
      </c>
      <c r="D35" s="9">
        <v>441.72199999999998</v>
      </c>
      <c r="E35" s="9">
        <v>306.44</v>
      </c>
      <c r="F35" s="9">
        <v>242.452</v>
      </c>
      <c r="G35" s="9">
        <v>430.32100000000003</v>
      </c>
      <c r="H35" s="25">
        <f>VLOOKUP(A35,[1]TDSheet!$A:$H,8,0)</f>
        <v>1</v>
      </c>
      <c r="I35" s="2">
        <f>VLOOKUP(A35,[1]TDSheet!$A:$I,9,0)</f>
        <v>50</v>
      </c>
      <c r="J35" s="2">
        <f>VLOOKUP(A35,[2]Луганск!$A:$E,4,0)</f>
        <v>262.26</v>
      </c>
      <c r="K35" s="2">
        <f t="shared" si="4"/>
        <v>-19.807999999999993</v>
      </c>
      <c r="N35" s="2">
        <f t="shared" si="5"/>
        <v>48.490400000000001</v>
      </c>
      <c r="O35" s="26">
        <f t="shared" si="13"/>
        <v>200.05420000000004</v>
      </c>
      <c r="P35" s="26">
        <f t="shared" si="7"/>
        <v>200.05420000000004</v>
      </c>
      <c r="Q35" s="26"/>
      <c r="S35" s="2">
        <f t="shared" si="8"/>
        <v>13.000000000000002</v>
      </c>
      <c r="T35" s="2">
        <f t="shared" si="9"/>
        <v>8.8743545114084448</v>
      </c>
      <c r="U35" s="2">
        <f>VLOOKUP(A35,[1]TDSheet!$A:$W,23,0)</f>
        <v>46.8842</v>
      </c>
      <c r="V35" s="2">
        <f>VLOOKUP(A35,[1]TDSheet!$A:$X,24,0)</f>
        <v>50.143599999999999</v>
      </c>
      <c r="W35" s="2">
        <f>VLOOKUP(A35,[1]TDSheet!$A:$N,14,0)</f>
        <v>47.369199999999999</v>
      </c>
      <c r="Y35" s="2">
        <f t="shared" si="10"/>
        <v>200.05420000000004</v>
      </c>
    </row>
    <row r="36" spans="1:25" ht="11.1" customHeight="1" x14ac:dyDescent="0.2">
      <c r="A36" s="8" t="s">
        <v>40</v>
      </c>
      <c r="B36" s="8" t="s">
        <v>9</v>
      </c>
      <c r="C36" s="22" t="s">
        <v>132</v>
      </c>
      <c r="D36" s="9">
        <v>876.66499999999996</v>
      </c>
      <c r="E36" s="9">
        <v>907.125</v>
      </c>
      <c r="F36" s="9">
        <v>586.12800000000004</v>
      </c>
      <c r="G36" s="9">
        <v>725.31500000000005</v>
      </c>
      <c r="H36" s="25">
        <f>VLOOKUP(A36,[1]TDSheet!$A:$H,8,0)</f>
        <v>1</v>
      </c>
      <c r="I36" s="2">
        <f>VLOOKUP(A36,[1]TDSheet!$A:$I,9,0)</f>
        <v>55</v>
      </c>
      <c r="J36" s="2">
        <f>VLOOKUP(A36,[2]Луганск!$A:$E,4,0)</f>
        <v>622.93499999999995</v>
      </c>
      <c r="K36" s="2">
        <f t="shared" si="4"/>
        <v>-36.806999999999903</v>
      </c>
      <c r="N36" s="2">
        <f t="shared" si="5"/>
        <v>117.22560000000001</v>
      </c>
      <c r="O36" s="26">
        <f t="shared" si="13"/>
        <v>798.61780000000022</v>
      </c>
      <c r="P36" s="26">
        <v>1000</v>
      </c>
      <c r="Q36" s="26">
        <v>1000</v>
      </c>
      <c r="R36" s="2" t="s">
        <v>134</v>
      </c>
      <c r="S36" s="2">
        <f t="shared" si="8"/>
        <v>14.717902915404142</v>
      </c>
      <c r="T36" s="2">
        <f t="shared" si="9"/>
        <v>6.1873430376982501</v>
      </c>
      <c r="U36" s="2">
        <f>VLOOKUP(A36,[1]TDSheet!$A:$W,23,0)</f>
        <v>111.992</v>
      </c>
      <c r="V36" s="2">
        <f>VLOOKUP(A36,[1]TDSheet!$A:$X,24,0)</f>
        <v>84.0916</v>
      </c>
      <c r="W36" s="2">
        <f>VLOOKUP(A36,[1]TDSheet!$A:$N,14,0)</f>
        <v>165.82260000000002</v>
      </c>
      <c r="Y36" s="2">
        <f t="shared" si="10"/>
        <v>1000</v>
      </c>
    </row>
    <row r="37" spans="1:25" ht="11.1" customHeight="1" x14ac:dyDescent="0.2">
      <c r="A37" s="8" t="s">
        <v>41</v>
      </c>
      <c r="B37" s="8" t="s">
        <v>9</v>
      </c>
      <c r="C37" s="8"/>
      <c r="D37" s="9">
        <v>1254.787</v>
      </c>
      <c r="E37" s="9">
        <v>4289.848</v>
      </c>
      <c r="F37" s="9">
        <v>1609.5119999999999</v>
      </c>
      <c r="G37" s="9">
        <v>3659.3739999999998</v>
      </c>
      <c r="H37" s="25">
        <f>VLOOKUP(A37,[1]TDSheet!$A:$H,8,0)</f>
        <v>1</v>
      </c>
      <c r="I37" s="2">
        <f>VLOOKUP(A37,[1]TDSheet!$A:$I,9,0)</f>
        <v>60</v>
      </c>
      <c r="J37" s="2">
        <f>VLOOKUP(A37,[2]Луганск!$A:$E,4,0)</f>
        <v>1607.5</v>
      </c>
      <c r="K37" s="2">
        <f t="shared" si="4"/>
        <v>2.0119999999999436</v>
      </c>
      <c r="N37" s="2">
        <f t="shared" si="5"/>
        <v>321.9024</v>
      </c>
      <c r="O37" s="26">
        <f t="shared" si="13"/>
        <v>525.35720000000038</v>
      </c>
      <c r="P37" s="26">
        <f t="shared" si="7"/>
        <v>525.35720000000038</v>
      </c>
      <c r="Q37" s="26"/>
      <c r="S37" s="2">
        <f t="shared" si="8"/>
        <v>13</v>
      </c>
      <c r="T37" s="2">
        <f t="shared" si="9"/>
        <v>11.367961220543867</v>
      </c>
      <c r="U37" s="2">
        <f>VLOOKUP(A37,[1]TDSheet!$A:$W,23,0)</f>
        <v>251.24160000000001</v>
      </c>
      <c r="V37" s="2">
        <f>VLOOKUP(A37,[1]TDSheet!$A:$X,24,0)</f>
        <v>307.214</v>
      </c>
      <c r="W37" s="2">
        <f>VLOOKUP(A37,[1]TDSheet!$A:$N,14,0)</f>
        <v>284.05619999999999</v>
      </c>
      <c r="Y37" s="2">
        <f t="shared" si="10"/>
        <v>525.35720000000038</v>
      </c>
    </row>
    <row r="38" spans="1:25" ht="11.1" customHeight="1" x14ac:dyDescent="0.2">
      <c r="A38" s="8" t="s">
        <v>42</v>
      </c>
      <c r="B38" s="8" t="s">
        <v>9</v>
      </c>
      <c r="C38" s="8"/>
      <c r="D38" s="9">
        <v>1929.7940000000001</v>
      </c>
      <c r="E38" s="9">
        <v>1974.2909999999999</v>
      </c>
      <c r="F38" s="9">
        <v>1437.653</v>
      </c>
      <c r="G38" s="9">
        <v>2225.0410000000002</v>
      </c>
      <c r="H38" s="25">
        <f>VLOOKUP(A38,[1]TDSheet!$A:$H,8,0)</f>
        <v>1</v>
      </c>
      <c r="I38" s="2">
        <f>VLOOKUP(A38,[1]TDSheet!$A:$I,9,0)</f>
        <v>60</v>
      </c>
      <c r="J38" s="2">
        <f>VLOOKUP(A38,[2]Луганск!$A:$E,4,0)</f>
        <v>1419.5</v>
      </c>
      <c r="K38" s="2">
        <f t="shared" si="4"/>
        <v>18.15300000000002</v>
      </c>
      <c r="N38" s="2">
        <f t="shared" si="5"/>
        <v>287.53059999999999</v>
      </c>
      <c r="O38" s="26">
        <f t="shared" si="13"/>
        <v>1512.8567999999996</v>
      </c>
      <c r="P38" s="26">
        <f t="shared" si="7"/>
        <v>1512.8567999999996</v>
      </c>
      <c r="Q38" s="26"/>
      <c r="S38" s="2">
        <f t="shared" si="8"/>
        <v>13</v>
      </c>
      <c r="T38" s="2">
        <f t="shared" si="9"/>
        <v>7.7384494032982936</v>
      </c>
      <c r="U38" s="2">
        <f>VLOOKUP(A38,[1]TDSheet!$A:$W,23,0)</f>
        <v>211.74979999999999</v>
      </c>
      <c r="V38" s="2">
        <f>VLOOKUP(A38,[1]TDSheet!$A:$X,24,0)</f>
        <v>217.291</v>
      </c>
      <c r="W38" s="2">
        <f>VLOOKUP(A38,[1]TDSheet!$A:$N,14,0)</f>
        <v>264.08359999999999</v>
      </c>
      <c r="Y38" s="2">
        <f t="shared" si="10"/>
        <v>1512.8567999999996</v>
      </c>
    </row>
    <row r="39" spans="1:25" ht="11.1" customHeight="1" x14ac:dyDescent="0.2">
      <c r="A39" s="8" t="s">
        <v>43</v>
      </c>
      <c r="B39" s="8" t="s">
        <v>9</v>
      </c>
      <c r="C39" s="22" t="s">
        <v>132</v>
      </c>
      <c r="D39" s="9">
        <v>881.30499999999995</v>
      </c>
      <c r="E39" s="9">
        <v>453.50599999999997</v>
      </c>
      <c r="F39" s="9">
        <v>434.92899999999997</v>
      </c>
      <c r="G39" s="9">
        <v>803.07299999999998</v>
      </c>
      <c r="H39" s="25">
        <f>VLOOKUP(A39,[1]TDSheet!$A:$H,8,0)</f>
        <v>1</v>
      </c>
      <c r="I39" s="2">
        <f>VLOOKUP(A39,[1]TDSheet!$A:$I,9,0)</f>
        <v>60</v>
      </c>
      <c r="J39" s="2">
        <f>VLOOKUP(A39,[2]Луганск!$A:$E,4,0)</f>
        <v>446.63499999999999</v>
      </c>
      <c r="K39" s="2">
        <f t="shared" si="4"/>
        <v>-11.706000000000017</v>
      </c>
      <c r="N39" s="2">
        <f t="shared" si="5"/>
        <v>86.985799999999998</v>
      </c>
      <c r="O39" s="26">
        <f t="shared" si="13"/>
        <v>327.74239999999998</v>
      </c>
      <c r="P39" s="26">
        <f t="shared" si="7"/>
        <v>327.74239999999998</v>
      </c>
      <c r="Q39" s="26"/>
      <c r="S39" s="2">
        <f t="shared" si="8"/>
        <v>13</v>
      </c>
      <c r="T39" s="2">
        <f t="shared" si="9"/>
        <v>9.2322310078196672</v>
      </c>
      <c r="U39" s="2">
        <f>VLOOKUP(A39,[1]TDSheet!$A:$W,23,0)</f>
        <v>87.461199999999991</v>
      </c>
      <c r="V39" s="2">
        <f>VLOOKUP(A39,[1]TDSheet!$A:$X,24,0)</f>
        <v>93.4602</v>
      </c>
      <c r="W39" s="2">
        <f>VLOOKUP(A39,[1]TDSheet!$A:$N,14,0)</f>
        <v>95.259600000000006</v>
      </c>
      <c r="Y39" s="2">
        <f t="shared" si="10"/>
        <v>327.74239999999998</v>
      </c>
    </row>
    <row r="40" spans="1:25" ht="11.1" customHeight="1" x14ac:dyDescent="0.2">
      <c r="A40" s="8" t="s">
        <v>44</v>
      </c>
      <c r="B40" s="8" t="s">
        <v>9</v>
      </c>
      <c r="C40" s="22" t="s">
        <v>132</v>
      </c>
      <c r="D40" s="9">
        <v>676.62699999999995</v>
      </c>
      <c r="E40" s="9"/>
      <c r="F40" s="9">
        <v>358.76400000000001</v>
      </c>
      <c r="G40" s="9">
        <v>291.63</v>
      </c>
      <c r="H40" s="25">
        <f>VLOOKUP(A40,[1]TDSheet!$A:$H,8,0)</f>
        <v>1</v>
      </c>
      <c r="I40" s="2">
        <f>VLOOKUP(A40,[1]TDSheet!$A:$I,9,0)</f>
        <v>60</v>
      </c>
      <c r="J40" s="2">
        <f>VLOOKUP(A40,[2]Луганск!$A:$E,4,0)</f>
        <v>383.13</v>
      </c>
      <c r="K40" s="2">
        <f t="shared" si="4"/>
        <v>-24.365999999999985</v>
      </c>
      <c r="N40" s="2">
        <f t="shared" si="5"/>
        <v>71.752800000000008</v>
      </c>
      <c r="O40" s="26">
        <f>12*N40-G40</f>
        <v>569.4036000000001</v>
      </c>
      <c r="P40" s="26">
        <f t="shared" si="7"/>
        <v>569.4036000000001</v>
      </c>
      <c r="Q40" s="26"/>
      <c r="S40" s="2">
        <f t="shared" si="8"/>
        <v>12</v>
      </c>
      <c r="T40" s="2">
        <f t="shared" si="9"/>
        <v>4.0643710071244605</v>
      </c>
      <c r="U40" s="2">
        <f>VLOOKUP(A40,[1]TDSheet!$A:$W,23,0)</f>
        <v>71.5214</v>
      </c>
      <c r="V40" s="2">
        <f>VLOOKUP(A40,[1]TDSheet!$A:$X,24,0)</f>
        <v>45.9084</v>
      </c>
      <c r="W40" s="2">
        <f>VLOOKUP(A40,[1]TDSheet!$A:$N,14,0)</f>
        <v>84.418599999999998</v>
      </c>
      <c r="Y40" s="2">
        <f t="shared" si="10"/>
        <v>569.4036000000001</v>
      </c>
    </row>
    <row r="41" spans="1:25" ht="11.1" customHeight="1" x14ac:dyDescent="0.2">
      <c r="A41" s="8" t="s">
        <v>45</v>
      </c>
      <c r="B41" s="8" t="s">
        <v>9</v>
      </c>
      <c r="C41" s="22" t="s">
        <v>132</v>
      </c>
      <c r="D41" s="9">
        <v>880.84400000000005</v>
      </c>
      <c r="E41" s="9">
        <v>329.92700000000002</v>
      </c>
      <c r="F41" s="9">
        <v>424.80099999999999</v>
      </c>
      <c r="G41" s="9">
        <v>687.73299999999995</v>
      </c>
      <c r="H41" s="25">
        <f>VLOOKUP(A41,[1]TDSheet!$A:$H,8,0)</f>
        <v>1</v>
      </c>
      <c r="I41" s="2">
        <f>VLOOKUP(A41,[1]TDSheet!$A:$I,9,0)</f>
        <v>60</v>
      </c>
      <c r="J41" s="2">
        <f>VLOOKUP(A41,[2]Луганск!$A:$E,4,0)</f>
        <v>448.41</v>
      </c>
      <c r="K41" s="2">
        <f t="shared" si="4"/>
        <v>-23.609000000000037</v>
      </c>
      <c r="N41" s="2">
        <f t="shared" si="5"/>
        <v>84.9602</v>
      </c>
      <c r="O41" s="26">
        <f t="shared" si="13"/>
        <v>416.7496000000001</v>
      </c>
      <c r="P41" s="26">
        <v>600</v>
      </c>
      <c r="Q41" s="26">
        <v>600</v>
      </c>
      <c r="R41" s="2" t="s">
        <v>134</v>
      </c>
      <c r="S41" s="2">
        <f t="shared" si="8"/>
        <v>15.156896994121952</v>
      </c>
      <c r="T41" s="2">
        <f t="shared" si="9"/>
        <v>8.0947667260670286</v>
      </c>
      <c r="U41" s="2">
        <f>VLOOKUP(A41,[1]TDSheet!$A:$W,23,0)</f>
        <v>79.133200000000002</v>
      </c>
      <c r="V41" s="2">
        <f>VLOOKUP(A41,[1]TDSheet!$A:$X,24,0)</f>
        <v>80.261400000000009</v>
      </c>
      <c r="W41" s="2">
        <f>VLOOKUP(A41,[1]TDSheet!$A:$N,14,0)</f>
        <v>91.891800000000003</v>
      </c>
      <c r="Y41" s="2">
        <f t="shared" si="10"/>
        <v>600</v>
      </c>
    </row>
    <row r="42" spans="1:25" ht="11.1" customHeight="1" x14ac:dyDescent="0.2">
      <c r="A42" s="8" t="s">
        <v>46</v>
      </c>
      <c r="B42" s="8" t="s">
        <v>9</v>
      </c>
      <c r="C42" s="8"/>
      <c r="D42" s="9">
        <v>270.81200000000001</v>
      </c>
      <c r="E42" s="9"/>
      <c r="F42" s="9">
        <v>140.32900000000001</v>
      </c>
      <c r="G42" s="9">
        <v>118.48</v>
      </c>
      <c r="H42" s="25">
        <f>VLOOKUP(A42,[1]TDSheet!$A:$H,8,0)</f>
        <v>1</v>
      </c>
      <c r="I42" s="2">
        <f>VLOOKUP(A42,[1]TDSheet!$A:$I,9,0)</f>
        <v>35</v>
      </c>
      <c r="J42" s="2">
        <f>VLOOKUP(A42,[2]Луганск!$A:$E,4,0)</f>
        <v>136.05000000000001</v>
      </c>
      <c r="K42" s="2">
        <f t="shared" si="4"/>
        <v>4.2789999999999964</v>
      </c>
      <c r="N42" s="2">
        <f t="shared" si="5"/>
        <v>28.065800000000003</v>
      </c>
      <c r="O42" s="26">
        <f t="shared" ref="O42:O43" si="14">12*N42-G42</f>
        <v>218.30960000000005</v>
      </c>
      <c r="P42" s="26">
        <f t="shared" si="7"/>
        <v>218.30960000000005</v>
      </c>
      <c r="Q42" s="26"/>
      <c r="S42" s="2">
        <f t="shared" si="8"/>
        <v>12.000000000000002</v>
      </c>
      <c r="T42" s="2">
        <f t="shared" si="9"/>
        <v>4.2215080275637966</v>
      </c>
      <c r="U42" s="2">
        <f>VLOOKUP(A42,[1]TDSheet!$A:$W,23,0)</f>
        <v>18.833600000000001</v>
      </c>
      <c r="V42" s="2">
        <f>VLOOKUP(A42,[1]TDSheet!$A:$X,24,0)</f>
        <v>22.252199999999998</v>
      </c>
      <c r="W42" s="2">
        <f>VLOOKUP(A42,[1]TDSheet!$A:$N,14,0)</f>
        <v>24.223199999999999</v>
      </c>
      <c r="Y42" s="2">
        <f t="shared" si="10"/>
        <v>218.30960000000005</v>
      </c>
    </row>
    <row r="43" spans="1:25" ht="11.1" customHeight="1" x14ac:dyDescent="0.2">
      <c r="A43" s="8" t="s">
        <v>47</v>
      </c>
      <c r="B43" s="8" t="s">
        <v>9</v>
      </c>
      <c r="C43" s="8"/>
      <c r="D43" s="9">
        <v>89.361000000000004</v>
      </c>
      <c r="E43" s="9">
        <v>206.852</v>
      </c>
      <c r="F43" s="9">
        <v>157.227</v>
      </c>
      <c r="G43" s="9">
        <v>131.21799999999999</v>
      </c>
      <c r="H43" s="25">
        <f>VLOOKUP(A43,[1]TDSheet!$A:$H,8,0)</f>
        <v>1</v>
      </c>
      <c r="I43" s="2">
        <f>VLOOKUP(A43,[1]TDSheet!$A:$I,9,0)</f>
        <v>40</v>
      </c>
      <c r="J43" s="2">
        <f>VLOOKUP(A43,[2]Луганск!$A:$E,4,0)</f>
        <v>150.4</v>
      </c>
      <c r="K43" s="2">
        <f t="shared" si="4"/>
        <v>6.8269999999999982</v>
      </c>
      <c r="N43" s="2">
        <f t="shared" si="5"/>
        <v>31.445399999999999</v>
      </c>
      <c r="O43" s="26">
        <f t="shared" si="14"/>
        <v>246.12679999999997</v>
      </c>
      <c r="P43" s="26">
        <f t="shared" si="7"/>
        <v>246.12679999999997</v>
      </c>
      <c r="Q43" s="26"/>
      <c r="S43" s="2">
        <f t="shared" si="8"/>
        <v>11.999999999999998</v>
      </c>
      <c r="T43" s="2">
        <f t="shared" si="9"/>
        <v>4.1728837922239812</v>
      </c>
      <c r="U43" s="2">
        <f>VLOOKUP(A43,[1]TDSheet!$A:$W,23,0)</f>
        <v>15.937799999999999</v>
      </c>
      <c r="V43" s="2">
        <f>VLOOKUP(A43,[1]TDSheet!$A:$X,24,0)</f>
        <v>25.0352</v>
      </c>
      <c r="W43" s="2">
        <f>VLOOKUP(A43,[1]TDSheet!$A:$N,14,0)</f>
        <v>12.996600000000001</v>
      </c>
      <c r="Y43" s="2">
        <f t="shared" si="10"/>
        <v>246.12679999999997</v>
      </c>
    </row>
    <row r="44" spans="1:25" ht="11.1" customHeight="1" x14ac:dyDescent="0.2">
      <c r="A44" s="8" t="s">
        <v>48</v>
      </c>
      <c r="B44" s="8" t="s">
        <v>9</v>
      </c>
      <c r="C44" s="8"/>
      <c r="D44" s="9">
        <v>656.94799999999998</v>
      </c>
      <c r="E44" s="9">
        <v>77.331999999999994</v>
      </c>
      <c r="F44" s="9">
        <v>269.76100000000002</v>
      </c>
      <c r="G44" s="9">
        <v>400.77699999999999</v>
      </c>
      <c r="H44" s="25">
        <f>VLOOKUP(A44,[1]TDSheet!$A:$H,8,0)</f>
        <v>1</v>
      </c>
      <c r="I44" s="2">
        <f>VLOOKUP(A44,[1]TDSheet!$A:$I,9,0)</f>
        <v>30</v>
      </c>
      <c r="J44" s="2">
        <f>VLOOKUP(A44,[2]Луганск!$A:$E,4,0)</f>
        <v>269.67</v>
      </c>
      <c r="K44" s="2">
        <f t="shared" si="4"/>
        <v>9.1000000000008185E-2</v>
      </c>
      <c r="N44" s="2">
        <f t="shared" si="5"/>
        <v>53.952200000000005</v>
      </c>
      <c r="O44" s="26">
        <f t="shared" si="13"/>
        <v>300.60160000000002</v>
      </c>
      <c r="P44" s="26">
        <f t="shared" si="7"/>
        <v>300.60160000000002</v>
      </c>
      <c r="Q44" s="26"/>
      <c r="S44" s="2">
        <f t="shared" si="8"/>
        <v>12.999999999999998</v>
      </c>
      <c r="T44" s="2">
        <f t="shared" si="9"/>
        <v>7.4283717809468373</v>
      </c>
      <c r="U44" s="2">
        <f>VLOOKUP(A44,[1]TDSheet!$A:$W,23,0)</f>
        <v>51.992600000000003</v>
      </c>
      <c r="V44" s="2">
        <f>VLOOKUP(A44,[1]TDSheet!$A:$X,24,0)</f>
        <v>59.907000000000004</v>
      </c>
      <c r="W44" s="2">
        <f>VLOOKUP(A44,[1]TDSheet!$A:$N,14,0)</f>
        <v>65.110199999999992</v>
      </c>
      <c r="Y44" s="2">
        <f t="shared" si="10"/>
        <v>300.60160000000002</v>
      </c>
    </row>
    <row r="45" spans="1:25" ht="11.1" customHeight="1" x14ac:dyDescent="0.2">
      <c r="A45" s="8" t="s">
        <v>49</v>
      </c>
      <c r="B45" s="8" t="s">
        <v>9</v>
      </c>
      <c r="C45" s="8"/>
      <c r="D45" s="9">
        <v>617.80499999999995</v>
      </c>
      <c r="E45" s="9">
        <v>149.327</v>
      </c>
      <c r="F45" s="9">
        <v>216.45099999999999</v>
      </c>
      <c r="G45" s="9">
        <v>514.25400000000002</v>
      </c>
      <c r="H45" s="25">
        <f>VLOOKUP(A45,[1]TDSheet!$A:$H,8,0)</f>
        <v>1</v>
      </c>
      <c r="I45" s="2">
        <f>VLOOKUP(A45,[1]TDSheet!$A:$I,9,0)</f>
        <v>30</v>
      </c>
      <c r="J45" s="2">
        <f>VLOOKUP(A45,[2]Луганск!$A:$E,4,0)</f>
        <v>232.4</v>
      </c>
      <c r="K45" s="2">
        <f t="shared" si="4"/>
        <v>-15.949000000000012</v>
      </c>
      <c r="N45" s="2">
        <f t="shared" si="5"/>
        <v>43.290199999999999</v>
      </c>
      <c r="O45" s="26">
        <f t="shared" si="13"/>
        <v>48.518599999999992</v>
      </c>
      <c r="P45" s="26">
        <f t="shared" si="7"/>
        <v>48.518599999999992</v>
      </c>
      <c r="Q45" s="26"/>
      <c r="S45" s="2">
        <f t="shared" si="8"/>
        <v>13</v>
      </c>
      <c r="T45" s="2">
        <f t="shared" si="9"/>
        <v>11.879224397207683</v>
      </c>
      <c r="U45" s="2">
        <f>VLOOKUP(A45,[1]TDSheet!$A:$W,23,0)</f>
        <v>42.540800000000004</v>
      </c>
      <c r="V45" s="2">
        <f>VLOOKUP(A45,[1]TDSheet!$A:$X,24,0)</f>
        <v>51.86</v>
      </c>
      <c r="W45" s="2">
        <f>VLOOKUP(A45,[1]TDSheet!$A:$N,14,0)</f>
        <v>56.930199999999999</v>
      </c>
      <c r="Y45" s="2">
        <f t="shared" si="10"/>
        <v>48.518599999999992</v>
      </c>
    </row>
    <row r="46" spans="1:25" ht="11.1" customHeight="1" x14ac:dyDescent="0.2">
      <c r="A46" s="8" t="s">
        <v>50</v>
      </c>
      <c r="B46" s="8" t="s">
        <v>9</v>
      </c>
      <c r="C46" s="8"/>
      <c r="D46" s="9">
        <v>695.54600000000005</v>
      </c>
      <c r="E46" s="9">
        <v>475.65499999999997</v>
      </c>
      <c r="F46" s="9">
        <v>426.017</v>
      </c>
      <c r="G46" s="9">
        <v>656.04200000000003</v>
      </c>
      <c r="H46" s="25">
        <f>VLOOKUP(A46,[1]TDSheet!$A:$H,8,0)</f>
        <v>1</v>
      </c>
      <c r="I46" s="2">
        <f>VLOOKUP(A46,[1]TDSheet!$A:$I,9,0)</f>
        <v>30</v>
      </c>
      <c r="J46" s="2">
        <f>VLOOKUP(A46,[2]Луганск!$A:$E,4,0)</f>
        <v>447.18200000000002</v>
      </c>
      <c r="K46" s="2">
        <f t="shared" si="4"/>
        <v>-21.16500000000002</v>
      </c>
      <c r="N46" s="2">
        <f t="shared" si="5"/>
        <v>85.203400000000002</v>
      </c>
      <c r="O46" s="26">
        <f t="shared" si="13"/>
        <v>451.60219999999993</v>
      </c>
      <c r="P46" s="26">
        <f t="shared" si="7"/>
        <v>451.60219999999993</v>
      </c>
      <c r="Q46" s="26"/>
      <c r="S46" s="2">
        <f t="shared" si="8"/>
        <v>13</v>
      </c>
      <c r="T46" s="2">
        <f t="shared" si="9"/>
        <v>7.6997162085081117</v>
      </c>
      <c r="U46" s="2">
        <f>VLOOKUP(A46,[1]TDSheet!$A:$W,23,0)</f>
        <v>60.064</v>
      </c>
      <c r="V46" s="2">
        <f>VLOOKUP(A46,[1]TDSheet!$A:$X,24,0)</f>
        <v>73.9876</v>
      </c>
      <c r="W46" s="2">
        <f>VLOOKUP(A46,[1]TDSheet!$A:$N,14,0)</f>
        <v>78.128399999999999</v>
      </c>
      <c r="Y46" s="2">
        <f t="shared" si="10"/>
        <v>451.60219999999993</v>
      </c>
    </row>
    <row r="47" spans="1:25" ht="11.1" customHeight="1" x14ac:dyDescent="0.2">
      <c r="A47" s="8" t="s">
        <v>51</v>
      </c>
      <c r="B47" s="8" t="s">
        <v>9</v>
      </c>
      <c r="C47" s="8"/>
      <c r="D47" s="9">
        <v>35.601999999999997</v>
      </c>
      <c r="E47" s="9">
        <v>121.667</v>
      </c>
      <c r="F47" s="9">
        <v>26.076000000000001</v>
      </c>
      <c r="G47" s="9">
        <v>121.592</v>
      </c>
      <c r="H47" s="25">
        <v>1</v>
      </c>
      <c r="I47" s="2">
        <v>45</v>
      </c>
      <c r="J47" s="2">
        <f>VLOOKUP(A47,[2]Луганск!$A:$E,4,0)</f>
        <v>28.6</v>
      </c>
      <c r="K47" s="2">
        <f t="shared" si="4"/>
        <v>-2.5240000000000009</v>
      </c>
      <c r="N47" s="2">
        <f t="shared" si="5"/>
        <v>5.2152000000000003</v>
      </c>
      <c r="O47" s="26"/>
      <c r="P47" s="26">
        <f t="shared" si="7"/>
        <v>0</v>
      </c>
      <c r="Q47" s="26"/>
      <c r="S47" s="2">
        <f t="shared" si="8"/>
        <v>23.314925602086209</v>
      </c>
      <c r="T47" s="2">
        <f t="shared" si="9"/>
        <v>23.314925602086209</v>
      </c>
      <c r="U47" s="2">
        <v>0</v>
      </c>
      <c r="V47" s="2">
        <v>0</v>
      </c>
      <c r="W47" s="2">
        <v>0</v>
      </c>
      <c r="Y47" s="2">
        <f t="shared" si="10"/>
        <v>0</v>
      </c>
    </row>
    <row r="48" spans="1:25" ht="21.95" customHeight="1" x14ac:dyDescent="0.2">
      <c r="A48" s="8" t="s">
        <v>52</v>
      </c>
      <c r="B48" s="8" t="s">
        <v>9</v>
      </c>
      <c r="C48" s="8"/>
      <c r="D48" s="9">
        <v>682.45100000000002</v>
      </c>
      <c r="E48" s="9">
        <v>1220.9670000000001</v>
      </c>
      <c r="F48" s="9">
        <v>675.846</v>
      </c>
      <c r="G48" s="9">
        <v>1024.2650000000001</v>
      </c>
      <c r="H48" s="25">
        <f>VLOOKUP(A48,[1]TDSheet!$A:$H,8,0)</f>
        <v>1</v>
      </c>
      <c r="I48" s="2">
        <f>VLOOKUP(A48,[1]TDSheet!$A:$I,9,0)</f>
        <v>40</v>
      </c>
      <c r="J48" s="2">
        <f>VLOOKUP(A48,[2]Луганск!$A:$E,4,0)</f>
        <v>753.6</v>
      </c>
      <c r="K48" s="2">
        <f t="shared" si="4"/>
        <v>-77.754000000000019</v>
      </c>
      <c r="N48" s="2">
        <f t="shared" si="5"/>
        <v>135.16919999999999</v>
      </c>
      <c r="O48" s="26">
        <f t="shared" si="13"/>
        <v>732.93459999999982</v>
      </c>
      <c r="P48" s="26">
        <f t="shared" si="7"/>
        <v>732.93459999999982</v>
      </c>
      <c r="Q48" s="26"/>
      <c r="S48" s="2">
        <f t="shared" si="8"/>
        <v>13</v>
      </c>
      <c r="T48" s="2">
        <f t="shared" si="9"/>
        <v>7.5776508257798385</v>
      </c>
      <c r="U48" s="2">
        <f>VLOOKUP(A48,[1]TDSheet!$A:$W,23,0)</f>
        <v>76.016199999999998</v>
      </c>
      <c r="V48" s="2">
        <f>VLOOKUP(A48,[1]TDSheet!$A:$X,24,0)</f>
        <v>143.928</v>
      </c>
      <c r="W48" s="2">
        <f>VLOOKUP(A48,[1]TDSheet!$A:$N,14,0)</f>
        <v>45.11</v>
      </c>
      <c r="Y48" s="2">
        <f t="shared" si="10"/>
        <v>732.93459999999982</v>
      </c>
    </row>
    <row r="49" spans="1:25" ht="11.1" customHeight="1" x14ac:dyDescent="0.2">
      <c r="A49" s="8" t="s">
        <v>53</v>
      </c>
      <c r="B49" s="8" t="s">
        <v>9</v>
      </c>
      <c r="C49" s="8"/>
      <c r="D49" s="9">
        <v>593.20699999999999</v>
      </c>
      <c r="E49" s="9"/>
      <c r="F49" s="9">
        <v>132.21299999999999</v>
      </c>
      <c r="G49" s="9">
        <v>414.12099999999998</v>
      </c>
      <c r="H49" s="25">
        <f>VLOOKUP(A49,[1]TDSheet!$A:$H,8,0)</f>
        <v>1</v>
      </c>
      <c r="I49" s="2">
        <f>VLOOKUP(A49,[1]TDSheet!$A:$I,9,0)</f>
        <v>35</v>
      </c>
      <c r="J49" s="2">
        <f>VLOOKUP(A49,[2]Луганск!$A:$E,4,0)</f>
        <v>139.46899999999999</v>
      </c>
      <c r="K49" s="2">
        <f t="shared" si="4"/>
        <v>-7.2560000000000002</v>
      </c>
      <c r="N49" s="2">
        <f t="shared" si="5"/>
        <v>26.442599999999999</v>
      </c>
      <c r="O49" s="26"/>
      <c r="P49" s="26">
        <f t="shared" si="7"/>
        <v>0</v>
      </c>
      <c r="Q49" s="26"/>
      <c r="S49" s="2">
        <f t="shared" si="8"/>
        <v>15.661130146052203</v>
      </c>
      <c r="T49" s="2">
        <f t="shared" si="9"/>
        <v>15.661130146052203</v>
      </c>
      <c r="U49" s="2">
        <f>VLOOKUP(A49,[1]TDSheet!$A:$W,23,0)</f>
        <v>20.8996</v>
      </c>
      <c r="V49" s="2">
        <f>VLOOKUP(A49,[1]TDSheet!$A:$X,24,0)</f>
        <v>38.547600000000003</v>
      </c>
      <c r="W49" s="2">
        <f>VLOOKUP(A49,[1]TDSheet!$A:$N,14,0)</f>
        <v>57.1736</v>
      </c>
      <c r="Y49" s="2">
        <f t="shared" si="10"/>
        <v>0</v>
      </c>
    </row>
    <row r="50" spans="1:25" ht="11.1" customHeight="1" x14ac:dyDescent="0.2">
      <c r="A50" s="8" t="s">
        <v>54</v>
      </c>
      <c r="B50" s="8" t="s">
        <v>9</v>
      </c>
      <c r="C50" s="8"/>
      <c r="D50" s="10"/>
      <c r="E50" s="9">
        <v>74.453999999999994</v>
      </c>
      <c r="F50" s="9"/>
      <c r="G50" s="9">
        <v>74.453999999999994</v>
      </c>
      <c r="H50" s="25">
        <f>VLOOKUP(A50,[1]TDSheet!$A:$H,8,0)</f>
        <v>1</v>
      </c>
      <c r="I50" s="2">
        <f>VLOOKUP(A50,[1]TDSheet!$A:$I,9,0)</f>
        <v>45</v>
      </c>
      <c r="K50" s="2">
        <f t="shared" si="4"/>
        <v>0</v>
      </c>
      <c r="N50" s="2">
        <f t="shared" si="5"/>
        <v>0</v>
      </c>
      <c r="O50" s="26"/>
      <c r="P50" s="26">
        <f t="shared" si="7"/>
        <v>0</v>
      </c>
      <c r="Q50" s="26"/>
      <c r="S50" s="2" t="e">
        <f t="shared" si="8"/>
        <v>#DIV/0!</v>
      </c>
      <c r="T50" s="2" t="e">
        <f t="shared" si="9"/>
        <v>#DIV/0!</v>
      </c>
      <c r="U50" s="2">
        <f>VLOOKUP(A50,[1]TDSheet!$A:$W,23,0)</f>
        <v>1.8452000000000002</v>
      </c>
      <c r="V50" s="2">
        <f>VLOOKUP(A50,[1]TDSheet!$A:$X,24,0)</f>
        <v>4.2405999999999997</v>
      </c>
      <c r="W50" s="2">
        <f>VLOOKUP(A50,[1]TDSheet!$A:$N,14,0)</f>
        <v>0</v>
      </c>
      <c r="Y50" s="2">
        <f t="shared" si="10"/>
        <v>0</v>
      </c>
    </row>
    <row r="51" spans="1:25" ht="11.1" customHeight="1" x14ac:dyDescent="0.2">
      <c r="A51" s="8" t="s">
        <v>55</v>
      </c>
      <c r="B51" s="8" t="s">
        <v>9</v>
      </c>
      <c r="C51" s="8"/>
      <c r="D51" s="10"/>
      <c r="E51" s="9">
        <v>175.161</v>
      </c>
      <c r="F51" s="9"/>
      <c r="G51" s="9">
        <v>175.161</v>
      </c>
      <c r="H51" s="25">
        <v>1</v>
      </c>
      <c r="I51" s="2">
        <v>30</v>
      </c>
      <c r="J51" s="2">
        <f>VLOOKUP(A51,[2]Луганск!$A:$E,4,0)</f>
        <v>11.8</v>
      </c>
      <c r="K51" s="2">
        <f t="shared" si="4"/>
        <v>-11.8</v>
      </c>
      <c r="N51" s="2">
        <f t="shared" si="5"/>
        <v>0</v>
      </c>
      <c r="O51" s="26"/>
      <c r="P51" s="26">
        <f t="shared" si="7"/>
        <v>0</v>
      </c>
      <c r="Q51" s="26"/>
      <c r="S51" s="2" t="e">
        <f t="shared" si="8"/>
        <v>#DIV/0!</v>
      </c>
      <c r="T51" s="2" t="e">
        <f t="shared" si="9"/>
        <v>#DIV/0!</v>
      </c>
      <c r="U51" s="2">
        <v>0</v>
      </c>
      <c r="V51" s="2">
        <v>0</v>
      </c>
      <c r="W51" s="2">
        <v>0</v>
      </c>
      <c r="Y51" s="2">
        <f t="shared" si="10"/>
        <v>0</v>
      </c>
    </row>
    <row r="52" spans="1:25" ht="11.1" customHeight="1" x14ac:dyDescent="0.2">
      <c r="A52" s="8" t="s">
        <v>56</v>
      </c>
      <c r="B52" s="8" t="s">
        <v>9</v>
      </c>
      <c r="C52" s="8"/>
      <c r="D52" s="9">
        <v>5.718</v>
      </c>
      <c r="E52" s="9">
        <v>145.07900000000001</v>
      </c>
      <c r="F52" s="9">
        <v>38.267000000000003</v>
      </c>
      <c r="G52" s="9">
        <v>110.381</v>
      </c>
      <c r="H52" s="25">
        <f>VLOOKUP(A52,[1]TDSheet!$A:$H,8,0)</f>
        <v>1</v>
      </c>
      <c r="I52" s="2">
        <f>VLOOKUP(A52,[1]TDSheet!$A:$I,9,0)</f>
        <v>45</v>
      </c>
      <c r="J52" s="2">
        <f>VLOOKUP(A52,[2]Луганск!$A:$E,4,0)</f>
        <v>54.9</v>
      </c>
      <c r="K52" s="2">
        <f t="shared" si="4"/>
        <v>-16.632999999999996</v>
      </c>
      <c r="N52" s="2">
        <f t="shared" si="5"/>
        <v>7.6534000000000004</v>
      </c>
      <c r="O52" s="26"/>
      <c r="P52" s="26">
        <f t="shared" si="7"/>
        <v>0</v>
      </c>
      <c r="Q52" s="26"/>
      <c r="S52" s="2">
        <f t="shared" si="8"/>
        <v>14.422478898267435</v>
      </c>
      <c r="T52" s="2">
        <f t="shared" si="9"/>
        <v>14.422478898267435</v>
      </c>
      <c r="U52" s="2">
        <f>VLOOKUP(A52,[1]TDSheet!$A:$W,23,0)</f>
        <v>0</v>
      </c>
      <c r="V52" s="2">
        <f>VLOOKUP(A52,[1]TDSheet!$A:$X,24,0)</f>
        <v>11.8238</v>
      </c>
      <c r="W52" s="2">
        <f>VLOOKUP(A52,[1]TDSheet!$A:$N,14,0)</f>
        <v>0.28639999999999999</v>
      </c>
      <c r="Y52" s="2">
        <f t="shared" si="10"/>
        <v>0</v>
      </c>
    </row>
    <row r="53" spans="1:25" ht="21.95" customHeight="1" x14ac:dyDescent="0.2">
      <c r="A53" s="8" t="s">
        <v>57</v>
      </c>
      <c r="B53" s="8" t="s">
        <v>9</v>
      </c>
      <c r="C53" s="8"/>
      <c r="D53" s="9">
        <v>51.845999999999997</v>
      </c>
      <c r="E53" s="9">
        <v>269.38799999999998</v>
      </c>
      <c r="F53" s="9">
        <v>85.71</v>
      </c>
      <c r="G53" s="9">
        <v>231.191</v>
      </c>
      <c r="H53" s="25">
        <f>VLOOKUP(A53,[1]TDSheet!$A:$H,8,0)</f>
        <v>1</v>
      </c>
      <c r="I53" s="2">
        <f>VLOOKUP(A53,[1]TDSheet!$A:$I,9,0)</f>
        <v>45</v>
      </c>
      <c r="J53" s="2">
        <f>VLOOKUP(A53,[2]Луганск!$A:$E,4,0)</f>
        <v>81.2</v>
      </c>
      <c r="K53" s="2">
        <f t="shared" si="4"/>
        <v>4.5099999999999909</v>
      </c>
      <c r="N53" s="2">
        <f t="shared" si="5"/>
        <v>17.141999999999999</v>
      </c>
      <c r="O53" s="26"/>
      <c r="P53" s="26">
        <f t="shared" si="7"/>
        <v>0</v>
      </c>
      <c r="Q53" s="26"/>
      <c r="S53" s="2">
        <f t="shared" si="8"/>
        <v>13.486816007467041</v>
      </c>
      <c r="T53" s="2">
        <f t="shared" si="9"/>
        <v>13.486816007467041</v>
      </c>
      <c r="U53" s="2">
        <f>VLOOKUP(A53,[1]TDSheet!$A:$W,23,0)</f>
        <v>13.2814</v>
      </c>
      <c r="V53" s="2">
        <f>VLOOKUP(A53,[1]TDSheet!$A:$X,24,0)</f>
        <v>25.253</v>
      </c>
      <c r="W53" s="2">
        <f>VLOOKUP(A53,[1]TDSheet!$A:$N,14,0)</f>
        <v>8.5744000000000007</v>
      </c>
      <c r="Y53" s="2">
        <f t="shared" si="10"/>
        <v>0</v>
      </c>
    </row>
    <row r="54" spans="1:25" ht="11.1" customHeight="1" x14ac:dyDescent="0.2">
      <c r="A54" s="8" t="s">
        <v>58</v>
      </c>
      <c r="B54" s="8" t="s">
        <v>14</v>
      </c>
      <c r="C54" s="8"/>
      <c r="D54" s="9">
        <v>160</v>
      </c>
      <c r="E54" s="9">
        <v>12</v>
      </c>
      <c r="F54" s="9">
        <v>71</v>
      </c>
      <c r="G54" s="9">
        <v>76</v>
      </c>
      <c r="H54" s="25">
        <f>VLOOKUP(A54,[1]TDSheet!$A:$H,8,0)</f>
        <v>0.35</v>
      </c>
      <c r="I54" s="2">
        <f>VLOOKUP(A54,[1]TDSheet!$A:$I,9,0)</f>
        <v>40</v>
      </c>
      <c r="J54" s="2">
        <f>VLOOKUP(A54,[2]Луганск!$A:$E,4,0)</f>
        <v>72</v>
      </c>
      <c r="K54" s="2">
        <f t="shared" si="4"/>
        <v>-1</v>
      </c>
      <c r="N54" s="2">
        <f t="shared" si="5"/>
        <v>14.2</v>
      </c>
      <c r="O54" s="26">
        <f t="shared" si="13"/>
        <v>108.6</v>
      </c>
      <c r="P54" s="26">
        <f t="shared" si="7"/>
        <v>108.6</v>
      </c>
      <c r="Q54" s="26"/>
      <c r="S54" s="2">
        <f t="shared" si="8"/>
        <v>13</v>
      </c>
      <c r="T54" s="2">
        <f t="shared" si="9"/>
        <v>5.352112676056338</v>
      </c>
      <c r="U54" s="2">
        <f>VLOOKUP(A54,[1]TDSheet!$A:$W,23,0)</f>
        <v>13.2</v>
      </c>
      <c r="V54" s="2">
        <f>VLOOKUP(A54,[1]TDSheet!$A:$X,24,0)</f>
        <v>14.2</v>
      </c>
      <c r="W54" s="2">
        <f>VLOOKUP(A54,[1]TDSheet!$A:$N,14,0)</f>
        <v>15</v>
      </c>
      <c r="Y54" s="2">
        <f t="shared" si="10"/>
        <v>38.01</v>
      </c>
    </row>
    <row r="55" spans="1:25" ht="11.1" customHeight="1" x14ac:dyDescent="0.2">
      <c r="A55" s="8" t="s">
        <v>59</v>
      </c>
      <c r="B55" s="8" t="s">
        <v>14</v>
      </c>
      <c r="C55" s="22" t="s">
        <v>132</v>
      </c>
      <c r="D55" s="9">
        <v>1236</v>
      </c>
      <c r="E55" s="9">
        <v>1236</v>
      </c>
      <c r="F55" s="9">
        <v>716</v>
      </c>
      <c r="G55" s="9">
        <v>1595</v>
      </c>
      <c r="H55" s="25">
        <f>VLOOKUP(A55,[1]TDSheet!$A:$H,8,0)</f>
        <v>0.4</v>
      </c>
      <c r="I55" s="2">
        <f>VLOOKUP(A55,[1]TDSheet!$A:$I,9,0)</f>
        <v>45</v>
      </c>
      <c r="J55" s="2">
        <f>VLOOKUP(A55,[2]Луганск!$A:$E,4,0)</f>
        <v>726</v>
      </c>
      <c r="K55" s="2">
        <f t="shared" si="4"/>
        <v>-10</v>
      </c>
      <c r="N55" s="2">
        <f t="shared" si="5"/>
        <v>143.19999999999999</v>
      </c>
      <c r="O55" s="26">
        <f t="shared" si="13"/>
        <v>266.59999999999991</v>
      </c>
      <c r="P55" s="26">
        <f t="shared" si="7"/>
        <v>266.59999999999991</v>
      </c>
      <c r="Q55" s="26"/>
      <c r="S55" s="2">
        <f t="shared" si="8"/>
        <v>13</v>
      </c>
      <c r="T55" s="2">
        <f t="shared" si="9"/>
        <v>11.138268156424582</v>
      </c>
      <c r="U55" s="2">
        <f>VLOOKUP(A55,[1]TDSheet!$A:$W,23,0)</f>
        <v>8.1999999999999993</v>
      </c>
      <c r="V55" s="2">
        <f>VLOOKUP(A55,[1]TDSheet!$A:$X,24,0)</f>
        <v>211.8</v>
      </c>
      <c r="W55" s="2">
        <f>VLOOKUP(A55,[1]TDSheet!$A:$N,14,0)</f>
        <v>39</v>
      </c>
      <c r="Y55" s="2">
        <f t="shared" si="10"/>
        <v>106.63999999999997</v>
      </c>
    </row>
    <row r="56" spans="1:25" ht="11.1" customHeight="1" x14ac:dyDescent="0.2">
      <c r="A56" s="28" t="s">
        <v>60</v>
      </c>
      <c r="B56" s="28" t="s">
        <v>14</v>
      </c>
      <c r="C56" s="28"/>
      <c r="D56" s="29">
        <v>-3</v>
      </c>
      <c r="E56" s="29">
        <v>43</v>
      </c>
      <c r="F56" s="29">
        <v>20</v>
      </c>
      <c r="G56" s="29">
        <v>20</v>
      </c>
      <c r="H56" s="25">
        <f>VLOOKUP(A56,[1]TDSheet!$A:$H,8,0)</f>
        <v>0</v>
      </c>
      <c r="I56" s="2">
        <f>VLOOKUP(A56,[1]TDSheet!$A:$I,9,0)</f>
        <v>50</v>
      </c>
      <c r="J56" s="2">
        <f>VLOOKUP(A56,[2]Луганск!$A:$E,4,0)</f>
        <v>38</v>
      </c>
      <c r="K56" s="2">
        <f t="shared" si="4"/>
        <v>-18</v>
      </c>
      <c r="N56" s="2">
        <f t="shared" si="5"/>
        <v>4</v>
      </c>
      <c r="O56" s="26"/>
      <c r="P56" s="26">
        <f t="shared" si="7"/>
        <v>0</v>
      </c>
      <c r="Q56" s="26"/>
      <c r="S56" s="2">
        <f t="shared" si="8"/>
        <v>5</v>
      </c>
      <c r="T56" s="2">
        <f t="shared" si="9"/>
        <v>5</v>
      </c>
      <c r="U56" s="2">
        <f>VLOOKUP(A56,[1]TDSheet!$A:$W,23,0)</f>
        <v>4.8</v>
      </c>
      <c r="V56" s="2">
        <f>VLOOKUP(A56,[1]TDSheet!$A:$X,24,0)</f>
        <v>15.4</v>
      </c>
      <c r="W56" s="2">
        <f>VLOOKUP(A56,[1]TDSheet!$A:$N,14,0)</f>
        <v>13.6</v>
      </c>
      <c r="X56" s="27" t="str">
        <f>VLOOKUP(A56,[1]TDSheet!$A:$Y,25,0)</f>
        <v>Вывести</v>
      </c>
      <c r="Y56" s="2">
        <f t="shared" si="10"/>
        <v>0</v>
      </c>
    </row>
    <row r="57" spans="1:25" ht="11.1" customHeight="1" x14ac:dyDescent="0.2">
      <c r="A57" s="8" t="s">
        <v>61</v>
      </c>
      <c r="B57" s="8" t="s">
        <v>9</v>
      </c>
      <c r="C57" s="8"/>
      <c r="D57" s="9">
        <v>1392.992</v>
      </c>
      <c r="E57" s="9">
        <v>513.74</v>
      </c>
      <c r="F57" s="9">
        <v>535.33299999999997</v>
      </c>
      <c r="G57" s="9">
        <v>1256.231</v>
      </c>
      <c r="H57" s="25">
        <f>VLOOKUP(A57,[1]TDSheet!$A:$H,8,0)</f>
        <v>1</v>
      </c>
      <c r="I57" s="2">
        <f>VLOOKUP(A57,[1]TDSheet!$A:$I,9,0)</f>
        <v>45</v>
      </c>
      <c r="J57" s="2">
        <f>VLOOKUP(A57,[2]Луганск!$A:$E,4,0)</f>
        <v>536</v>
      </c>
      <c r="K57" s="2">
        <f t="shared" si="4"/>
        <v>-0.66700000000003001</v>
      </c>
      <c r="N57" s="2">
        <f t="shared" si="5"/>
        <v>107.06659999999999</v>
      </c>
      <c r="O57" s="26">
        <f t="shared" ref="O57:O65" si="15">13*N57-G57</f>
        <v>135.63480000000004</v>
      </c>
      <c r="P57" s="26">
        <v>400</v>
      </c>
      <c r="Q57" s="26">
        <v>500</v>
      </c>
      <c r="R57" s="2" t="s">
        <v>135</v>
      </c>
      <c r="S57" s="2">
        <f t="shared" si="8"/>
        <v>15.469165921024858</v>
      </c>
      <c r="T57" s="2">
        <f t="shared" si="9"/>
        <v>11.733173557393249</v>
      </c>
      <c r="U57" s="2">
        <f>VLOOKUP(A57,[1]TDSheet!$A:$W,23,0)</f>
        <v>93.1404</v>
      </c>
      <c r="V57" s="2">
        <f>VLOOKUP(A57,[1]TDSheet!$A:$X,24,0)</f>
        <v>118.2192</v>
      </c>
      <c r="W57" s="2">
        <f>VLOOKUP(A57,[1]TDSheet!$A:$N,14,0)</f>
        <v>114.3214</v>
      </c>
      <c r="Y57" s="2">
        <f t="shared" si="10"/>
        <v>400</v>
      </c>
    </row>
    <row r="58" spans="1:25" ht="11.1" customHeight="1" x14ac:dyDescent="0.2">
      <c r="A58" s="8" t="s">
        <v>62</v>
      </c>
      <c r="B58" s="8" t="s">
        <v>14</v>
      </c>
      <c r="C58" s="8"/>
      <c r="D58" s="9">
        <v>171</v>
      </c>
      <c r="E58" s="9">
        <v>276</v>
      </c>
      <c r="F58" s="9">
        <v>130</v>
      </c>
      <c r="G58" s="9">
        <v>271</v>
      </c>
      <c r="H58" s="25">
        <f>VLOOKUP(A58,[1]TDSheet!$A:$H,8,0)</f>
        <v>0.35</v>
      </c>
      <c r="I58" s="2">
        <f>VLOOKUP(A58,[1]TDSheet!$A:$I,9,0)</f>
        <v>40</v>
      </c>
      <c r="J58" s="2">
        <f>VLOOKUP(A58,[2]Луганск!$A:$E,4,0)</f>
        <v>159</v>
      </c>
      <c r="K58" s="2">
        <f t="shared" si="4"/>
        <v>-29</v>
      </c>
      <c r="N58" s="2">
        <f t="shared" si="5"/>
        <v>26</v>
      </c>
      <c r="O58" s="26">
        <f t="shared" si="15"/>
        <v>67</v>
      </c>
      <c r="P58" s="26">
        <f t="shared" si="7"/>
        <v>67</v>
      </c>
      <c r="Q58" s="26"/>
      <c r="S58" s="2">
        <f t="shared" si="8"/>
        <v>13</v>
      </c>
      <c r="T58" s="2">
        <f t="shared" si="9"/>
        <v>10.423076923076923</v>
      </c>
      <c r="U58" s="2">
        <f>VLOOKUP(A58,[1]TDSheet!$A:$W,23,0)</f>
        <v>23.6</v>
      </c>
      <c r="V58" s="2">
        <f>VLOOKUP(A58,[1]TDSheet!$A:$X,24,0)</f>
        <v>22.8</v>
      </c>
      <c r="W58" s="2">
        <f>VLOOKUP(A58,[1]TDSheet!$A:$N,14,0)</f>
        <v>23.6</v>
      </c>
      <c r="Y58" s="2">
        <f t="shared" si="10"/>
        <v>23.45</v>
      </c>
    </row>
    <row r="59" spans="1:25" ht="11.1" customHeight="1" x14ac:dyDescent="0.2">
      <c r="A59" s="8" t="s">
        <v>63</v>
      </c>
      <c r="B59" s="8" t="s">
        <v>9</v>
      </c>
      <c r="C59" s="8"/>
      <c r="D59" s="9">
        <v>20.103000000000002</v>
      </c>
      <c r="E59" s="9">
        <v>281.69600000000003</v>
      </c>
      <c r="F59" s="9">
        <v>56.273000000000003</v>
      </c>
      <c r="G59" s="9">
        <v>233.334</v>
      </c>
      <c r="H59" s="25">
        <f>VLOOKUP(A59,[1]TDSheet!$A:$H,8,0)</f>
        <v>1</v>
      </c>
      <c r="I59" s="2">
        <f>VLOOKUP(A59,[1]TDSheet!$A:$I,9,0)</f>
        <v>40</v>
      </c>
      <c r="J59" s="2">
        <f>VLOOKUP(A59,[2]Луганск!$A:$E,4,0)</f>
        <v>82.4</v>
      </c>
      <c r="K59" s="2">
        <f t="shared" si="4"/>
        <v>-26.127000000000002</v>
      </c>
      <c r="N59" s="2">
        <f t="shared" si="5"/>
        <v>11.2546</v>
      </c>
      <c r="O59" s="26"/>
      <c r="P59" s="26">
        <f t="shared" si="7"/>
        <v>0</v>
      </c>
      <c r="Q59" s="26"/>
      <c r="S59" s="2">
        <f t="shared" si="8"/>
        <v>20.73232278357294</v>
      </c>
      <c r="T59" s="2">
        <f t="shared" si="9"/>
        <v>20.73232278357294</v>
      </c>
      <c r="U59" s="2">
        <f>VLOOKUP(A59,[1]TDSheet!$A:$W,23,0)</f>
        <v>2.88</v>
      </c>
      <c r="V59" s="2">
        <f>VLOOKUP(A59,[1]TDSheet!$A:$X,24,0)</f>
        <v>24.4772</v>
      </c>
      <c r="W59" s="2">
        <f>VLOOKUP(A59,[1]TDSheet!$A:$N,14,0)</f>
        <v>6.2</v>
      </c>
      <c r="Y59" s="2">
        <f t="shared" si="10"/>
        <v>0</v>
      </c>
    </row>
    <row r="60" spans="1:25" ht="11.1" customHeight="1" x14ac:dyDescent="0.2">
      <c r="A60" s="8" t="s">
        <v>64</v>
      </c>
      <c r="B60" s="8" t="s">
        <v>14</v>
      </c>
      <c r="C60" s="41" t="s">
        <v>132</v>
      </c>
      <c r="D60" s="9">
        <v>852</v>
      </c>
      <c r="E60" s="9">
        <v>672</v>
      </c>
      <c r="F60" s="9">
        <v>415</v>
      </c>
      <c r="G60" s="9">
        <v>966</v>
      </c>
      <c r="H60" s="25">
        <f>VLOOKUP(A60,[1]TDSheet!$A:$H,8,0)</f>
        <v>0.4</v>
      </c>
      <c r="I60" s="2">
        <f>VLOOKUP(A60,[1]TDSheet!$A:$I,9,0)</f>
        <v>40</v>
      </c>
      <c r="J60" s="2">
        <f>VLOOKUP(A60,[2]Луганск!$A:$E,4,0)</f>
        <v>434</v>
      </c>
      <c r="K60" s="2">
        <f t="shared" si="4"/>
        <v>-19</v>
      </c>
      <c r="N60" s="2">
        <f t="shared" si="5"/>
        <v>83</v>
      </c>
      <c r="O60" s="26">
        <f t="shared" si="15"/>
        <v>113</v>
      </c>
      <c r="P60" s="26">
        <v>0</v>
      </c>
      <c r="Q60" s="26">
        <v>0</v>
      </c>
      <c r="R60" s="2" t="s">
        <v>136</v>
      </c>
      <c r="S60" s="2">
        <f t="shared" si="8"/>
        <v>11.638554216867471</v>
      </c>
      <c r="T60" s="2">
        <f t="shared" si="9"/>
        <v>11.638554216867471</v>
      </c>
      <c r="U60" s="2">
        <f>VLOOKUP(A60,[1]TDSheet!$A:$W,23,0)</f>
        <v>99.6</v>
      </c>
      <c r="V60" s="2">
        <f>VLOOKUP(A60,[1]TDSheet!$A:$X,24,0)</f>
        <v>114.8</v>
      </c>
      <c r="W60" s="2">
        <f>VLOOKUP(A60,[1]TDSheet!$A:$N,14,0)</f>
        <v>97</v>
      </c>
      <c r="Y60" s="2">
        <f t="shared" si="10"/>
        <v>0</v>
      </c>
    </row>
    <row r="61" spans="1:25" ht="11.1" customHeight="1" x14ac:dyDescent="0.2">
      <c r="A61" s="8" t="s">
        <v>65</v>
      </c>
      <c r="B61" s="8" t="s">
        <v>14</v>
      </c>
      <c r="C61" s="22" t="s">
        <v>132</v>
      </c>
      <c r="D61" s="9">
        <v>1225</v>
      </c>
      <c r="E61" s="9">
        <v>1020</v>
      </c>
      <c r="F61" s="9">
        <v>534</v>
      </c>
      <c r="G61" s="9">
        <v>1569</v>
      </c>
      <c r="H61" s="25">
        <f>VLOOKUP(A61,[1]TDSheet!$A:$H,8,0)</f>
        <v>0.4</v>
      </c>
      <c r="I61" s="2">
        <f>VLOOKUP(A61,[1]TDSheet!$A:$I,9,0)</f>
        <v>45</v>
      </c>
      <c r="J61" s="2">
        <f>VLOOKUP(A61,[2]Луганск!$A:$E,4,0)</f>
        <v>553</v>
      </c>
      <c r="K61" s="2">
        <f t="shared" si="4"/>
        <v>-19</v>
      </c>
      <c r="N61" s="2">
        <f t="shared" si="5"/>
        <v>106.8</v>
      </c>
      <c r="O61" s="26"/>
      <c r="P61" s="26">
        <f t="shared" si="7"/>
        <v>0</v>
      </c>
      <c r="Q61" s="26"/>
      <c r="S61" s="2">
        <f t="shared" si="8"/>
        <v>14.691011235955056</v>
      </c>
      <c r="T61" s="2">
        <f t="shared" si="9"/>
        <v>14.691011235955056</v>
      </c>
      <c r="U61" s="2">
        <f>VLOOKUP(A61,[1]TDSheet!$A:$W,23,0)</f>
        <v>108</v>
      </c>
      <c r="V61" s="2">
        <f>VLOOKUP(A61,[1]TDSheet!$A:$X,24,0)</f>
        <v>136.19999999999999</v>
      </c>
      <c r="W61" s="2">
        <f>VLOOKUP(A61,[1]TDSheet!$A:$N,14,0)</f>
        <v>146.80000000000001</v>
      </c>
      <c r="Y61" s="2">
        <f t="shared" si="10"/>
        <v>0</v>
      </c>
    </row>
    <row r="62" spans="1:25" ht="11.1" customHeight="1" x14ac:dyDescent="0.2">
      <c r="A62" s="8" t="s">
        <v>66</v>
      </c>
      <c r="B62" s="8" t="s">
        <v>14</v>
      </c>
      <c r="C62" s="22" t="s">
        <v>132</v>
      </c>
      <c r="D62" s="9">
        <v>308</v>
      </c>
      <c r="E62" s="9"/>
      <c r="F62" s="9">
        <v>207</v>
      </c>
      <c r="G62" s="9">
        <v>30</v>
      </c>
      <c r="H62" s="25">
        <f>VLOOKUP(A62,[1]TDSheet!$A:$H,8,0)</f>
        <v>0.4</v>
      </c>
      <c r="I62" s="2">
        <f>VLOOKUP(A62,[1]TDSheet!$A:$I,9,0)</f>
        <v>40</v>
      </c>
      <c r="J62" s="2">
        <f>VLOOKUP(A62,[2]Луганск!$A:$E,4,0)</f>
        <v>229</v>
      </c>
      <c r="K62" s="2">
        <f t="shared" si="4"/>
        <v>-22</v>
      </c>
      <c r="N62" s="2">
        <f t="shared" si="5"/>
        <v>41.4</v>
      </c>
      <c r="O62" s="26">
        <f>9*N62-G62</f>
        <v>342.59999999999997</v>
      </c>
      <c r="P62" s="26">
        <f t="shared" si="7"/>
        <v>342.59999999999997</v>
      </c>
      <c r="Q62" s="26"/>
      <c r="S62" s="2">
        <f t="shared" si="8"/>
        <v>9</v>
      </c>
      <c r="T62" s="2">
        <f t="shared" si="9"/>
        <v>0.72463768115942029</v>
      </c>
      <c r="U62" s="2">
        <f>VLOOKUP(A62,[1]TDSheet!$A:$W,23,0)</f>
        <v>13.6</v>
      </c>
      <c r="V62" s="2">
        <f>VLOOKUP(A62,[1]TDSheet!$A:$X,24,0)</f>
        <v>7.2</v>
      </c>
      <c r="W62" s="2">
        <f>VLOOKUP(A62,[1]TDSheet!$A:$N,14,0)</f>
        <v>34.799999999999997</v>
      </c>
      <c r="Y62" s="2">
        <f t="shared" si="10"/>
        <v>137.04</v>
      </c>
    </row>
    <row r="63" spans="1:25" ht="11.1" customHeight="1" x14ac:dyDescent="0.2">
      <c r="A63" s="8" t="s">
        <v>67</v>
      </c>
      <c r="B63" s="8" t="s">
        <v>9</v>
      </c>
      <c r="C63" s="22" t="s">
        <v>132</v>
      </c>
      <c r="D63" s="9">
        <v>911.173</v>
      </c>
      <c r="E63" s="9">
        <v>390.07900000000001</v>
      </c>
      <c r="F63" s="9">
        <v>393.82</v>
      </c>
      <c r="G63" s="9">
        <v>859.45699999999999</v>
      </c>
      <c r="H63" s="25">
        <f>VLOOKUP(A63,[1]TDSheet!$A:$H,8,0)</f>
        <v>1</v>
      </c>
      <c r="I63" s="2">
        <f>VLOOKUP(A63,[1]TDSheet!$A:$I,9,0)</f>
        <v>50</v>
      </c>
      <c r="J63" s="2">
        <f>VLOOKUP(A63,[2]Луганск!$A:$E,4,0)</f>
        <v>396</v>
      </c>
      <c r="K63" s="2">
        <f t="shared" si="4"/>
        <v>-2.1800000000000068</v>
      </c>
      <c r="N63" s="2">
        <f t="shared" si="5"/>
        <v>78.763999999999996</v>
      </c>
      <c r="O63" s="26">
        <f t="shared" si="15"/>
        <v>164.47499999999991</v>
      </c>
      <c r="P63" s="26">
        <f t="shared" si="7"/>
        <v>164.47499999999991</v>
      </c>
      <c r="Q63" s="26"/>
      <c r="S63" s="2">
        <f t="shared" si="8"/>
        <v>13</v>
      </c>
      <c r="T63" s="2">
        <f t="shared" si="9"/>
        <v>10.911799807018435</v>
      </c>
      <c r="U63" s="2">
        <f>VLOOKUP(A63,[1]TDSheet!$A:$W,23,0)</f>
        <v>93.669600000000003</v>
      </c>
      <c r="V63" s="2">
        <f>VLOOKUP(A63,[1]TDSheet!$A:$X,24,0)</f>
        <v>72.240800000000007</v>
      </c>
      <c r="W63" s="2">
        <f>VLOOKUP(A63,[1]TDSheet!$A:$N,14,0)</f>
        <v>109.16400000000002</v>
      </c>
      <c r="Y63" s="2">
        <f t="shared" si="10"/>
        <v>164.47499999999991</v>
      </c>
    </row>
    <row r="64" spans="1:25" ht="11.1" customHeight="1" x14ac:dyDescent="0.2">
      <c r="A64" s="8" t="s">
        <v>68</v>
      </c>
      <c r="B64" s="8" t="s">
        <v>9</v>
      </c>
      <c r="C64" s="22" t="s">
        <v>132</v>
      </c>
      <c r="D64" s="9">
        <v>311.02600000000001</v>
      </c>
      <c r="E64" s="9">
        <v>1154.575</v>
      </c>
      <c r="F64" s="9">
        <v>345.75</v>
      </c>
      <c r="G64" s="9">
        <v>1030.8230000000001</v>
      </c>
      <c r="H64" s="25">
        <f>VLOOKUP(A64,[1]TDSheet!$A:$H,8,0)</f>
        <v>1</v>
      </c>
      <c r="I64" s="2">
        <f>VLOOKUP(A64,[1]TDSheet!$A:$I,9,0)</f>
        <v>50</v>
      </c>
      <c r="J64" s="2">
        <f>VLOOKUP(A64,[2]Луганск!$A:$E,4,0)</f>
        <v>337.15</v>
      </c>
      <c r="K64" s="2">
        <f t="shared" si="4"/>
        <v>8.6000000000000227</v>
      </c>
      <c r="N64" s="2">
        <f t="shared" si="5"/>
        <v>69.150000000000006</v>
      </c>
      <c r="O64" s="26"/>
      <c r="P64" s="26">
        <f t="shared" si="7"/>
        <v>0</v>
      </c>
      <c r="Q64" s="26"/>
      <c r="S64" s="2">
        <f t="shared" si="8"/>
        <v>14.90705712219812</v>
      </c>
      <c r="T64" s="2">
        <f t="shared" si="9"/>
        <v>14.90705712219812</v>
      </c>
      <c r="U64" s="2">
        <f>VLOOKUP(A64,[1]TDSheet!$A:$W,23,0)</f>
        <v>67.001199999999997</v>
      </c>
      <c r="V64" s="2">
        <f>VLOOKUP(A64,[1]TDSheet!$A:$X,24,0)</f>
        <v>120.76199999999999</v>
      </c>
      <c r="W64" s="2">
        <f>VLOOKUP(A64,[1]TDSheet!$A:$N,14,0)</f>
        <v>59.055399999999999</v>
      </c>
      <c r="Y64" s="2">
        <f t="shared" si="10"/>
        <v>0</v>
      </c>
    </row>
    <row r="65" spans="1:25" ht="21.95" customHeight="1" x14ac:dyDescent="0.2">
      <c r="A65" s="8" t="s">
        <v>69</v>
      </c>
      <c r="B65" s="8" t="s">
        <v>9</v>
      </c>
      <c r="C65" s="22" t="s">
        <v>132</v>
      </c>
      <c r="D65" s="9">
        <v>893.78300000000002</v>
      </c>
      <c r="E65" s="9">
        <v>76.072000000000003</v>
      </c>
      <c r="F65" s="9">
        <v>286.03300000000002</v>
      </c>
      <c r="G65" s="9">
        <v>456.01</v>
      </c>
      <c r="H65" s="25">
        <f>VLOOKUP(A65,[1]TDSheet!$A:$H,8,0)</f>
        <v>1</v>
      </c>
      <c r="I65" s="2">
        <f>VLOOKUP(A65,[1]TDSheet!$A:$I,9,0)</f>
        <v>55</v>
      </c>
      <c r="J65" s="2">
        <f>VLOOKUP(A65,[2]Луганск!$A:$E,4,0)</f>
        <v>271.35000000000002</v>
      </c>
      <c r="K65" s="2">
        <f t="shared" si="4"/>
        <v>14.682999999999993</v>
      </c>
      <c r="N65" s="2">
        <f t="shared" si="5"/>
        <v>57.206600000000002</v>
      </c>
      <c r="O65" s="26">
        <f t="shared" si="15"/>
        <v>287.67579999999998</v>
      </c>
      <c r="P65" s="26">
        <f t="shared" si="7"/>
        <v>287.67579999999998</v>
      </c>
      <c r="Q65" s="26"/>
      <c r="S65" s="2">
        <f t="shared" si="8"/>
        <v>13</v>
      </c>
      <c r="T65" s="2">
        <f t="shared" si="9"/>
        <v>7.9712830337758227</v>
      </c>
      <c r="U65" s="2">
        <f>VLOOKUP(A65,[1]TDSheet!$A:$W,23,0)</f>
        <v>77.2166</v>
      </c>
      <c r="V65" s="2">
        <f>VLOOKUP(A65,[1]TDSheet!$A:$X,24,0)</f>
        <v>67.170199999999994</v>
      </c>
      <c r="W65" s="2">
        <f>VLOOKUP(A65,[1]TDSheet!$A:$N,14,0)</f>
        <v>102.28279999999999</v>
      </c>
      <c r="Y65" s="2">
        <f t="shared" si="10"/>
        <v>287.67579999999998</v>
      </c>
    </row>
    <row r="66" spans="1:25" ht="21.95" customHeight="1" x14ac:dyDescent="0.2">
      <c r="A66" s="28" t="s">
        <v>70</v>
      </c>
      <c r="B66" s="28" t="s">
        <v>9</v>
      </c>
      <c r="C66" s="28"/>
      <c r="D66" s="29">
        <v>179.85499999999999</v>
      </c>
      <c r="E66" s="29"/>
      <c r="F66" s="29"/>
      <c r="G66" s="29">
        <v>0.85499999999999998</v>
      </c>
      <c r="H66" s="25">
        <f>VLOOKUP(A66,[1]TDSheet!$A:$H,8,0)</f>
        <v>0</v>
      </c>
      <c r="I66" s="2">
        <f>VLOOKUP(A66,[1]TDSheet!$A:$I,9,0)</f>
        <v>50</v>
      </c>
      <c r="J66" s="2">
        <f>VLOOKUP(A66,[2]Луганск!$A:$E,4,0)</f>
        <v>6</v>
      </c>
      <c r="K66" s="2">
        <f t="shared" si="4"/>
        <v>-6</v>
      </c>
      <c r="N66" s="2">
        <f t="shared" si="5"/>
        <v>0</v>
      </c>
      <c r="O66" s="26"/>
      <c r="P66" s="26">
        <f t="shared" si="7"/>
        <v>0</v>
      </c>
      <c r="Q66" s="26"/>
      <c r="S66" s="2" t="e">
        <f t="shared" si="8"/>
        <v>#DIV/0!</v>
      </c>
      <c r="T66" s="2" t="e">
        <f t="shared" si="9"/>
        <v>#DIV/0!</v>
      </c>
      <c r="U66" s="2">
        <f>VLOOKUP(A66,[1]TDSheet!$A:$W,23,0)</f>
        <v>0</v>
      </c>
      <c r="V66" s="2">
        <f>VLOOKUP(A66,[1]TDSheet!$A:$X,24,0)</f>
        <v>0</v>
      </c>
      <c r="W66" s="2">
        <f>VLOOKUP(A66,[1]TDSheet!$A:$N,14,0)</f>
        <v>0</v>
      </c>
      <c r="X66" s="27" t="str">
        <f>VLOOKUP(A66,[1]TDSheet!$A:$Y,25,0)</f>
        <v>Вывести</v>
      </c>
      <c r="Y66" s="2">
        <f t="shared" si="10"/>
        <v>0</v>
      </c>
    </row>
    <row r="67" spans="1:25" ht="11.1" customHeight="1" x14ac:dyDescent="0.2">
      <c r="A67" s="8" t="s">
        <v>71</v>
      </c>
      <c r="B67" s="8" t="s">
        <v>14</v>
      </c>
      <c r="C67" s="8"/>
      <c r="D67" s="10"/>
      <c r="E67" s="9">
        <v>50</v>
      </c>
      <c r="F67" s="9">
        <v>13</v>
      </c>
      <c r="G67" s="9">
        <v>37</v>
      </c>
      <c r="H67" s="25">
        <v>0</v>
      </c>
      <c r="I67" s="2" t="e">
        <f>VLOOKUP(A67,[1]TDSheet!$A:$I,9,0)</f>
        <v>#N/A</v>
      </c>
      <c r="J67" s="2">
        <f>VLOOKUP(A67,[2]Луганск!$A:$E,4,0)</f>
        <v>15</v>
      </c>
      <c r="K67" s="2">
        <f t="shared" si="4"/>
        <v>-2</v>
      </c>
      <c r="N67" s="2">
        <f t="shared" si="5"/>
        <v>2.6</v>
      </c>
      <c r="O67" s="26"/>
      <c r="P67" s="26">
        <f t="shared" si="7"/>
        <v>0</v>
      </c>
      <c r="Q67" s="26"/>
      <c r="S67" s="2">
        <f t="shared" si="8"/>
        <v>14.23076923076923</v>
      </c>
      <c r="T67" s="2">
        <f t="shared" si="9"/>
        <v>14.23076923076923</v>
      </c>
      <c r="U67" s="2">
        <v>0</v>
      </c>
      <c r="V67" s="2">
        <v>0</v>
      </c>
      <c r="W67" s="2">
        <v>0</v>
      </c>
      <c r="Y67" s="2">
        <f t="shared" si="10"/>
        <v>0</v>
      </c>
    </row>
    <row r="68" spans="1:25" ht="11.1" customHeight="1" x14ac:dyDescent="0.2">
      <c r="A68" s="8" t="s">
        <v>72</v>
      </c>
      <c r="B68" s="8" t="s">
        <v>14</v>
      </c>
      <c r="C68" s="22" t="s">
        <v>132</v>
      </c>
      <c r="D68" s="9">
        <v>643</v>
      </c>
      <c r="E68" s="9">
        <v>624</v>
      </c>
      <c r="F68" s="9">
        <v>379</v>
      </c>
      <c r="G68" s="9">
        <v>748</v>
      </c>
      <c r="H68" s="25">
        <f>VLOOKUP(A68,[1]TDSheet!$A:$H,8,0)</f>
        <v>0.4</v>
      </c>
      <c r="I68" s="2">
        <f>VLOOKUP(A68,[1]TDSheet!$A:$I,9,0)</f>
        <v>45</v>
      </c>
      <c r="J68" s="2">
        <f>VLOOKUP(A68,[2]Луганск!$A:$E,4,0)</f>
        <v>405</v>
      </c>
      <c r="K68" s="2">
        <f t="shared" si="4"/>
        <v>-26</v>
      </c>
      <c r="N68" s="2">
        <f t="shared" si="5"/>
        <v>75.8</v>
      </c>
      <c r="O68" s="26">
        <f t="shared" ref="O68" si="16">13*N68-G68</f>
        <v>237.39999999999998</v>
      </c>
      <c r="P68" s="26">
        <f t="shared" si="7"/>
        <v>237.39999999999998</v>
      </c>
      <c r="Q68" s="26"/>
      <c r="S68" s="2">
        <f t="shared" si="8"/>
        <v>13</v>
      </c>
      <c r="T68" s="2">
        <f t="shared" si="9"/>
        <v>9.8680738786279694</v>
      </c>
      <c r="U68" s="2">
        <f>VLOOKUP(A68,[1]TDSheet!$A:$W,23,0)</f>
        <v>44</v>
      </c>
      <c r="V68" s="2">
        <f>VLOOKUP(A68,[1]TDSheet!$A:$X,24,0)</f>
        <v>7.4</v>
      </c>
      <c r="W68" s="2">
        <f>VLOOKUP(A68,[1]TDSheet!$A:$N,14,0)</f>
        <v>79.2</v>
      </c>
      <c r="Y68" s="2">
        <f t="shared" si="10"/>
        <v>94.96</v>
      </c>
    </row>
    <row r="69" spans="1:25" ht="21.95" customHeight="1" x14ac:dyDescent="0.2">
      <c r="A69" s="8" t="s">
        <v>73</v>
      </c>
      <c r="B69" s="8" t="s">
        <v>14</v>
      </c>
      <c r="C69" s="8"/>
      <c r="D69" s="9">
        <v>316</v>
      </c>
      <c r="E69" s="9">
        <v>240</v>
      </c>
      <c r="F69" s="9">
        <v>280</v>
      </c>
      <c r="G69" s="9">
        <v>231</v>
      </c>
      <c r="H69" s="25">
        <f>VLOOKUP(A69,[1]TDSheet!$A:$H,8,0)</f>
        <v>0.35</v>
      </c>
      <c r="I69" s="2">
        <f>VLOOKUP(A69,[1]TDSheet!$A:$I,9,0)</f>
        <v>40</v>
      </c>
      <c r="J69" s="2">
        <f>VLOOKUP(A69,[2]Луганск!$A:$E,4,0)</f>
        <v>286</v>
      </c>
      <c r="K69" s="2">
        <f t="shared" si="4"/>
        <v>-6</v>
      </c>
      <c r="N69" s="2">
        <f t="shared" si="5"/>
        <v>56</v>
      </c>
      <c r="O69" s="26">
        <f>12*N69-G69</f>
        <v>441</v>
      </c>
      <c r="P69" s="26">
        <f t="shared" si="7"/>
        <v>441</v>
      </c>
      <c r="Q69" s="26"/>
      <c r="S69" s="2">
        <f t="shared" si="8"/>
        <v>12</v>
      </c>
      <c r="T69" s="2">
        <f t="shared" si="9"/>
        <v>4.125</v>
      </c>
      <c r="U69" s="2">
        <f>VLOOKUP(A69,[1]TDSheet!$A:$W,23,0)</f>
        <v>35.200000000000003</v>
      </c>
      <c r="V69" s="2">
        <f>VLOOKUP(A69,[1]TDSheet!$A:$X,24,0)</f>
        <v>49.2</v>
      </c>
      <c r="W69" s="2">
        <f>VLOOKUP(A69,[1]TDSheet!$A:$N,14,0)</f>
        <v>36.4</v>
      </c>
      <c r="Y69" s="2">
        <f t="shared" si="10"/>
        <v>154.35</v>
      </c>
    </row>
    <row r="70" spans="1:25" ht="11.1" customHeight="1" x14ac:dyDescent="0.2">
      <c r="A70" s="8" t="s">
        <v>74</v>
      </c>
      <c r="B70" s="8" t="s">
        <v>14</v>
      </c>
      <c r="C70" s="8"/>
      <c r="D70" s="9">
        <v>64</v>
      </c>
      <c r="E70" s="9">
        <v>626</v>
      </c>
      <c r="F70" s="9">
        <v>100</v>
      </c>
      <c r="G70" s="9">
        <v>578</v>
      </c>
      <c r="H70" s="25">
        <f>VLOOKUP(A70,[1]TDSheet!$A:$H,8,0)</f>
        <v>0.4</v>
      </c>
      <c r="I70" s="2">
        <f>VLOOKUP(A70,[1]TDSheet!$A:$I,9,0)</f>
        <v>50</v>
      </c>
      <c r="J70" s="2">
        <f>VLOOKUP(A70,[2]Луганск!$A:$E,4,0)</f>
        <v>110</v>
      </c>
      <c r="K70" s="2">
        <f t="shared" si="4"/>
        <v>-10</v>
      </c>
      <c r="N70" s="2">
        <f t="shared" si="5"/>
        <v>20</v>
      </c>
      <c r="O70" s="26"/>
      <c r="P70" s="26">
        <f t="shared" si="7"/>
        <v>0</v>
      </c>
      <c r="Q70" s="26"/>
      <c r="S70" s="2">
        <f t="shared" si="8"/>
        <v>28.9</v>
      </c>
      <c r="T70" s="2">
        <f t="shared" si="9"/>
        <v>28.9</v>
      </c>
      <c r="U70" s="2">
        <f>VLOOKUP(A70,[1]TDSheet!$A:$W,23,0)</f>
        <v>2.876999999999998</v>
      </c>
      <c r="V70" s="2">
        <f>VLOOKUP(A70,[1]TDSheet!$A:$X,24,0)</f>
        <v>23.276</v>
      </c>
      <c r="W70" s="2">
        <f>VLOOKUP(A70,[1]TDSheet!$A:$N,14,0)</f>
        <v>15.6</v>
      </c>
      <c r="Y70" s="2">
        <f t="shared" si="10"/>
        <v>0</v>
      </c>
    </row>
    <row r="71" spans="1:25" ht="21.95" customHeight="1" x14ac:dyDescent="0.2">
      <c r="A71" s="8" t="s">
        <v>75</v>
      </c>
      <c r="B71" s="8" t="s">
        <v>14</v>
      </c>
      <c r="C71" s="8"/>
      <c r="D71" s="10"/>
      <c r="E71" s="9">
        <v>30</v>
      </c>
      <c r="F71" s="9"/>
      <c r="G71" s="9">
        <v>30</v>
      </c>
      <c r="H71" s="25">
        <v>0</v>
      </c>
      <c r="I71" s="2" t="e">
        <f>VLOOKUP(A71,[1]TDSheet!$A:$I,9,0)</f>
        <v>#N/A</v>
      </c>
      <c r="K71" s="2">
        <f t="shared" ref="K71:K110" si="17">F71-J71</f>
        <v>0</v>
      </c>
      <c r="N71" s="2">
        <f t="shared" ref="N71:N110" si="18">F71/5</f>
        <v>0</v>
      </c>
      <c r="O71" s="26"/>
      <c r="P71" s="26">
        <f t="shared" ref="P71:P110" si="19">O71</f>
        <v>0</v>
      </c>
      <c r="Q71" s="26"/>
      <c r="S71" s="2" t="e">
        <f t="shared" ref="S71:S110" si="20">(G71+P71)/N71</f>
        <v>#DIV/0!</v>
      </c>
      <c r="T71" s="2" t="e">
        <f t="shared" ref="T71:T110" si="21">G71/N71</f>
        <v>#DIV/0!</v>
      </c>
      <c r="U71" s="2">
        <v>0</v>
      </c>
      <c r="V71" s="2">
        <v>0</v>
      </c>
      <c r="W71" s="2">
        <v>0</v>
      </c>
      <c r="Y71" s="2">
        <f t="shared" ref="Y71:Y111" si="22">P71*H71</f>
        <v>0</v>
      </c>
    </row>
    <row r="72" spans="1:25" ht="21.95" customHeight="1" x14ac:dyDescent="0.2">
      <c r="A72" s="8" t="s">
        <v>76</v>
      </c>
      <c r="B72" s="8" t="s">
        <v>14</v>
      </c>
      <c r="C72" s="8"/>
      <c r="D72" s="10"/>
      <c r="E72" s="9">
        <v>24</v>
      </c>
      <c r="F72" s="9">
        <v>18</v>
      </c>
      <c r="G72" s="9">
        <v>6</v>
      </c>
      <c r="H72" s="25">
        <v>0</v>
      </c>
      <c r="I72" s="2" t="e">
        <f>VLOOKUP(A72,[1]TDSheet!$A:$I,9,0)</f>
        <v>#N/A</v>
      </c>
      <c r="J72" s="2">
        <f>VLOOKUP(A72,[2]Луганск!$A:$E,4,0)</f>
        <v>24</v>
      </c>
      <c r="K72" s="2">
        <f t="shared" si="17"/>
        <v>-6</v>
      </c>
      <c r="N72" s="2">
        <f t="shared" si="18"/>
        <v>3.6</v>
      </c>
      <c r="O72" s="26"/>
      <c r="P72" s="26">
        <f t="shared" si="19"/>
        <v>0</v>
      </c>
      <c r="Q72" s="26"/>
      <c r="S72" s="2">
        <f t="shared" si="20"/>
        <v>1.6666666666666665</v>
      </c>
      <c r="T72" s="2">
        <f t="shared" si="21"/>
        <v>1.6666666666666665</v>
      </c>
      <c r="U72" s="2">
        <v>0</v>
      </c>
      <c r="V72" s="2">
        <v>0</v>
      </c>
      <c r="W72" s="2">
        <v>0</v>
      </c>
      <c r="Y72" s="2">
        <f t="shared" si="22"/>
        <v>0</v>
      </c>
    </row>
    <row r="73" spans="1:25" ht="21.95" customHeight="1" x14ac:dyDescent="0.2">
      <c r="A73" s="28" t="s">
        <v>77</v>
      </c>
      <c r="B73" s="28" t="s">
        <v>14</v>
      </c>
      <c r="C73" s="28"/>
      <c r="D73" s="29">
        <v>20</v>
      </c>
      <c r="E73" s="29"/>
      <c r="F73" s="29"/>
      <c r="G73" s="29"/>
      <c r="H73" s="25">
        <f>VLOOKUP(A73,[1]TDSheet!$A:$H,8,0)</f>
        <v>0</v>
      </c>
      <c r="I73" s="2">
        <f>VLOOKUP(A73,[1]TDSheet!$A:$I,9,0)</f>
        <v>40</v>
      </c>
      <c r="J73" s="2">
        <f>VLOOKUP(A73,[2]Луганск!$A:$E,4,0)</f>
        <v>2.7</v>
      </c>
      <c r="K73" s="2">
        <f t="shared" si="17"/>
        <v>-2.7</v>
      </c>
      <c r="N73" s="2">
        <f t="shared" si="18"/>
        <v>0</v>
      </c>
      <c r="O73" s="26"/>
      <c r="P73" s="26">
        <f t="shared" si="19"/>
        <v>0</v>
      </c>
      <c r="Q73" s="26"/>
      <c r="S73" s="2" t="e">
        <f t="shared" si="20"/>
        <v>#DIV/0!</v>
      </c>
      <c r="T73" s="2" t="e">
        <f t="shared" si="21"/>
        <v>#DIV/0!</v>
      </c>
      <c r="U73" s="2">
        <f>VLOOKUP(A73,[1]TDSheet!$A:$W,23,0)</f>
        <v>1.2</v>
      </c>
      <c r="V73" s="2">
        <f>VLOOKUP(A73,[1]TDSheet!$A:$X,24,0)</f>
        <v>1.4</v>
      </c>
      <c r="W73" s="2">
        <f>VLOOKUP(A73,[1]TDSheet!$A:$N,14,0)</f>
        <v>0.2</v>
      </c>
      <c r="X73" s="27" t="str">
        <f>VLOOKUP(A73,[1]TDSheet!$A:$Y,25,0)</f>
        <v>Вывести</v>
      </c>
      <c r="Y73" s="2">
        <f t="shared" si="22"/>
        <v>0</v>
      </c>
    </row>
    <row r="74" spans="1:25" ht="21.95" customHeight="1" x14ac:dyDescent="0.2">
      <c r="A74" s="8" t="s">
        <v>78</v>
      </c>
      <c r="B74" s="8" t="s">
        <v>14</v>
      </c>
      <c r="C74" s="8"/>
      <c r="D74" s="10"/>
      <c r="E74" s="9">
        <v>98</v>
      </c>
      <c r="F74" s="9">
        <v>23</v>
      </c>
      <c r="G74" s="9">
        <v>75</v>
      </c>
      <c r="H74" s="25">
        <v>0</v>
      </c>
      <c r="I74" s="2" t="e">
        <f>VLOOKUP(A74,[1]TDSheet!$A:$I,9,0)</f>
        <v>#N/A</v>
      </c>
      <c r="J74" s="2">
        <f>VLOOKUP(A74,[2]Луганск!$A:$E,4,0)</f>
        <v>47</v>
      </c>
      <c r="K74" s="2">
        <f t="shared" si="17"/>
        <v>-24</v>
      </c>
      <c r="N74" s="2">
        <f t="shared" si="18"/>
        <v>4.5999999999999996</v>
      </c>
      <c r="O74" s="26"/>
      <c r="P74" s="26">
        <f t="shared" si="19"/>
        <v>0</v>
      </c>
      <c r="Q74" s="26"/>
      <c r="S74" s="2">
        <f t="shared" si="20"/>
        <v>16.304347826086957</v>
      </c>
      <c r="T74" s="2">
        <f t="shared" si="21"/>
        <v>16.304347826086957</v>
      </c>
      <c r="U74" s="2">
        <v>0</v>
      </c>
      <c r="V74" s="2">
        <v>0</v>
      </c>
      <c r="W74" s="2">
        <v>0</v>
      </c>
      <c r="Y74" s="2">
        <f t="shared" si="22"/>
        <v>0</v>
      </c>
    </row>
    <row r="75" spans="1:25" ht="21.95" customHeight="1" x14ac:dyDescent="0.2">
      <c r="A75" s="8" t="s">
        <v>79</v>
      </c>
      <c r="B75" s="8" t="s">
        <v>14</v>
      </c>
      <c r="C75" s="8"/>
      <c r="D75" s="10"/>
      <c r="E75" s="9">
        <v>48</v>
      </c>
      <c r="F75" s="9">
        <v>24</v>
      </c>
      <c r="G75" s="9">
        <v>24</v>
      </c>
      <c r="H75" s="25">
        <v>0</v>
      </c>
      <c r="I75" s="2" t="e">
        <f>VLOOKUP(A75,[1]TDSheet!$A:$I,9,0)</f>
        <v>#N/A</v>
      </c>
      <c r="J75" s="2">
        <f>VLOOKUP(A75,[2]Луганск!$A:$E,4,0)</f>
        <v>34</v>
      </c>
      <c r="K75" s="2">
        <f t="shared" si="17"/>
        <v>-10</v>
      </c>
      <c r="N75" s="2">
        <f t="shared" si="18"/>
        <v>4.8</v>
      </c>
      <c r="O75" s="26"/>
      <c r="P75" s="26">
        <f t="shared" si="19"/>
        <v>0</v>
      </c>
      <c r="Q75" s="26"/>
      <c r="S75" s="2">
        <f t="shared" si="20"/>
        <v>5</v>
      </c>
      <c r="T75" s="2">
        <f t="shared" si="21"/>
        <v>5</v>
      </c>
      <c r="U75" s="2">
        <v>0</v>
      </c>
      <c r="V75" s="2">
        <v>0</v>
      </c>
      <c r="W75" s="2">
        <v>0</v>
      </c>
      <c r="Y75" s="2">
        <f t="shared" si="22"/>
        <v>0</v>
      </c>
    </row>
    <row r="76" spans="1:25" ht="21.95" customHeight="1" x14ac:dyDescent="0.2">
      <c r="A76" s="8" t="s">
        <v>80</v>
      </c>
      <c r="B76" s="8" t="s">
        <v>14</v>
      </c>
      <c r="C76" s="8"/>
      <c r="D76" s="10"/>
      <c r="E76" s="9">
        <v>84</v>
      </c>
      <c r="F76" s="9">
        <v>24</v>
      </c>
      <c r="G76" s="9">
        <v>60</v>
      </c>
      <c r="H76" s="25">
        <v>0</v>
      </c>
      <c r="I76" s="2" t="e">
        <f>VLOOKUP(A76,[1]TDSheet!$A:$I,9,0)</f>
        <v>#N/A</v>
      </c>
      <c r="J76" s="2">
        <f>VLOOKUP(A76,[2]Луганск!$A:$E,4,0)</f>
        <v>30</v>
      </c>
      <c r="K76" s="2">
        <f t="shared" si="17"/>
        <v>-6</v>
      </c>
      <c r="N76" s="2">
        <f t="shared" si="18"/>
        <v>4.8</v>
      </c>
      <c r="O76" s="26"/>
      <c r="P76" s="26">
        <f t="shared" si="19"/>
        <v>0</v>
      </c>
      <c r="Q76" s="26"/>
      <c r="S76" s="2">
        <f t="shared" si="20"/>
        <v>12.5</v>
      </c>
      <c r="T76" s="2">
        <f t="shared" si="21"/>
        <v>12.5</v>
      </c>
      <c r="U76" s="2">
        <v>0</v>
      </c>
      <c r="V76" s="2">
        <v>0</v>
      </c>
      <c r="W76" s="2">
        <v>0</v>
      </c>
      <c r="Y76" s="2">
        <f t="shared" si="22"/>
        <v>0</v>
      </c>
    </row>
    <row r="77" spans="1:25" ht="11.1" customHeight="1" x14ac:dyDescent="0.2">
      <c r="A77" s="8" t="s">
        <v>81</v>
      </c>
      <c r="B77" s="8" t="s">
        <v>14</v>
      </c>
      <c r="C77" s="22" t="s">
        <v>132</v>
      </c>
      <c r="D77" s="9">
        <v>281</v>
      </c>
      <c r="E77" s="9">
        <v>311</v>
      </c>
      <c r="F77" s="9">
        <v>93</v>
      </c>
      <c r="G77" s="9">
        <v>444</v>
      </c>
      <c r="H77" s="25">
        <f>VLOOKUP(A77,[1]TDSheet!$A:$H,8,0)</f>
        <v>0.4</v>
      </c>
      <c r="I77" s="2">
        <f>VLOOKUP(A77,[1]TDSheet!$A:$I,9,0)</f>
        <v>40</v>
      </c>
      <c r="J77" s="2">
        <f>VLOOKUP(A77,[2]Луганск!$A:$E,4,0)</f>
        <v>112</v>
      </c>
      <c r="K77" s="2">
        <f t="shared" si="17"/>
        <v>-19</v>
      </c>
      <c r="N77" s="2">
        <f t="shared" si="18"/>
        <v>18.600000000000001</v>
      </c>
      <c r="O77" s="26"/>
      <c r="P77" s="26">
        <f t="shared" si="19"/>
        <v>0</v>
      </c>
      <c r="Q77" s="26"/>
      <c r="S77" s="2">
        <f t="shared" si="20"/>
        <v>23.87096774193548</v>
      </c>
      <c r="T77" s="2">
        <f t="shared" si="21"/>
        <v>23.87096774193548</v>
      </c>
      <c r="U77" s="2">
        <f>VLOOKUP(A77,[1]TDSheet!$A:$W,23,0)</f>
        <v>21.2</v>
      </c>
      <c r="V77" s="2">
        <f>VLOOKUP(A77,[1]TDSheet!$A:$X,24,0)</f>
        <v>27</v>
      </c>
      <c r="W77" s="2">
        <f>VLOOKUP(A77,[1]TDSheet!$A:$N,14,0)</f>
        <v>30.4</v>
      </c>
      <c r="Y77" s="2">
        <f t="shared" si="22"/>
        <v>0</v>
      </c>
    </row>
    <row r="78" spans="1:25" ht="21.95" customHeight="1" x14ac:dyDescent="0.2">
      <c r="A78" s="8" t="s">
        <v>82</v>
      </c>
      <c r="B78" s="8" t="s">
        <v>9</v>
      </c>
      <c r="C78" s="8"/>
      <c r="D78" s="9">
        <v>1.0409999999999999</v>
      </c>
      <c r="E78" s="9">
        <v>293.76</v>
      </c>
      <c r="F78" s="9">
        <v>35.154000000000003</v>
      </c>
      <c r="G78" s="9">
        <v>248.941</v>
      </c>
      <c r="H78" s="25">
        <f>VLOOKUP(A78,[1]TDSheet!$A:$H,8,0)</f>
        <v>1</v>
      </c>
      <c r="I78" s="2">
        <f>VLOOKUP(A78,[1]TDSheet!$A:$I,9,0)</f>
        <v>40</v>
      </c>
      <c r="J78" s="2">
        <f>VLOOKUP(A78,[2]Луганск!$A:$E,4,0)</f>
        <v>35</v>
      </c>
      <c r="K78" s="2">
        <f t="shared" si="17"/>
        <v>0.15400000000000347</v>
      </c>
      <c r="N78" s="2">
        <f t="shared" si="18"/>
        <v>7.030800000000001</v>
      </c>
      <c r="O78" s="26"/>
      <c r="P78" s="26">
        <f t="shared" si="19"/>
        <v>0</v>
      </c>
      <c r="Q78" s="26"/>
      <c r="S78" s="2">
        <f t="shared" si="20"/>
        <v>35.407208283552364</v>
      </c>
      <c r="T78" s="2">
        <f t="shared" si="21"/>
        <v>35.407208283552364</v>
      </c>
      <c r="U78" s="2">
        <f>VLOOKUP(A78,[1]TDSheet!$A:$W,23,0)</f>
        <v>0</v>
      </c>
      <c r="V78" s="2">
        <f>VLOOKUP(A78,[1]TDSheet!$A:$X,24,0)</f>
        <v>19.1816</v>
      </c>
      <c r="W78" s="2">
        <f>VLOOKUP(A78,[1]TDSheet!$A:$N,14,0)</f>
        <v>2.4172000000000002</v>
      </c>
      <c r="Y78" s="2">
        <f t="shared" si="22"/>
        <v>0</v>
      </c>
    </row>
    <row r="79" spans="1:25" ht="21.95" customHeight="1" x14ac:dyDescent="0.2">
      <c r="A79" s="28" t="s">
        <v>83</v>
      </c>
      <c r="B79" s="28" t="s">
        <v>14</v>
      </c>
      <c r="C79" s="28"/>
      <c r="D79" s="29">
        <v>23</v>
      </c>
      <c r="E79" s="29"/>
      <c r="F79" s="29">
        <v>-1</v>
      </c>
      <c r="G79" s="29"/>
      <c r="H79" s="25">
        <f>VLOOKUP(A79,[1]TDSheet!$A:$H,8,0)</f>
        <v>0</v>
      </c>
      <c r="I79" s="2">
        <f>VLOOKUP(A79,[1]TDSheet!$A:$I,9,0)</f>
        <v>35</v>
      </c>
      <c r="J79" s="2">
        <f>VLOOKUP(A79,[2]Луганск!$A:$E,4,0)</f>
        <v>22</v>
      </c>
      <c r="K79" s="2">
        <f t="shared" si="17"/>
        <v>-23</v>
      </c>
      <c r="N79" s="2">
        <f t="shared" si="18"/>
        <v>-0.2</v>
      </c>
      <c r="O79" s="26"/>
      <c r="P79" s="26">
        <f t="shared" si="19"/>
        <v>0</v>
      </c>
      <c r="Q79" s="26"/>
      <c r="S79" s="2">
        <f t="shared" si="20"/>
        <v>0</v>
      </c>
      <c r="T79" s="2">
        <f t="shared" si="21"/>
        <v>0</v>
      </c>
      <c r="U79" s="2">
        <f>VLOOKUP(A79,[1]TDSheet!$A:$W,23,0)</f>
        <v>3.4</v>
      </c>
      <c r="V79" s="2">
        <f>VLOOKUP(A79,[1]TDSheet!$A:$X,24,0)</f>
        <v>3.8</v>
      </c>
      <c r="W79" s="2">
        <f>VLOOKUP(A79,[1]TDSheet!$A:$N,14,0)</f>
        <v>0.4</v>
      </c>
      <c r="X79" s="27" t="str">
        <f>VLOOKUP(A79,[1]TDSheet!$A:$Y,25,0)</f>
        <v>Вывести</v>
      </c>
      <c r="Y79" s="2">
        <f t="shared" si="22"/>
        <v>0</v>
      </c>
    </row>
    <row r="80" spans="1:25" ht="21.95" customHeight="1" x14ac:dyDescent="0.2">
      <c r="A80" s="8" t="s">
        <v>84</v>
      </c>
      <c r="B80" s="8" t="s">
        <v>14</v>
      </c>
      <c r="C80" s="8"/>
      <c r="D80" s="9">
        <v>167</v>
      </c>
      <c r="E80" s="9">
        <v>210</v>
      </c>
      <c r="F80" s="9">
        <v>144</v>
      </c>
      <c r="G80" s="9">
        <v>183</v>
      </c>
      <c r="H80" s="25">
        <f>VLOOKUP(A80,[1]TDSheet!$A:$H,8,0)</f>
        <v>0.28000000000000003</v>
      </c>
      <c r="I80" s="2">
        <f>VLOOKUP(A80,[1]TDSheet!$A:$I,9,0)</f>
        <v>45</v>
      </c>
      <c r="J80" s="2">
        <f>VLOOKUP(A80,[2]Луганск!$A:$E,4,0)</f>
        <v>155</v>
      </c>
      <c r="K80" s="2">
        <f t="shared" si="17"/>
        <v>-11</v>
      </c>
      <c r="N80" s="2">
        <f t="shared" si="18"/>
        <v>28.8</v>
      </c>
      <c r="O80" s="26">
        <f t="shared" ref="O80:O87" si="23">13*N80-G80</f>
        <v>191.40000000000003</v>
      </c>
      <c r="P80" s="26">
        <f t="shared" si="19"/>
        <v>191.40000000000003</v>
      </c>
      <c r="Q80" s="26"/>
      <c r="S80" s="2">
        <f t="shared" si="20"/>
        <v>13</v>
      </c>
      <c r="T80" s="2">
        <f t="shared" si="21"/>
        <v>6.3541666666666661</v>
      </c>
      <c r="U80" s="2">
        <f>VLOOKUP(A80,[1]TDSheet!$A:$W,23,0)</f>
        <v>19.399999999999999</v>
      </c>
      <c r="V80" s="2">
        <f>VLOOKUP(A80,[1]TDSheet!$A:$X,24,0)</f>
        <v>33.4</v>
      </c>
      <c r="W80" s="2">
        <f>VLOOKUP(A80,[1]TDSheet!$A:$N,14,0)</f>
        <v>14.6</v>
      </c>
      <c r="Y80" s="2">
        <f t="shared" si="22"/>
        <v>53.592000000000013</v>
      </c>
    </row>
    <row r="81" spans="1:25" ht="11.1" customHeight="1" x14ac:dyDescent="0.2">
      <c r="A81" s="8" t="s">
        <v>85</v>
      </c>
      <c r="B81" s="8" t="s">
        <v>9</v>
      </c>
      <c r="C81" s="8"/>
      <c r="D81" s="9">
        <v>389.85899999999998</v>
      </c>
      <c r="E81" s="9">
        <v>146.40299999999999</v>
      </c>
      <c r="F81" s="9">
        <v>193.67599999999999</v>
      </c>
      <c r="G81" s="9">
        <v>298.84199999999998</v>
      </c>
      <c r="H81" s="25">
        <f>VLOOKUP(A81,[1]TDSheet!$A:$H,8,0)</f>
        <v>1</v>
      </c>
      <c r="I81" s="2">
        <f>VLOOKUP(A81,[1]TDSheet!$A:$I,9,0)</f>
        <v>30</v>
      </c>
      <c r="J81" s="2">
        <f>VLOOKUP(A81,[2]Луганск!$A:$E,4,0)</f>
        <v>192.702</v>
      </c>
      <c r="K81" s="2">
        <f t="shared" si="17"/>
        <v>0.97399999999998954</v>
      </c>
      <c r="N81" s="2">
        <f t="shared" si="18"/>
        <v>38.735199999999999</v>
      </c>
      <c r="O81" s="26">
        <f t="shared" si="23"/>
        <v>204.71559999999999</v>
      </c>
      <c r="P81" s="26">
        <f t="shared" si="19"/>
        <v>204.71559999999999</v>
      </c>
      <c r="Q81" s="26"/>
      <c r="S81" s="2">
        <f t="shared" si="20"/>
        <v>13</v>
      </c>
      <c r="T81" s="2">
        <f t="shared" si="21"/>
        <v>7.7149982444907987</v>
      </c>
      <c r="U81" s="2">
        <f>VLOOKUP(A81,[1]TDSheet!$A:$W,23,0)</f>
        <v>35.171399999999998</v>
      </c>
      <c r="V81" s="2">
        <f>VLOOKUP(A81,[1]TDSheet!$A:$X,24,0)</f>
        <v>24.9374</v>
      </c>
      <c r="W81" s="2">
        <f>VLOOKUP(A81,[1]TDSheet!$A:$N,14,0)</f>
        <v>44.283999999999999</v>
      </c>
      <c r="Y81" s="2">
        <f t="shared" si="22"/>
        <v>204.71559999999999</v>
      </c>
    </row>
    <row r="82" spans="1:25" ht="21.95" customHeight="1" x14ac:dyDescent="0.2">
      <c r="A82" s="8" t="s">
        <v>86</v>
      </c>
      <c r="B82" s="8" t="s">
        <v>14</v>
      </c>
      <c r="C82" s="8"/>
      <c r="D82" s="9">
        <v>135</v>
      </c>
      <c r="E82" s="9">
        <v>234</v>
      </c>
      <c r="F82" s="9">
        <v>96</v>
      </c>
      <c r="G82" s="9">
        <v>208</v>
      </c>
      <c r="H82" s="25">
        <f>VLOOKUP(A82,[1]TDSheet!$A:$H,8,0)</f>
        <v>0.28000000000000003</v>
      </c>
      <c r="I82" s="2">
        <f>VLOOKUP(A82,[1]TDSheet!$A:$I,9,0)</f>
        <v>45</v>
      </c>
      <c r="J82" s="2">
        <f>VLOOKUP(A82,[2]Луганск!$A:$E,4,0)</f>
        <v>129</v>
      </c>
      <c r="K82" s="2">
        <f t="shared" si="17"/>
        <v>-33</v>
      </c>
      <c r="N82" s="2">
        <f t="shared" si="18"/>
        <v>19.2</v>
      </c>
      <c r="O82" s="26">
        <f t="shared" si="23"/>
        <v>41.599999999999994</v>
      </c>
      <c r="P82" s="26">
        <f t="shared" si="19"/>
        <v>41.599999999999994</v>
      </c>
      <c r="Q82" s="26"/>
      <c r="S82" s="2">
        <f t="shared" si="20"/>
        <v>13</v>
      </c>
      <c r="T82" s="2">
        <f t="shared" si="21"/>
        <v>10.833333333333334</v>
      </c>
      <c r="U82" s="2">
        <f>VLOOKUP(A82,[1]TDSheet!$A:$W,23,0)</f>
        <v>16.600000000000001</v>
      </c>
      <c r="V82" s="2">
        <f>VLOOKUP(A82,[1]TDSheet!$A:$X,24,0)</f>
        <v>30</v>
      </c>
      <c r="W82" s="2">
        <f>VLOOKUP(A82,[1]TDSheet!$A:$N,14,0)</f>
        <v>16.2</v>
      </c>
      <c r="Y82" s="2">
        <f t="shared" si="22"/>
        <v>11.648</v>
      </c>
    </row>
    <row r="83" spans="1:25" ht="11.1" customHeight="1" x14ac:dyDescent="0.2">
      <c r="A83" s="8" t="s">
        <v>87</v>
      </c>
      <c r="B83" s="8" t="s">
        <v>14</v>
      </c>
      <c r="C83" s="8"/>
      <c r="D83" s="9">
        <v>49</v>
      </c>
      <c r="E83" s="9">
        <v>460</v>
      </c>
      <c r="F83" s="9">
        <v>74</v>
      </c>
      <c r="G83" s="9">
        <v>430</v>
      </c>
      <c r="H83" s="25">
        <f>VLOOKUP(A83,[1]TDSheet!$A:$H,8,0)</f>
        <v>0.45</v>
      </c>
      <c r="I83" s="2">
        <f>VLOOKUP(A83,[1]TDSheet!$A:$I,9,0)</f>
        <v>50</v>
      </c>
      <c r="J83" s="2">
        <f>VLOOKUP(A83,[2]Луганск!$A:$E,4,0)</f>
        <v>79</v>
      </c>
      <c r="K83" s="2">
        <f t="shared" si="17"/>
        <v>-5</v>
      </c>
      <c r="N83" s="2">
        <f t="shared" si="18"/>
        <v>14.8</v>
      </c>
      <c r="O83" s="26"/>
      <c r="P83" s="26">
        <f t="shared" si="19"/>
        <v>0</v>
      </c>
      <c r="Q83" s="26"/>
      <c r="S83" s="2">
        <f t="shared" si="20"/>
        <v>29.054054054054053</v>
      </c>
      <c r="T83" s="2">
        <f t="shared" si="21"/>
        <v>29.054054054054053</v>
      </c>
      <c r="U83" s="2">
        <f>VLOOKUP(A83,[1]TDSheet!$A:$W,23,0)</f>
        <v>3.4</v>
      </c>
      <c r="V83" s="2">
        <f>VLOOKUP(A83,[1]TDSheet!$A:$X,24,0)</f>
        <v>17.8</v>
      </c>
      <c r="W83" s="2">
        <f>VLOOKUP(A83,[1]TDSheet!$A:$N,14,0)</f>
        <v>0</v>
      </c>
      <c r="Y83" s="2">
        <f t="shared" si="22"/>
        <v>0</v>
      </c>
    </row>
    <row r="84" spans="1:25" ht="11.1" customHeight="1" x14ac:dyDescent="0.2">
      <c r="A84" s="8" t="s">
        <v>88</v>
      </c>
      <c r="B84" s="8" t="s">
        <v>9</v>
      </c>
      <c r="C84" s="22" t="s">
        <v>132</v>
      </c>
      <c r="D84" s="9">
        <v>689.53399999999999</v>
      </c>
      <c r="E84" s="9">
        <v>71.257999999999996</v>
      </c>
      <c r="F84" s="9">
        <v>424.18599999999998</v>
      </c>
      <c r="G84" s="9">
        <v>324.16300000000001</v>
      </c>
      <c r="H84" s="25">
        <f>VLOOKUP(A84,[1]TDSheet!$A:$H,8,0)</f>
        <v>1</v>
      </c>
      <c r="I84" s="2">
        <f>VLOOKUP(A84,[1]TDSheet!$A:$I,9,0)</f>
        <v>50</v>
      </c>
      <c r="J84" s="2">
        <f>VLOOKUP(A84,[2]Луганск!$A:$E,4,0)</f>
        <v>420.7</v>
      </c>
      <c r="K84" s="2">
        <f t="shared" si="17"/>
        <v>3.48599999999999</v>
      </c>
      <c r="N84" s="2">
        <f t="shared" si="18"/>
        <v>84.837199999999996</v>
      </c>
      <c r="O84" s="26">
        <f>12*N84-G84</f>
        <v>693.88339999999994</v>
      </c>
      <c r="P84" s="26">
        <f t="shared" si="19"/>
        <v>693.88339999999994</v>
      </c>
      <c r="Q84" s="26"/>
      <c r="S84" s="2">
        <f t="shared" si="20"/>
        <v>12</v>
      </c>
      <c r="T84" s="2">
        <f t="shared" si="21"/>
        <v>3.8210006930921816</v>
      </c>
      <c r="U84" s="2">
        <f>VLOOKUP(A84,[1]TDSheet!$A:$W,23,0)</f>
        <v>60.322000000000003</v>
      </c>
      <c r="V84" s="2">
        <f>VLOOKUP(A84,[1]TDSheet!$A:$X,24,0)</f>
        <v>5.7127999999999997</v>
      </c>
      <c r="W84" s="2">
        <f>VLOOKUP(A84,[1]TDSheet!$A:$N,14,0)</f>
        <v>85.509199999999993</v>
      </c>
      <c r="Y84" s="2">
        <f t="shared" si="22"/>
        <v>693.88339999999994</v>
      </c>
    </row>
    <row r="85" spans="1:25" ht="11.1" customHeight="1" x14ac:dyDescent="0.2">
      <c r="A85" s="8" t="s">
        <v>89</v>
      </c>
      <c r="B85" s="8" t="s">
        <v>9</v>
      </c>
      <c r="C85" s="22" t="s">
        <v>132</v>
      </c>
      <c r="D85" s="9">
        <v>43.862000000000002</v>
      </c>
      <c r="E85" s="9">
        <v>1.355</v>
      </c>
      <c r="F85" s="9">
        <v>45.216999999999999</v>
      </c>
      <c r="G85" s="9"/>
      <c r="H85" s="25">
        <f>VLOOKUP(A85,[1]TDSheet!$A:$H,8,0)</f>
        <v>1</v>
      </c>
      <c r="I85" s="2">
        <f>VLOOKUP(A85,[1]TDSheet!$A:$I,9,0)</f>
        <v>50</v>
      </c>
      <c r="J85" s="2">
        <f>VLOOKUP(A85,[2]Луганск!$A:$E,4,0)</f>
        <v>65.95</v>
      </c>
      <c r="K85" s="2">
        <f t="shared" si="17"/>
        <v>-20.733000000000004</v>
      </c>
      <c r="N85" s="2">
        <f t="shared" si="18"/>
        <v>9.0434000000000001</v>
      </c>
      <c r="O85" s="26">
        <f>8*N85-G85</f>
        <v>72.347200000000001</v>
      </c>
      <c r="P85" s="26">
        <f t="shared" si="19"/>
        <v>72.347200000000001</v>
      </c>
      <c r="Q85" s="26"/>
      <c r="S85" s="2">
        <f t="shared" si="20"/>
        <v>8</v>
      </c>
      <c r="T85" s="2">
        <f t="shared" si="21"/>
        <v>0</v>
      </c>
      <c r="U85" s="2">
        <f>VLOOKUP(A85,[1]TDSheet!$A:$W,23,0)</f>
        <v>0.53879999999999995</v>
      </c>
      <c r="V85" s="2">
        <f>VLOOKUP(A85,[1]TDSheet!$A:$X,24,0)</f>
        <v>0.2712</v>
      </c>
      <c r="W85" s="2">
        <f>VLOOKUP(A85,[1]TDSheet!$A:$N,14,0)</f>
        <v>4.0536000000000003</v>
      </c>
      <c r="Y85" s="2">
        <f t="shared" si="22"/>
        <v>72.347200000000001</v>
      </c>
    </row>
    <row r="86" spans="1:25" ht="11.1" customHeight="1" x14ac:dyDescent="0.2">
      <c r="A86" s="8" t="s">
        <v>90</v>
      </c>
      <c r="B86" s="8" t="s">
        <v>14</v>
      </c>
      <c r="C86" s="8" t="str">
        <f>VLOOKUP(A86,[3]TDSheet!$A:$C,3,0)</f>
        <v>нет</v>
      </c>
      <c r="D86" s="9">
        <v>617</v>
      </c>
      <c r="E86" s="9">
        <v>11</v>
      </c>
      <c r="F86" s="9">
        <v>329</v>
      </c>
      <c r="G86" s="9">
        <v>263</v>
      </c>
      <c r="H86" s="25">
        <f>VLOOKUP(A86,[1]TDSheet!$A:$H,8,0)</f>
        <v>0.4</v>
      </c>
      <c r="I86" s="2">
        <f>VLOOKUP(A86,[1]TDSheet!$A:$I,9,0)</f>
        <v>40</v>
      </c>
      <c r="J86" s="2">
        <f>VLOOKUP(A86,[2]Луганск!$A:$E,4,0)</f>
        <v>343</v>
      </c>
      <c r="K86" s="2">
        <f t="shared" si="17"/>
        <v>-14</v>
      </c>
      <c r="N86" s="2">
        <f t="shared" si="18"/>
        <v>65.8</v>
      </c>
      <c r="O86" s="26">
        <f>12*N86-G86</f>
        <v>526.59999999999991</v>
      </c>
      <c r="P86" s="26">
        <f t="shared" si="19"/>
        <v>526.59999999999991</v>
      </c>
      <c r="Q86" s="26"/>
      <c r="S86" s="2">
        <f t="shared" si="20"/>
        <v>12</v>
      </c>
      <c r="T86" s="2">
        <f t="shared" si="21"/>
        <v>3.9969604863221888</v>
      </c>
      <c r="U86" s="2">
        <f>VLOOKUP(A86,[1]TDSheet!$A:$W,23,0)</f>
        <v>60.4</v>
      </c>
      <c r="V86" s="2">
        <f>VLOOKUP(A86,[1]TDSheet!$A:$X,24,0)</f>
        <v>16.399999999999999</v>
      </c>
      <c r="W86" s="2">
        <f>VLOOKUP(A86,[1]TDSheet!$A:$N,14,0)</f>
        <v>76.8</v>
      </c>
      <c r="Y86" s="2">
        <f t="shared" si="22"/>
        <v>210.64</v>
      </c>
    </row>
    <row r="87" spans="1:25" ht="11.1" customHeight="1" x14ac:dyDescent="0.2">
      <c r="A87" s="8" t="s">
        <v>91</v>
      </c>
      <c r="B87" s="8" t="s">
        <v>14</v>
      </c>
      <c r="C87" s="22" t="s">
        <v>132</v>
      </c>
      <c r="D87" s="9">
        <v>550</v>
      </c>
      <c r="E87" s="9">
        <v>5</v>
      </c>
      <c r="F87" s="9">
        <v>239</v>
      </c>
      <c r="G87" s="9">
        <v>269</v>
      </c>
      <c r="H87" s="25">
        <f>VLOOKUP(A87,[1]TDSheet!$A:$H,8,0)</f>
        <v>0.4</v>
      </c>
      <c r="I87" s="2">
        <f>VLOOKUP(A87,[1]TDSheet!$A:$I,9,0)</f>
        <v>40</v>
      </c>
      <c r="J87" s="2">
        <f>VLOOKUP(A87,[2]Луганск!$A:$E,4,0)</f>
        <v>244</v>
      </c>
      <c r="K87" s="2">
        <f t="shared" si="17"/>
        <v>-5</v>
      </c>
      <c r="N87" s="2">
        <f t="shared" si="18"/>
        <v>47.8</v>
      </c>
      <c r="O87" s="26">
        <f t="shared" si="23"/>
        <v>352.4</v>
      </c>
      <c r="P87" s="26">
        <f t="shared" si="19"/>
        <v>352.4</v>
      </c>
      <c r="Q87" s="26"/>
      <c r="S87" s="2">
        <f t="shared" si="20"/>
        <v>13</v>
      </c>
      <c r="T87" s="2">
        <f t="shared" si="21"/>
        <v>5.6276150627615067</v>
      </c>
      <c r="U87" s="2">
        <f>VLOOKUP(A87,[1]TDSheet!$A:$W,23,0)</f>
        <v>52</v>
      </c>
      <c r="V87" s="2">
        <f>VLOOKUP(A87,[1]TDSheet!$A:$X,24,0)</f>
        <v>17.399999999999999</v>
      </c>
      <c r="W87" s="2">
        <f>VLOOKUP(A87,[1]TDSheet!$A:$N,14,0)</f>
        <v>68.2</v>
      </c>
      <c r="Y87" s="2">
        <f t="shared" si="22"/>
        <v>140.96</v>
      </c>
    </row>
    <row r="88" spans="1:25" ht="11.1" customHeight="1" x14ac:dyDescent="0.2">
      <c r="A88" s="8" t="s">
        <v>92</v>
      </c>
      <c r="B88" s="8" t="s">
        <v>14</v>
      </c>
      <c r="C88" s="8"/>
      <c r="D88" s="10"/>
      <c r="E88" s="9">
        <v>66</v>
      </c>
      <c r="F88" s="9">
        <v>36</v>
      </c>
      <c r="G88" s="9">
        <v>30</v>
      </c>
      <c r="H88" s="25">
        <v>0</v>
      </c>
      <c r="I88" s="2" t="e">
        <f>VLOOKUP(A88,[1]TDSheet!$A:$I,9,0)</f>
        <v>#N/A</v>
      </c>
      <c r="J88" s="2">
        <f>VLOOKUP(A88,[2]Луганск!$A:$E,4,0)</f>
        <v>36</v>
      </c>
      <c r="K88" s="2">
        <f t="shared" si="17"/>
        <v>0</v>
      </c>
      <c r="N88" s="2">
        <f t="shared" si="18"/>
        <v>7.2</v>
      </c>
      <c r="O88" s="26"/>
      <c r="P88" s="26">
        <f t="shared" si="19"/>
        <v>0</v>
      </c>
      <c r="Q88" s="26"/>
      <c r="S88" s="2">
        <f t="shared" si="20"/>
        <v>4.166666666666667</v>
      </c>
      <c r="T88" s="2">
        <f t="shared" si="21"/>
        <v>4.166666666666667</v>
      </c>
      <c r="U88" s="2">
        <v>0</v>
      </c>
      <c r="V88" s="2">
        <v>0</v>
      </c>
      <c r="W88" s="2">
        <v>0</v>
      </c>
      <c r="Y88" s="2">
        <f t="shared" si="22"/>
        <v>0</v>
      </c>
    </row>
    <row r="89" spans="1:25" ht="11.1" customHeight="1" x14ac:dyDescent="0.2">
      <c r="A89" s="8" t="s">
        <v>93</v>
      </c>
      <c r="B89" s="8" t="s">
        <v>14</v>
      </c>
      <c r="C89" s="8"/>
      <c r="D89" s="10"/>
      <c r="E89" s="9">
        <v>36</v>
      </c>
      <c r="F89" s="9"/>
      <c r="G89" s="9">
        <v>36</v>
      </c>
      <c r="H89" s="25">
        <v>0</v>
      </c>
      <c r="I89" s="2" t="e">
        <f>VLOOKUP(A89,[1]TDSheet!$A:$I,9,0)</f>
        <v>#N/A</v>
      </c>
      <c r="K89" s="2">
        <f t="shared" si="17"/>
        <v>0</v>
      </c>
      <c r="N89" s="2">
        <f t="shared" si="18"/>
        <v>0</v>
      </c>
      <c r="O89" s="26"/>
      <c r="P89" s="26">
        <f t="shared" si="19"/>
        <v>0</v>
      </c>
      <c r="Q89" s="26"/>
      <c r="S89" s="2" t="e">
        <f t="shared" si="20"/>
        <v>#DIV/0!</v>
      </c>
      <c r="T89" s="2" t="e">
        <f t="shared" si="21"/>
        <v>#DIV/0!</v>
      </c>
      <c r="U89" s="2">
        <v>0</v>
      </c>
      <c r="V89" s="2">
        <v>0</v>
      </c>
      <c r="W89" s="2">
        <v>0</v>
      </c>
      <c r="Y89" s="2">
        <f t="shared" si="22"/>
        <v>0</v>
      </c>
    </row>
    <row r="90" spans="1:25" ht="21.95" customHeight="1" x14ac:dyDescent="0.2">
      <c r="A90" s="8" t="s">
        <v>94</v>
      </c>
      <c r="B90" s="8" t="s">
        <v>14</v>
      </c>
      <c r="C90" s="8"/>
      <c r="D90" s="9">
        <v>115</v>
      </c>
      <c r="E90" s="9">
        <v>512</v>
      </c>
      <c r="F90" s="9">
        <v>104</v>
      </c>
      <c r="G90" s="9">
        <v>490</v>
      </c>
      <c r="H90" s="25">
        <f>VLOOKUP(A90,[1]TDSheet!$A:$H,8,0)</f>
        <v>0.4</v>
      </c>
      <c r="I90" s="2">
        <f>VLOOKUP(A90,[1]TDSheet!$A:$I,9,0)</f>
        <v>40</v>
      </c>
      <c r="J90" s="2">
        <f>VLOOKUP(A90,[2]Луганск!$A:$E,4,0)</f>
        <v>123</v>
      </c>
      <c r="K90" s="2">
        <f t="shared" si="17"/>
        <v>-19</v>
      </c>
      <c r="N90" s="2">
        <f t="shared" si="18"/>
        <v>20.8</v>
      </c>
      <c r="O90" s="26"/>
      <c r="P90" s="26">
        <f t="shared" si="19"/>
        <v>0</v>
      </c>
      <c r="Q90" s="26"/>
      <c r="S90" s="2">
        <f t="shared" si="20"/>
        <v>23.557692307692307</v>
      </c>
      <c r="T90" s="2">
        <f t="shared" si="21"/>
        <v>23.557692307692307</v>
      </c>
      <c r="U90" s="2">
        <f>VLOOKUP(A90,[1]TDSheet!$A:$W,23,0)</f>
        <v>2</v>
      </c>
      <c r="V90" s="2">
        <f>VLOOKUP(A90,[1]TDSheet!$A:$X,24,0)</f>
        <v>37.799999999999997</v>
      </c>
      <c r="W90" s="2">
        <f>VLOOKUP(A90,[1]TDSheet!$A:$N,14,0)</f>
        <v>30.2</v>
      </c>
      <c r="Y90" s="2">
        <f t="shared" si="22"/>
        <v>0</v>
      </c>
    </row>
    <row r="91" spans="1:25" ht="21.95" customHeight="1" x14ac:dyDescent="0.2">
      <c r="A91" s="8" t="s">
        <v>95</v>
      </c>
      <c r="B91" s="8" t="s">
        <v>9</v>
      </c>
      <c r="C91" s="8"/>
      <c r="D91" s="9">
        <v>323.75099999999998</v>
      </c>
      <c r="E91" s="9">
        <v>0.1</v>
      </c>
      <c r="F91" s="9">
        <v>186.19900000000001</v>
      </c>
      <c r="G91" s="9">
        <v>135.24</v>
      </c>
      <c r="H91" s="25">
        <f>VLOOKUP(A91,[1]TDSheet!$A:$H,8,0)</f>
        <v>1</v>
      </c>
      <c r="I91" s="2">
        <f>VLOOKUP(A91,[1]TDSheet!$A:$I,9,0)</f>
        <v>40</v>
      </c>
      <c r="J91" s="2">
        <f>VLOOKUP(A91,[2]Луганск!$A:$E,4,0)</f>
        <v>200.6</v>
      </c>
      <c r="K91" s="2">
        <f t="shared" si="17"/>
        <v>-14.400999999999982</v>
      </c>
      <c r="N91" s="2">
        <f t="shared" si="18"/>
        <v>37.239800000000002</v>
      </c>
      <c r="O91" s="26">
        <f>12*N91-G91</f>
        <v>311.63760000000002</v>
      </c>
      <c r="P91" s="26">
        <f t="shared" si="19"/>
        <v>311.63760000000002</v>
      </c>
      <c r="Q91" s="26"/>
      <c r="S91" s="2">
        <f t="shared" si="20"/>
        <v>12</v>
      </c>
      <c r="T91" s="2">
        <f t="shared" si="21"/>
        <v>3.6315984511195012</v>
      </c>
      <c r="U91" s="2">
        <f>VLOOKUP(A91,[1]TDSheet!$A:$W,23,0)</f>
        <v>27.552399999999999</v>
      </c>
      <c r="V91" s="2">
        <f>VLOOKUP(A91,[1]TDSheet!$A:$X,24,0)</f>
        <v>15.418199999999999</v>
      </c>
      <c r="W91" s="2">
        <f>VLOOKUP(A91,[1]TDSheet!$A:$N,14,0)</f>
        <v>39.950800000000001</v>
      </c>
      <c r="Y91" s="2">
        <f t="shared" si="22"/>
        <v>311.63760000000002</v>
      </c>
    </row>
    <row r="92" spans="1:25" ht="21.95" customHeight="1" x14ac:dyDescent="0.2">
      <c r="A92" s="8" t="s">
        <v>96</v>
      </c>
      <c r="B92" s="8" t="s">
        <v>9</v>
      </c>
      <c r="C92" s="8"/>
      <c r="D92" s="9">
        <v>313.55099999999999</v>
      </c>
      <c r="E92" s="9">
        <v>201.98500000000001</v>
      </c>
      <c r="F92" s="9">
        <v>216.43700000000001</v>
      </c>
      <c r="G92" s="9">
        <v>294.32900000000001</v>
      </c>
      <c r="H92" s="25">
        <f>VLOOKUP(A92,[1]TDSheet!$A:$H,8,0)</f>
        <v>1</v>
      </c>
      <c r="I92" s="2">
        <f>VLOOKUP(A92,[1]TDSheet!$A:$I,9,0)</f>
        <v>40</v>
      </c>
      <c r="J92" s="2">
        <f>VLOOKUP(A92,[2]Луганск!$A:$E,4,0)</f>
        <v>201.58</v>
      </c>
      <c r="K92" s="2">
        <f t="shared" si="17"/>
        <v>14.856999999999999</v>
      </c>
      <c r="N92" s="2">
        <f t="shared" si="18"/>
        <v>43.287400000000005</v>
      </c>
      <c r="O92" s="26">
        <f t="shared" ref="O92:O103" si="24">13*N92-G92</f>
        <v>268.40720000000005</v>
      </c>
      <c r="P92" s="26">
        <f t="shared" si="19"/>
        <v>268.40720000000005</v>
      </c>
      <c r="Q92" s="26"/>
      <c r="S92" s="2">
        <f t="shared" si="20"/>
        <v>13</v>
      </c>
      <c r="T92" s="2">
        <f t="shared" si="21"/>
        <v>6.7994150722843134</v>
      </c>
      <c r="U92" s="2">
        <f>VLOOKUP(A92,[1]TDSheet!$A:$W,23,0)</f>
        <v>29.320999999999998</v>
      </c>
      <c r="V92" s="2">
        <f>VLOOKUP(A92,[1]TDSheet!$A:$X,24,0)</f>
        <v>29.197399999999998</v>
      </c>
      <c r="W92" s="2">
        <f>VLOOKUP(A92,[1]TDSheet!$A:$N,14,0)</f>
        <v>40.7042</v>
      </c>
      <c r="Y92" s="2">
        <f t="shared" si="22"/>
        <v>268.40720000000005</v>
      </c>
    </row>
    <row r="93" spans="1:25" ht="21.95" customHeight="1" x14ac:dyDescent="0.2">
      <c r="A93" s="8" t="s">
        <v>97</v>
      </c>
      <c r="B93" s="8" t="s">
        <v>14</v>
      </c>
      <c r="C93" s="8"/>
      <c r="D93" s="9">
        <v>171</v>
      </c>
      <c r="E93" s="9">
        <v>132</v>
      </c>
      <c r="F93" s="9">
        <v>49</v>
      </c>
      <c r="G93" s="9">
        <v>217</v>
      </c>
      <c r="H93" s="25">
        <f>VLOOKUP(A93,[1]TDSheet!$A:$H,8,0)</f>
        <v>0.28000000000000003</v>
      </c>
      <c r="I93" s="2">
        <f>VLOOKUP(A93,[1]TDSheet!$A:$I,9,0)</f>
        <v>35</v>
      </c>
      <c r="J93" s="2">
        <f>VLOOKUP(A93,[2]Луганск!$A:$E,4,0)</f>
        <v>57</v>
      </c>
      <c r="K93" s="2">
        <f t="shared" si="17"/>
        <v>-8</v>
      </c>
      <c r="N93" s="2">
        <f t="shared" si="18"/>
        <v>9.8000000000000007</v>
      </c>
      <c r="O93" s="26"/>
      <c r="P93" s="26">
        <f t="shared" si="19"/>
        <v>0</v>
      </c>
      <c r="Q93" s="26"/>
      <c r="S93" s="2">
        <f t="shared" si="20"/>
        <v>22.142857142857142</v>
      </c>
      <c r="T93" s="2">
        <f t="shared" si="21"/>
        <v>22.142857142857142</v>
      </c>
      <c r="U93" s="2">
        <f>VLOOKUP(A93,[1]TDSheet!$A:$W,23,0)</f>
        <v>13.4</v>
      </c>
      <c r="V93" s="2">
        <f>VLOOKUP(A93,[1]TDSheet!$A:$X,24,0)</f>
        <v>13.2</v>
      </c>
      <c r="W93" s="2">
        <f>VLOOKUP(A93,[1]TDSheet!$A:$N,14,0)</f>
        <v>18</v>
      </c>
      <c r="Y93" s="2">
        <f t="shared" si="22"/>
        <v>0</v>
      </c>
    </row>
    <row r="94" spans="1:25" ht="21.95" customHeight="1" x14ac:dyDescent="0.2">
      <c r="A94" s="8" t="s">
        <v>98</v>
      </c>
      <c r="B94" s="8" t="s">
        <v>14</v>
      </c>
      <c r="C94" s="8"/>
      <c r="D94" s="9">
        <v>66</v>
      </c>
      <c r="E94" s="9"/>
      <c r="F94" s="9">
        <v>25</v>
      </c>
      <c r="G94" s="9">
        <v>40</v>
      </c>
      <c r="H94" s="25">
        <f>VLOOKUP(A94,[1]TDSheet!$A:$H,8,0)</f>
        <v>0.4</v>
      </c>
      <c r="I94" s="2">
        <f>VLOOKUP(A94,[1]TDSheet!$A:$I,9,0)</f>
        <v>90</v>
      </c>
      <c r="J94" s="2">
        <f>VLOOKUP(A94,[2]Луганск!$A:$E,4,0)</f>
        <v>29</v>
      </c>
      <c r="K94" s="2">
        <f t="shared" si="17"/>
        <v>-4</v>
      </c>
      <c r="N94" s="2">
        <f t="shared" si="18"/>
        <v>5</v>
      </c>
      <c r="O94" s="26">
        <f t="shared" si="24"/>
        <v>25</v>
      </c>
      <c r="P94" s="26">
        <f t="shared" si="19"/>
        <v>25</v>
      </c>
      <c r="Q94" s="26"/>
      <c r="S94" s="2">
        <f t="shared" si="20"/>
        <v>13</v>
      </c>
      <c r="T94" s="2">
        <f t="shared" si="21"/>
        <v>8</v>
      </c>
      <c r="U94" s="2">
        <f>VLOOKUP(A94,[1]TDSheet!$A:$W,23,0)</f>
        <v>12</v>
      </c>
      <c r="V94" s="2">
        <f>VLOOKUP(A94,[1]TDSheet!$A:$X,24,0)</f>
        <v>41.2</v>
      </c>
      <c r="W94" s="2">
        <f>VLOOKUP(A94,[1]TDSheet!$A:$N,14,0)</f>
        <v>9</v>
      </c>
      <c r="Y94" s="2">
        <f t="shared" si="22"/>
        <v>10</v>
      </c>
    </row>
    <row r="95" spans="1:25" ht="21.95" customHeight="1" x14ac:dyDescent="0.2">
      <c r="A95" s="8" t="s">
        <v>99</v>
      </c>
      <c r="B95" s="8" t="s">
        <v>14</v>
      </c>
      <c r="C95" s="8"/>
      <c r="D95" s="9">
        <v>24</v>
      </c>
      <c r="E95" s="9"/>
      <c r="F95" s="9">
        <v>22</v>
      </c>
      <c r="G95" s="9"/>
      <c r="H95" s="25">
        <f>VLOOKUP(A95,[1]TDSheet!$A:$H,8,0)</f>
        <v>0.33</v>
      </c>
      <c r="I95" s="2">
        <f>VLOOKUP(A95,[1]TDSheet!$A:$I,9,0)</f>
        <v>60</v>
      </c>
      <c r="J95" s="2">
        <f>VLOOKUP(A95,[2]Луганск!$A:$E,4,0)</f>
        <v>38</v>
      </c>
      <c r="K95" s="2">
        <f t="shared" si="17"/>
        <v>-16</v>
      </c>
      <c r="N95" s="2">
        <f t="shared" si="18"/>
        <v>4.4000000000000004</v>
      </c>
      <c r="O95" s="26">
        <f t="shared" si="24"/>
        <v>57.2</v>
      </c>
      <c r="P95" s="26">
        <f t="shared" si="19"/>
        <v>57.2</v>
      </c>
      <c r="Q95" s="26"/>
      <c r="S95" s="2">
        <f t="shared" si="20"/>
        <v>13</v>
      </c>
      <c r="T95" s="2">
        <f t="shared" si="21"/>
        <v>0</v>
      </c>
      <c r="U95" s="2">
        <f>VLOOKUP(A95,[1]TDSheet!$A:$W,23,0)</f>
        <v>13.2</v>
      </c>
      <c r="V95" s="2">
        <f>VLOOKUP(A95,[1]TDSheet!$A:$X,24,0)</f>
        <v>35.200000000000003</v>
      </c>
      <c r="W95" s="2">
        <f>VLOOKUP(A95,[1]TDSheet!$A:$N,14,0)</f>
        <v>0.6</v>
      </c>
      <c r="Y95" s="2">
        <f t="shared" si="22"/>
        <v>18.876000000000001</v>
      </c>
    </row>
    <row r="96" spans="1:25" ht="11.1" customHeight="1" x14ac:dyDescent="0.2">
      <c r="A96" s="8" t="s">
        <v>100</v>
      </c>
      <c r="B96" s="8" t="s">
        <v>14</v>
      </c>
      <c r="C96" s="8"/>
      <c r="D96" s="9">
        <v>140</v>
      </c>
      <c r="E96" s="9">
        <v>300</v>
      </c>
      <c r="F96" s="9">
        <v>119</v>
      </c>
      <c r="G96" s="9">
        <v>319</v>
      </c>
      <c r="H96" s="25">
        <f>VLOOKUP(A96,[1]TDSheet!$A:$H,8,0)</f>
        <v>0.37</v>
      </c>
      <c r="I96" s="2">
        <f>VLOOKUP(A96,[1]TDSheet!$A:$I,9,0)</f>
        <v>50</v>
      </c>
      <c r="J96" s="2">
        <f>VLOOKUP(A96,[2]Луганск!$A:$E,4,0)</f>
        <v>119</v>
      </c>
      <c r="K96" s="2">
        <f t="shared" si="17"/>
        <v>0</v>
      </c>
      <c r="N96" s="2">
        <f t="shared" si="18"/>
        <v>23.8</v>
      </c>
      <c r="O96" s="26"/>
      <c r="P96" s="26">
        <f t="shared" si="19"/>
        <v>0</v>
      </c>
      <c r="Q96" s="26"/>
      <c r="S96" s="2">
        <f t="shared" si="20"/>
        <v>13.403361344537815</v>
      </c>
      <c r="T96" s="2">
        <f t="shared" si="21"/>
        <v>13.403361344537815</v>
      </c>
      <c r="U96" s="2">
        <f>VLOOKUP(A96,[1]TDSheet!$A:$W,23,0)</f>
        <v>1</v>
      </c>
      <c r="V96" s="2">
        <f>VLOOKUP(A96,[1]TDSheet!$A:$X,24,0)</f>
        <v>15.2</v>
      </c>
      <c r="W96" s="2">
        <f>VLOOKUP(A96,[1]TDSheet!$A:$N,14,0)</f>
        <v>18.600000000000001</v>
      </c>
      <c r="Y96" s="2">
        <f t="shared" si="22"/>
        <v>0</v>
      </c>
    </row>
    <row r="97" spans="1:25" ht="11.1" customHeight="1" x14ac:dyDescent="0.2">
      <c r="A97" s="8" t="s">
        <v>101</v>
      </c>
      <c r="B97" s="8" t="s">
        <v>14</v>
      </c>
      <c r="C97" s="8"/>
      <c r="D97" s="9">
        <v>54</v>
      </c>
      <c r="E97" s="9">
        <v>168</v>
      </c>
      <c r="F97" s="9">
        <v>48</v>
      </c>
      <c r="G97" s="9">
        <v>168</v>
      </c>
      <c r="H97" s="25">
        <f>VLOOKUP(A97,[1]TDSheet!$A:$H,8,0)</f>
        <v>0.6</v>
      </c>
      <c r="I97" s="2">
        <f>VLOOKUP(A97,[1]TDSheet!$A:$I,9,0)</f>
        <v>55</v>
      </c>
      <c r="J97" s="2">
        <f>VLOOKUP(A97,[2]Луганск!$A:$E,4,0)</f>
        <v>53</v>
      </c>
      <c r="K97" s="2">
        <f t="shared" si="17"/>
        <v>-5</v>
      </c>
      <c r="N97" s="2">
        <f t="shared" si="18"/>
        <v>9.6</v>
      </c>
      <c r="O97" s="26"/>
      <c r="P97" s="26">
        <f t="shared" si="19"/>
        <v>0</v>
      </c>
      <c r="Q97" s="26"/>
      <c r="S97" s="2">
        <f t="shared" si="20"/>
        <v>17.5</v>
      </c>
      <c r="T97" s="2">
        <f t="shared" si="21"/>
        <v>17.5</v>
      </c>
      <c r="U97" s="2">
        <f>VLOOKUP(A97,[1]TDSheet!$A:$W,23,0)</f>
        <v>0</v>
      </c>
      <c r="V97" s="2">
        <f>VLOOKUP(A97,[1]TDSheet!$A:$X,24,0)</f>
        <v>18</v>
      </c>
      <c r="W97" s="2">
        <f>VLOOKUP(A97,[1]TDSheet!$A:$N,14,0)</f>
        <v>13.8</v>
      </c>
      <c r="Y97" s="2">
        <f t="shared" si="22"/>
        <v>0</v>
      </c>
    </row>
    <row r="98" spans="1:25" ht="11.1" customHeight="1" x14ac:dyDescent="0.2">
      <c r="A98" s="8" t="s">
        <v>102</v>
      </c>
      <c r="B98" s="8" t="s">
        <v>14</v>
      </c>
      <c r="C98" s="8"/>
      <c r="D98" s="9">
        <v>2</v>
      </c>
      <c r="E98" s="9">
        <v>264</v>
      </c>
      <c r="F98" s="9">
        <v>36</v>
      </c>
      <c r="G98" s="9">
        <v>228</v>
      </c>
      <c r="H98" s="25">
        <f>VLOOKUP(A98,[1]TDSheet!$A:$H,8,0)</f>
        <v>0.4</v>
      </c>
      <c r="I98" s="2">
        <f>VLOOKUP(A98,[1]TDSheet!$A:$I,9,0)</f>
        <v>50</v>
      </c>
      <c r="J98" s="2">
        <f>VLOOKUP(A98,[2]Луганск!$A:$E,4,0)</f>
        <v>39.799999999999997</v>
      </c>
      <c r="K98" s="2">
        <f t="shared" si="17"/>
        <v>-3.7999999999999972</v>
      </c>
      <c r="N98" s="2">
        <f t="shared" si="18"/>
        <v>7.2</v>
      </c>
      <c r="O98" s="26"/>
      <c r="P98" s="26">
        <f t="shared" si="19"/>
        <v>0</v>
      </c>
      <c r="Q98" s="26"/>
      <c r="S98" s="2">
        <f t="shared" si="20"/>
        <v>31.666666666666664</v>
      </c>
      <c r="T98" s="2">
        <f t="shared" si="21"/>
        <v>31.666666666666664</v>
      </c>
      <c r="U98" s="2">
        <f>VLOOKUP(A98,[1]TDSheet!$A:$W,23,0)</f>
        <v>3.8719999999999999</v>
      </c>
      <c r="V98" s="2">
        <f>VLOOKUP(A98,[1]TDSheet!$A:$X,24,0)</f>
        <v>13</v>
      </c>
      <c r="W98" s="2">
        <f>VLOOKUP(A98,[1]TDSheet!$A:$N,14,0)</f>
        <v>2.4</v>
      </c>
      <c r="Y98" s="2">
        <f t="shared" si="22"/>
        <v>0</v>
      </c>
    </row>
    <row r="99" spans="1:25" ht="21.95" customHeight="1" x14ac:dyDescent="0.2">
      <c r="A99" s="8" t="s">
        <v>103</v>
      </c>
      <c r="B99" s="8" t="s">
        <v>14</v>
      </c>
      <c r="C99" s="8"/>
      <c r="D99" s="9">
        <v>116</v>
      </c>
      <c r="E99" s="9">
        <v>267</v>
      </c>
      <c r="F99" s="9">
        <v>82</v>
      </c>
      <c r="G99" s="9">
        <v>297</v>
      </c>
      <c r="H99" s="25">
        <f>VLOOKUP(A99,[1]TDSheet!$A:$H,8,0)</f>
        <v>0.35</v>
      </c>
      <c r="I99" s="2">
        <f>VLOOKUP(A99,[1]TDSheet!$A:$I,9,0)</f>
        <v>50</v>
      </c>
      <c r="J99" s="2">
        <f>VLOOKUP(A99,[2]Луганск!$A:$E,4,0)</f>
        <v>101</v>
      </c>
      <c r="K99" s="2">
        <f t="shared" si="17"/>
        <v>-19</v>
      </c>
      <c r="N99" s="2">
        <f t="shared" si="18"/>
        <v>16.399999999999999</v>
      </c>
      <c r="O99" s="26"/>
      <c r="P99" s="26">
        <f t="shared" si="19"/>
        <v>0</v>
      </c>
      <c r="Q99" s="26"/>
      <c r="S99" s="2">
        <f t="shared" si="20"/>
        <v>18.109756097560979</v>
      </c>
      <c r="T99" s="2">
        <f t="shared" si="21"/>
        <v>18.109756097560979</v>
      </c>
      <c r="U99" s="2">
        <f>VLOOKUP(A99,[1]TDSheet!$A:$W,23,0)</f>
        <v>0.6</v>
      </c>
      <c r="V99" s="2">
        <f>VLOOKUP(A99,[1]TDSheet!$A:$X,24,0)</f>
        <v>17.8</v>
      </c>
      <c r="W99" s="2">
        <f>VLOOKUP(A99,[1]TDSheet!$A:$N,14,0)</f>
        <v>20</v>
      </c>
      <c r="Y99" s="2">
        <f t="shared" si="22"/>
        <v>0</v>
      </c>
    </row>
    <row r="100" spans="1:25" ht="11.1" customHeight="1" x14ac:dyDescent="0.2">
      <c r="A100" s="8" t="s">
        <v>104</v>
      </c>
      <c r="B100" s="8" t="s">
        <v>14</v>
      </c>
      <c r="C100" s="8"/>
      <c r="D100" s="9">
        <v>84</v>
      </c>
      <c r="E100" s="9">
        <v>264</v>
      </c>
      <c r="F100" s="9">
        <v>67</v>
      </c>
      <c r="G100" s="9">
        <v>281</v>
      </c>
      <c r="H100" s="25">
        <f>VLOOKUP(A100,[1]TDSheet!$A:$H,8,0)</f>
        <v>0.6</v>
      </c>
      <c r="I100" s="2">
        <f>VLOOKUP(A100,[1]TDSheet!$A:$I,9,0)</f>
        <v>55</v>
      </c>
      <c r="J100" s="2">
        <f>VLOOKUP(A100,[2]Луганск!$A:$E,4,0)</f>
        <v>67</v>
      </c>
      <c r="K100" s="2">
        <f t="shared" si="17"/>
        <v>0</v>
      </c>
      <c r="N100" s="2">
        <f t="shared" si="18"/>
        <v>13.4</v>
      </c>
      <c r="O100" s="26"/>
      <c r="P100" s="26">
        <f t="shared" si="19"/>
        <v>0</v>
      </c>
      <c r="Q100" s="26"/>
      <c r="S100" s="2">
        <f t="shared" si="20"/>
        <v>20.970149253731343</v>
      </c>
      <c r="T100" s="2">
        <f t="shared" si="21"/>
        <v>20.970149253731343</v>
      </c>
      <c r="U100" s="2">
        <f>VLOOKUP(A100,[1]TDSheet!$A:$W,23,0)</f>
        <v>0.4</v>
      </c>
      <c r="V100" s="2">
        <f>VLOOKUP(A100,[1]TDSheet!$A:$X,24,0)</f>
        <v>15.6</v>
      </c>
      <c r="W100" s="2">
        <f>VLOOKUP(A100,[1]TDSheet!$A:$N,14,0)</f>
        <v>15.4</v>
      </c>
      <c r="Y100" s="2">
        <f t="shared" si="22"/>
        <v>0</v>
      </c>
    </row>
    <row r="101" spans="1:25" ht="11.1" customHeight="1" x14ac:dyDescent="0.2">
      <c r="A101" s="8" t="s">
        <v>105</v>
      </c>
      <c r="B101" s="8" t="s">
        <v>14</v>
      </c>
      <c r="C101" s="8"/>
      <c r="D101" s="9">
        <v>89</v>
      </c>
      <c r="E101" s="9">
        <v>126</v>
      </c>
      <c r="F101" s="9">
        <v>43</v>
      </c>
      <c r="G101" s="9">
        <v>130</v>
      </c>
      <c r="H101" s="25">
        <f>VLOOKUP(A101,[1]TDSheet!$A:$H,8,0)</f>
        <v>0.4</v>
      </c>
      <c r="I101" s="2">
        <f>VLOOKUP(A101,[1]TDSheet!$A:$I,9,0)</f>
        <v>30</v>
      </c>
      <c r="J101" s="2">
        <f>VLOOKUP(A101,[2]Луганск!$A:$E,4,0)</f>
        <v>45.3</v>
      </c>
      <c r="K101" s="2">
        <f t="shared" si="17"/>
        <v>-2.2999999999999972</v>
      </c>
      <c r="N101" s="2">
        <f t="shared" si="18"/>
        <v>8.6</v>
      </c>
      <c r="O101" s="26"/>
      <c r="P101" s="26">
        <f t="shared" si="19"/>
        <v>0</v>
      </c>
      <c r="Q101" s="26"/>
      <c r="S101" s="2">
        <f t="shared" si="20"/>
        <v>15.116279069767442</v>
      </c>
      <c r="T101" s="2">
        <f t="shared" si="21"/>
        <v>15.116279069767442</v>
      </c>
      <c r="U101" s="2">
        <f>VLOOKUP(A101,[1]TDSheet!$A:$W,23,0)</f>
        <v>2.2000000000000002</v>
      </c>
      <c r="V101" s="2">
        <f>VLOOKUP(A101,[1]TDSheet!$A:$X,24,0)</f>
        <v>12.8</v>
      </c>
      <c r="W101" s="2">
        <f>VLOOKUP(A101,[1]TDSheet!$A:$N,14,0)</f>
        <v>9.6</v>
      </c>
      <c r="Y101" s="2">
        <f t="shared" si="22"/>
        <v>0</v>
      </c>
    </row>
    <row r="102" spans="1:25" ht="21.95" customHeight="1" x14ac:dyDescent="0.2">
      <c r="A102" s="8" t="s">
        <v>106</v>
      </c>
      <c r="B102" s="8" t="s">
        <v>14</v>
      </c>
      <c r="C102" s="8"/>
      <c r="D102" s="9">
        <v>126</v>
      </c>
      <c r="E102" s="9">
        <v>306</v>
      </c>
      <c r="F102" s="9">
        <v>108</v>
      </c>
      <c r="G102" s="9">
        <v>321</v>
      </c>
      <c r="H102" s="25">
        <f>VLOOKUP(A102,[1]TDSheet!$A:$H,8,0)</f>
        <v>0.45</v>
      </c>
      <c r="I102" s="2">
        <f>VLOOKUP(A102,[1]TDSheet!$A:$I,9,0)</f>
        <v>40</v>
      </c>
      <c r="J102" s="2">
        <f>VLOOKUP(A102,[2]Луганск!$A:$E,4,0)</f>
        <v>108</v>
      </c>
      <c r="K102" s="2">
        <f t="shared" si="17"/>
        <v>0</v>
      </c>
      <c r="N102" s="2">
        <f t="shared" si="18"/>
        <v>21.6</v>
      </c>
      <c r="O102" s="26"/>
      <c r="P102" s="26">
        <f t="shared" si="19"/>
        <v>0</v>
      </c>
      <c r="Q102" s="26"/>
      <c r="S102" s="2">
        <f t="shared" si="20"/>
        <v>14.861111111111111</v>
      </c>
      <c r="T102" s="2">
        <f t="shared" si="21"/>
        <v>14.861111111111111</v>
      </c>
      <c r="U102" s="2">
        <f>VLOOKUP(A102,[1]TDSheet!$A:$W,23,0)</f>
        <v>0</v>
      </c>
      <c r="V102" s="2">
        <f>VLOOKUP(A102,[1]TDSheet!$A:$X,24,0)</f>
        <v>20.8</v>
      </c>
      <c r="W102" s="2">
        <f>VLOOKUP(A102,[1]TDSheet!$A:$N,14,0)</f>
        <v>9</v>
      </c>
      <c r="Y102" s="2">
        <f t="shared" si="22"/>
        <v>0</v>
      </c>
    </row>
    <row r="103" spans="1:25" ht="11.1" customHeight="1" x14ac:dyDescent="0.2">
      <c r="A103" s="8" t="s">
        <v>107</v>
      </c>
      <c r="B103" s="8" t="s">
        <v>9</v>
      </c>
      <c r="C103" s="8"/>
      <c r="D103" s="9">
        <v>26.765000000000001</v>
      </c>
      <c r="E103" s="9">
        <v>82.215000000000003</v>
      </c>
      <c r="F103" s="9">
        <v>41.451000000000001</v>
      </c>
      <c r="G103" s="9">
        <v>64.590999999999994</v>
      </c>
      <c r="H103" s="25">
        <f>VLOOKUP(A103,[1]TDSheet!$A:$H,8,0)</f>
        <v>1</v>
      </c>
      <c r="I103" s="2">
        <f>VLOOKUP(A103,[1]TDSheet!$A:$I,9,0)</f>
        <v>45</v>
      </c>
      <c r="J103" s="2">
        <f>VLOOKUP(A103,[2]Луганск!$A:$E,4,0)</f>
        <v>42.792000000000002</v>
      </c>
      <c r="K103" s="2">
        <f t="shared" si="17"/>
        <v>-1.3410000000000011</v>
      </c>
      <c r="N103" s="2">
        <f t="shared" si="18"/>
        <v>8.2902000000000005</v>
      </c>
      <c r="O103" s="26">
        <f t="shared" si="24"/>
        <v>43.181600000000017</v>
      </c>
      <c r="P103" s="26">
        <f t="shared" si="19"/>
        <v>43.181600000000017</v>
      </c>
      <c r="Q103" s="26"/>
      <c r="S103" s="2">
        <f t="shared" si="20"/>
        <v>13</v>
      </c>
      <c r="T103" s="2">
        <f t="shared" si="21"/>
        <v>7.7912474970447025</v>
      </c>
      <c r="U103" s="2">
        <f>VLOOKUP(A103,[1]TDSheet!$A:$W,23,0)</f>
        <v>2.1088</v>
      </c>
      <c r="V103" s="2">
        <f>VLOOKUP(A103,[1]TDSheet!$A:$X,24,0)</f>
        <v>3.1995999999999998</v>
      </c>
      <c r="W103" s="2">
        <f>VLOOKUP(A103,[1]TDSheet!$A:$N,14,0)</f>
        <v>0</v>
      </c>
      <c r="Y103" s="2">
        <f t="shared" si="22"/>
        <v>43.181600000000017</v>
      </c>
    </row>
    <row r="104" spans="1:25" ht="21.95" customHeight="1" x14ac:dyDescent="0.2">
      <c r="A104" s="8" t="s">
        <v>108</v>
      </c>
      <c r="B104" s="8" t="s">
        <v>14</v>
      </c>
      <c r="C104" s="8"/>
      <c r="D104" s="10"/>
      <c r="E104" s="9">
        <v>36</v>
      </c>
      <c r="F104" s="9">
        <v>1</v>
      </c>
      <c r="G104" s="9">
        <v>-1</v>
      </c>
      <c r="H104" s="25">
        <v>0</v>
      </c>
      <c r="I104" s="2" t="e">
        <f>VLOOKUP(A104,[1]TDSheet!$A:$I,9,0)</f>
        <v>#N/A</v>
      </c>
      <c r="J104" s="2">
        <f>VLOOKUP(A104,[2]Луганск!$A:$E,4,0)</f>
        <v>5</v>
      </c>
      <c r="K104" s="2">
        <f t="shared" si="17"/>
        <v>-4</v>
      </c>
      <c r="N104" s="2">
        <f t="shared" si="18"/>
        <v>0.2</v>
      </c>
      <c r="O104" s="26"/>
      <c r="P104" s="26">
        <f t="shared" si="19"/>
        <v>0</v>
      </c>
      <c r="Q104" s="26"/>
      <c r="S104" s="2">
        <f t="shared" si="20"/>
        <v>-5</v>
      </c>
      <c r="T104" s="2">
        <f t="shared" si="21"/>
        <v>-5</v>
      </c>
      <c r="U104" s="2">
        <v>0</v>
      </c>
      <c r="V104" s="2">
        <v>0</v>
      </c>
      <c r="W104" s="2">
        <v>0</v>
      </c>
      <c r="Y104" s="2">
        <f t="shared" si="22"/>
        <v>0</v>
      </c>
    </row>
    <row r="105" spans="1:25" ht="21.95" customHeight="1" x14ac:dyDescent="0.2">
      <c r="A105" s="8" t="s">
        <v>109</v>
      </c>
      <c r="B105" s="8" t="s">
        <v>14</v>
      </c>
      <c r="C105" s="8"/>
      <c r="D105" s="10"/>
      <c r="E105" s="9">
        <v>48</v>
      </c>
      <c r="F105" s="9"/>
      <c r="G105" s="9">
        <v>48</v>
      </c>
      <c r="H105" s="25">
        <v>0.35</v>
      </c>
      <c r="I105" s="2" t="e">
        <f>VLOOKUP(A105,[1]TDSheet!$A:$I,9,0)</f>
        <v>#N/A</v>
      </c>
      <c r="K105" s="2">
        <f t="shared" si="17"/>
        <v>0</v>
      </c>
      <c r="N105" s="2">
        <f t="shared" si="18"/>
        <v>0</v>
      </c>
      <c r="O105" s="26"/>
      <c r="P105" s="26">
        <f t="shared" si="19"/>
        <v>0</v>
      </c>
      <c r="Q105" s="26"/>
      <c r="S105" s="2" t="e">
        <f t="shared" si="20"/>
        <v>#DIV/0!</v>
      </c>
      <c r="T105" s="2" t="e">
        <f t="shared" si="21"/>
        <v>#DIV/0!</v>
      </c>
      <c r="U105" s="2">
        <v>0</v>
      </c>
      <c r="V105" s="2">
        <v>0</v>
      </c>
      <c r="W105" s="2">
        <v>0</v>
      </c>
      <c r="Y105" s="2">
        <f t="shared" si="22"/>
        <v>0</v>
      </c>
    </row>
    <row r="106" spans="1:25" ht="11.1" customHeight="1" x14ac:dyDescent="0.2">
      <c r="A106" s="8" t="s">
        <v>110</v>
      </c>
      <c r="B106" s="8" t="s">
        <v>14</v>
      </c>
      <c r="C106" s="8"/>
      <c r="D106" s="9">
        <v>-154</v>
      </c>
      <c r="E106" s="9">
        <v>294</v>
      </c>
      <c r="F106" s="9">
        <v>68</v>
      </c>
      <c r="G106" s="9"/>
      <c r="H106" s="25">
        <f>VLOOKUP(A106,[1]TDSheet!$A:$H,8,0)</f>
        <v>0</v>
      </c>
      <c r="I106" s="2">
        <f>VLOOKUP(A106,[1]TDSheet!$A:$I,9,0)</f>
        <v>0</v>
      </c>
      <c r="J106" s="2">
        <f>VLOOKUP(A106,[2]Луганск!$A:$E,4,0)</f>
        <v>72</v>
      </c>
      <c r="K106" s="2">
        <f t="shared" si="17"/>
        <v>-4</v>
      </c>
      <c r="N106" s="2">
        <f t="shared" si="18"/>
        <v>13.6</v>
      </c>
      <c r="O106" s="26"/>
      <c r="P106" s="26">
        <f t="shared" si="19"/>
        <v>0</v>
      </c>
      <c r="Q106" s="26"/>
      <c r="S106" s="2">
        <f t="shared" si="20"/>
        <v>0</v>
      </c>
      <c r="T106" s="2">
        <f t="shared" si="21"/>
        <v>0</v>
      </c>
      <c r="U106" s="2">
        <f>VLOOKUP(A106,[1]TDSheet!$A:$W,23,0)</f>
        <v>19</v>
      </c>
      <c r="V106" s="2">
        <f>VLOOKUP(A106,[1]TDSheet!$A:$X,24,0)</f>
        <v>20.8</v>
      </c>
      <c r="W106" s="2">
        <f>VLOOKUP(A106,[1]TDSheet!$A:$N,14,0)</f>
        <v>48.2</v>
      </c>
      <c r="Y106" s="2">
        <f t="shared" si="22"/>
        <v>0</v>
      </c>
    </row>
    <row r="107" spans="1:25" ht="11.1" customHeight="1" x14ac:dyDescent="0.2">
      <c r="A107" s="8" t="s">
        <v>111</v>
      </c>
      <c r="B107" s="8" t="s">
        <v>9</v>
      </c>
      <c r="C107" s="8"/>
      <c r="D107" s="9">
        <v>-207.238</v>
      </c>
      <c r="E107" s="9">
        <v>318.83800000000002</v>
      </c>
      <c r="F107" s="9">
        <v>47.984999999999999</v>
      </c>
      <c r="G107" s="9"/>
      <c r="H107" s="25">
        <f>VLOOKUP(A107,[1]TDSheet!$A:$H,8,0)</f>
        <v>0</v>
      </c>
      <c r="I107" s="2">
        <f>VLOOKUP(A107,[1]TDSheet!$A:$I,9,0)</f>
        <v>0</v>
      </c>
      <c r="J107" s="2">
        <f>VLOOKUP(A107,[2]Луганск!$A:$E,4,0)</f>
        <v>47.15</v>
      </c>
      <c r="K107" s="2">
        <f t="shared" si="17"/>
        <v>0.83500000000000085</v>
      </c>
      <c r="N107" s="2">
        <f t="shared" si="18"/>
        <v>9.5969999999999995</v>
      </c>
      <c r="O107" s="26"/>
      <c r="P107" s="26">
        <f t="shared" si="19"/>
        <v>0</v>
      </c>
      <c r="Q107" s="26"/>
      <c r="S107" s="2">
        <f t="shared" si="20"/>
        <v>0</v>
      </c>
      <c r="T107" s="2">
        <f t="shared" si="21"/>
        <v>0</v>
      </c>
      <c r="U107" s="2">
        <f>VLOOKUP(A107,[1]TDSheet!$A:$W,23,0)</f>
        <v>1.4103999999999999</v>
      </c>
      <c r="V107" s="2">
        <f>VLOOKUP(A107,[1]TDSheet!$A:$X,24,0)</f>
        <v>24.110199999999999</v>
      </c>
      <c r="W107" s="2">
        <f>VLOOKUP(A107,[1]TDSheet!$A:$N,14,0)</f>
        <v>56.032399999999996</v>
      </c>
      <c r="Y107" s="2">
        <f t="shared" si="22"/>
        <v>0</v>
      </c>
    </row>
    <row r="108" spans="1:25" ht="21.95" customHeight="1" x14ac:dyDescent="0.2">
      <c r="A108" s="8" t="s">
        <v>112</v>
      </c>
      <c r="B108" s="8" t="s">
        <v>9</v>
      </c>
      <c r="C108" s="8"/>
      <c r="D108" s="9">
        <v>-93.421000000000006</v>
      </c>
      <c r="E108" s="9">
        <v>140.82499999999999</v>
      </c>
      <c r="F108" s="9">
        <v>18.129000000000001</v>
      </c>
      <c r="G108" s="9"/>
      <c r="H108" s="25">
        <f>VLOOKUP(A108,[1]TDSheet!$A:$H,8,0)</f>
        <v>0</v>
      </c>
      <c r="I108" s="2">
        <f>VLOOKUP(A108,[1]TDSheet!$A:$I,9,0)</f>
        <v>0</v>
      </c>
      <c r="J108" s="2">
        <f>VLOOKUP(A108,[2]Луганск!$A:$E,4,0)</f>
        <v>22.15</v>
      </c>
      <c r="K108" s="2">
        <f t="shared" si="17"/>
        <v>-4.0209999999999972</v>
      </c>
      <c r="N108" s="2">
        <f t="shared" si="18"/>
        <v>3.6258000000000004</v>
      </c>
      <c r="O108" s="26"/>
      <c r="P108" s="26">
        <f t="shared" si="19"/>
        <v>0</v>
      </c>
      <c r="Q108" s="26"/>
      <c r="S108" s="2">
        <f t="shared" si="20"/>
        <v>0</v>
      </c>
      <c r="T108" s="2">
        <f t="shared" si="21"/>
        <v>0</v>
      </c>
      <c r="U108" s="2">
        <f>VLOOKUP(A108,[1]TDSheet!$A:$W,23,0)</f>
        <v>2.7684000000000002</v>
      </c>
      <c r="V108" s="2">
        <f>VLOOKUP(A108,[1]TDSheet!$A:$X,24,0)</f>
        <v>12.428599999999999</v>
      </c>
      <c r="W108" s="2">
        <f>VLOOKUP(A108,[1]TDSheet!$A:$N,14,0)</f>
        <v>17.1126</v>
      </c>
      <c r="Y108" s="2">
        <f t="shared" si="22"/>
        <v>0</v>
      </c>
    </row>
    <row r="109" spans="1:25" ht="21.95" customHeight="1" x14ac:dyDescent="0.2">
      <c r="A109" s="8" t="s">
        <v>113</v>
      </c>
      <c r="B109" s="8" t="s">
        <v>14</v>
      </c>
      <c r="C109" s="8"/>
      <c r="D109" s="9">
        <v>-2</v>
      </c>
      <c r="E109" s="9">
        <v>2</v>
      </c>
      <c r="F109" s="9"/>
      <c r="G109" s="9"/>
      <c r="H109" s="25">
        <f>VLOOKUP(A109,[1]TDSheet!$A:$H,8,0)</f>
        <v>0</v>
      </c>
      <c r="I109" s="2">
        <f>VLOOKUP(A109,[1]TDSheet!$A:$I,9,0)</f>
        <v>0</v>
      </c>
      <c r="K109" s="2">
        <f t="shared" si="17"/>
        <v>0</v>
      </c>
      <c r="N109" s="2">
        <f t="shared" si="18"/>
        <v>0</v>
      </c>
      <c r="O109" s="26"/>
      <c r="P109" s="26">
        <f t="shared" si="19"/>
        <v>0</v>
      </c>
      <c r="Q109" s="26"/>
      <c r="S109" s="2" t="e">
        <f t="shared" si="20"/>
        <v>#DIV/0!</v>
      </c>
      <c r="T109" s="2" t="e">
        <f t="shared" si="21"/>
        <v>#DIV/0!</v>
      </c>
      <c r="U109" s="2">
        <f>VLOOKUP(A109,[1]TDSheet!$A:$W,23,0)</f>
        <v>0.4</v>
      </c>
      <c r="V109" s="2">
        <f>VLOOKUP(A109,[1]TDSheet!$A:$X,24,0)</f>
        <v>0</v>
      </c>
      <c r="W109" s="2">
        <f>VLOOKUP(A109,[1]TDSheet!$A:$N,14,0)</f>
        <v>0</v>
      </c>
      <c r="Y109" s="2">
        <f t="shared" si="22"/>
        <v>0</v>
      </c>
    </row>
    <row r="110" spans="1:25" ht="21.95" customHeight="1" x14ac:dyDescent="0.2">
      <c r="A110" s="35" t="s">
        <v>114</v>
      </c>
      <c r="B110" s="35" t="s">
        <v>14</v>
      </c>
      <c r="C110" s="35"/>
      <c r="D110" s="36">
        <v>-2</v>
      </c>
      <c r="E110" s="36">
        <v>2</v>
      </c>
      <c r="F110" s="36"/>
      <c r="G110" s="36"/>
      <c r="H110" s="25">
        <f>VLOOKUP(A110,[1]TDSheet!$A:$H,8,0)</f>
        <v>0</v>
      </c>
      <c r="I110" s="2">
        <f>VLOOKUP(A110,[1]TDSheet!$A:$I,9,0)</f>
        <v>0</v>
      </c>
      <c r="K110" s="2">
        <f t="shared" si="17"/>
        <v>0</v>
      </c>
      <c r="N110" s="2">
        <f t="shared" si="18"/>
        <v>0</v>
      </c>
      <c r="O110" s="37"/>
      <c r="P110" s="26">
        <f t="shared" si="19"/>
        <v>0</v>
      </c>
      <c r="Q110" s="37"/>
      <c r="S110" s="2" t="e">
        <f t="shared" si="20"/>
        <v>#DIV/0!</v>
      </c>
      <c r="T110" s="2" t="e">
        <f t="shared" si="21"/>
        <v>#DIV/0!</v>
      </c>
      <c r="U110" s="2">
        <f>VLOOKUP(A110,[1]TDSheet!$A:$W,23,0)</f>
        <v>0.4</v>
      </c>
      <c r="V110" s="2">
        <f>VLOOKUP(A110,[1]TDSheet!$A:$X,24,0)</f>
        <v>0</v>
      </c>
      <c r="W110" s="2">
        <f>VLOOKUP(A110,[1]TDSheet!$A:$N,14,0)</f>
        <v>0</v>
      </c>
      <c r="Y110" s="2">
        <f t="shared" si="22"/>
        <v>0</v>
      </c>
    </row>
    <row r="111" spans="1:25" ht="21" customHeight="1" x14ac:dyDescent="0.2">
      <c r="A111" s="38" t="s">
        <v>137</v>
      </c>
      <c r="B111" s="39"/>
      <c r="C111" s="39"/>
      <c r="D111" s="39"/>
      <c r="E111" s="39"/>
      <c r="F111" s="39"/>
      <c r="G111" s="39"/>
      <c r="H111" s="40">
        <v>0.13</v>
      </c>
      <c r="I111" s="26"/>
      <c r="J111" s="26"/>
      <c r="K111" s="26"/>
      <c r="L111" s="26"/>
      <c r="M111" s="26"/>
      <c r="N111" s="26"/>
      <c r="O111" s="26" t="s">
        <v>139</v>
      </c>
      <c r="P111" s="43">
        <v>200</v>
      </c>
      <c r="Q111" s="26">
        <v>200</v>
      </c>
      <c r="R111" s="34" t="s">
        <v>138</v>
      </c>
      <c r="X111" s="42" t="s">
        <v>141</v>
      </c>
      <c r="Y111" s="2">
        <f t="shared" si="22"/>
        <v>26</v>
      </c>
    </row>
  </sheetData>
  <autoFilter ref="A3:Y111" xr:uid="{00000000-0009-0000-0000-000000000000}"/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2023-12-13T12:51:02Z</dcterms:modified>
</cp:coreProperties>
</file>