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2,23\06,12,23 КИ\"/>
    </mc:Choice>
  </mc:AlternateContent>
  <xr:revisionPtr revIDLastSave="0" documentId="13_ncr:1_{DC6C9F75-9E73-40D3-A07E-75660BA4E620}" xr6:coauthVersionLast="45" xr6:coauthVersionMax="45" xr10:uidLastSave="{00000000-0000-0000-0000-000000000000}"/>
  <bookViews>
    <workbookView xWindow="-120" yWindow="-120" windowWidth="29040" windowHeight="15840" tabRatio="269" xr2:uid="{00000000-000D-0000-FFFF-FFFF00000000}"/>
  </bookViews>
  <sheets>
    <sheet name="TDSheet" sheetId="1" r:id="rId1"/>
    <sheet name="Лист1" sheetId="2" r:id="rId2"/>
  </sheets>
  <externalReferences>
    <externalReference r:id="rId3"/>
    <externalReference r:id="rId4"/>
    <externalReference r:id="rId5"/>
    <externalReference r:id="rId6"/>
  </externalReferences>
  <definedNames>
    <definedName name="_xlnm._FilterDatabase" localSheetId="0" hidden="1">TDSheet!$A$3:$AB$74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7" i="1" l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21" i="1"/>
  <c r="AB22" i="1"/>
  <c r="AB23" i="1"/>
  <c r="AB25" i="1"/>
  <c r="AB27" i="1"/>
  <c r="AB28" i="1"/>
  <c r="AB29" i="1"/>
  <c r="AB33" i="1"/>
  <c r="AB39" i="1"/>
  <c r="AB40" i="1"/>
  <c r="AB41" i="1"/>
  <c r="AB42" i="1"/>
  <c r="AB43" i="1"/>
  <c r="AB44" i="1"/>
  <c r="AB48" i="1"/>
  <c r="AB49" i="1"/>
  <c r="AB52" i="1"/>
  <c r="AB56" i="1"/>
  <c r="AB58" i="1"/>
  <c r="AB59" i="1"/>
  <c r="AB62" i="1"/>
  <c r="AB63" i="1"/>
  <c r="AB66" i="1"/>
  <c r="AB67" i="1"/>
  <c r="AB68" i="1"/>
  <c r="AB69" i="1"/>
  <c r="AB70" i="1"/>
  <c r="AB71" i="1"/>
  <c r="AB72" i="1"/>
  <c r="AB73" i="1"/>
  <c r="AB74" i="1"/>
  <c r="AB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AB19" i="1" s="1"/>
  <c r="R20" i="1"/>
  <c r="R21" i="1"/>
  <c r="R22" i="1"/>
  <c r="R23" i="1"/>
  <c r="R24" i="1"/>
  <c r="R25" i="1"/>
  <c r="R26" i="1"/>
  <c r="R27" i="1"/>
  <c r="R28" i="1"/>
  <c r="R29" i="1"/>
  <c r="R30" i="1"/>
  <c r="AB30" i="1" s="1"/>
  <c r="R31" i="1"/>
  <c r="AB31" i="1" s="1"/>
  <c r="R32" i="1"/>
  <c r="AB32" i="1" s="1"/>
  <c r="R33" i="1"/>
  <c r="R34" i="1"/>
  <c r="AB34" i="1" s="1"/>
  <c r="R35" i="1"/>
  <c r="AB35" i="1" s="1"/>
  <c r="R36" i="1"/>
  <c r="AB36" i="1" s="1"/>
  <c r="R37" i="1"/>
  <c r="AB37" i="1" s="1"/>
  <c r="R38" i="1"/>
  <c r="AB38" i="1" s="1"/>
  <c r="R39" i="1"/>
  <c r="R40" i="1"/>
  <c r="R41" i="1"/>
  <c r="R42" i="1"/>
  <c r="R43" i="1"/>
  <c r="R44" i="1"/>
  <c r="R45" i="1"/>
  <c r="AB45" i="1" s="1"/>
  <c r="R46" i="1"/>
  <c r="AB46" i="1" s="1"/>
  <c r="R47" i="1"/>
  <c r="AB47" i="1" s="1"/>
  <c r="R48" i="1"/>
  <c r="R49" i="1"/>
  <c r="R50" i="1"/>
  <c r="AB50" i="1" s="1"/>
  <c r="R51" i="1"/>
  <c r="AB51" i="1" s="1"/>
  <c r="R52" i="1"/>
  <c r="R53" i="1"/>
  <c r="AB53" i="1" s="1"/>
  <c r="R54" i="1"/>
  <c r="AB54" i="1" s="1"/>
  <c r="R55" i="1"/>
  <c r="AB55" i="1" s="1"/>
  <c r="R56" i="1"/>
  <c r="R57" i="1"/>
  <c r="AB57" i="1" s="1"/>
  <c r="R58" i="1"/>
  <c r="R59" i="1"/>
  <c r="R60" i="1"/>
  <c r="AB60" i="1" s="1"/>
  <c r="R61" i="1"/>
  <c r="AB61" i="1" s="1"/>
  <c r="R62" i="1"/>
  <c r="R63" i="1"/>
  <c r="R64" i="1"/>
  <c r="AB64" i="1" s="1"/>
  <c r="R65" i="1"/>
  <c r="AB65" i="1" s="1"/>
  <c r="R66" i="1"/>
  <c r="R67" i="1"/>
  <c r="R68" i="1"/>
  <c r="R69" i="1"/>
  <c r="R70" i="1"/>
  <c r="R71" i="1"/>
  <c r="R72" i="1"/>
  <c r="R73" i="1"/>
  <c r="R74" i="1"/>
  <c r="R6" i="1"/>
  <c r="S5" i="1"/>
  <c r="AB26" i="1" l="1"/>
  <c r="AB24" i="1"/>
  <c r="AB20" i="1"/>
  <c r="R5" i="1"/>
  <c r="AC5" i="1"/>
  <c r="L10" i="1" l="1"/>
  <c r="P10" i="1" s="1"/>
  <c r="L11" i="1"/>
  <c r="P11" i="1" s="1"/>
  <c r="Q11" i="1" s="1"/>
  <c r="L12" i="1"/>
  <c r="P12" i="1" s="1"/>
  <c r="L13" i="1"/>
  <c r="P13" i="1" s="1"/>
  <c r="Q13" i="1" s="1"/>
  <c r="L14" i="1"/>
  <c r="P14" i="1" s="1"/>
  <c r="L17" i="1"/>
  <c r="P17" i="1" s="1"/>
  <c r="L20" i="1"/>
  <c r="P20" i="1" s="1"/>
  <c r="W20" i="1" s="1"/>
  <c r="L21" i="1"/>
  <c r="P21" i="1" s="1"/>
  <c r="L22" i="1"/>
  <c r="P22" i="1" s="1"/>
  <c r="L24" i="1"/>
  <c r="P24" i="1" s="1"/>
  <c r="W24" i="1" s="1"/>
  <c r="L25" i="1"/>
  <c r="P25" i="1" s="1"/>
  <c r="L26" i="1"/>
  <c r="P26" i="1" s="1"/>
  <c r="L34" i="1"/>
  <c r="P34" i="1" s="1"/>
  <c r="L40" i="1"/>
  <c r="P40" i="1" s="1"/>
  <c r="W40" i="1" s="1"/>
  <c r="L41" i="1"/>
  <c r="P41" i="1" s="1"/>
  <c r="L42" i="1"/>
  <c r="P42" i="1" s="1"/>
  <c r="L44" i="1"/>
  <c r="P44" i="1" s="1"/>
  <c r="W44" i="1" s="1"/>
  <c r="L46" i="1"/>
  <c r="P46" i="1" s="1"/>
  <c r="L47" i="1"/>
  <c r="P47" i="1" s="1"/>
  <c r="L53" i="1"/>
  <c r="P53" i="1" s="1"/>
  <c r="L55" i="1"/>
  <c r="P55" i="1" s="1"/>
  <c r="L58" i="1"/>
  <c r="P58" i="1" s="1"/>
  <c r="L60" i="1"/>
  <c r="P60" i="1" s="1"/>
  <c r="L61" i="1"/>
  <c r="P61" i="1" s="1"/>
  <c r="L64" i="1"/>
  <c r="P64" i="1" s="1"/>
  <c r="W64" i="1" s="1"/>
  <c r="L65" i="1"/>
  <c r="P65" i="1" s="1"/>
  <c r="L66" i="1"/>
  <c r="P66" i="1" s="1"/>
  <c r="L67" i="1"/>
  <c r="P67" i="1" s="1"/>
  <c r="L69" i="1"/>
  <c r="P69" i="1" s="1"/>
  <c r="L74" i="1"/>
  <c r="P74" i="1" s="1"/>
  <c r="W74" i="1" s="1"/>
  <c r="L6" i="1"/>
  <c r="P6" i="1" s="1"/>
  <c r="Q6" i="1" s="1"/>
  <c r="M7" i="1"/>
  <c r="L7" i="1" s="1"/>
  <c r="P7" i="1" s="1"/>
  <c r="M8" i="1"/>
  <c r="L8" i="1" s="1"/>
  <c r="P8" i="1" s="1"/>
  <c r="Q8" i="1" s="1"/>
  <c r="M9" i="1"/>
  <c r="L9" i="1" s="1"/>
  <c r="P9" i="1" s="1"/>
  <c r="M15" i="1"/>
  <c r="L15" i="1" s="1"/>
  <c r="P15" i="1" s="1"/>
  <c r="M16" i="1"/>
  <c r="L16" i="1" s="1"/>
  <c r="P16" i="1" s="1"/>
  <c r="M18" i="1"/>
  <c r="L18" i="1" s="1"/>
  <c r="P18" i="1" s="1"/>
  <c r="Q18" i="1" s="1"/>
  <c r="M19" i="1"/>
  <c r="L19" i="1" s="1"/>
  <c r="P19" i="1" s="1"/>
  <c r="M23" i="1"/>
  <c r="L23" i="1" s="1"/>
  <c r="P23" i="1" s="1"/>
  <c r="M27" i="1"/>
  <c r="L27" i="1" s="1"/>
  <c r="P27" i="1" s="1"/>
  <c r="M28" i="1"/>
  <c r="L28" i="1" s="1"/>
  <c r="P28" i="1" s="1"/>
  <c r="Q28" i="1" s="1"/>
  <c r="M29" i="1"/>
  <c r="L29" i="1" s="1"/>
  <c r="P29" i="1" s="1"/>
  <c r="M30" i="1"/>
  <c r="L30" i="1" s="1"/>
  <c r="P30" i="1" s="1"/>
  <c r="M31" i="1"/>
  <c r="L31" i="1" s="1"/>
  <c r="P31" i="1" s="1"/>
  <c r="M32" i="1"/>
  <c r="L32" i="1" s="1"/>
  <c r="P32" i="1" s="1"/>
  <c r="M33" i="1"/>
  <c r="L33" i="1" s="1"/>
  <c r="P33" i="1" s="1"/>
  <c r="M35" i="1"/>
  <c r="L35" i="1" s="1"/>
  <c r="P35" i="1" s="1"/>
  <c r="M36" i="1"/>
  <c r="L36" i="1" s="1"/>
  <c r="P36" i="1" s="1"/>
  <c r="M37" i="1"/>
  <c r="L37" i="1" s="1"/>
  <c r="P37" i="1" s="1"/>
  <c r="M38" i="1"/>
  <c r="L38" i="1" s="1"/>
  <c r="P38" i="1" s="1"/>
  <c r="M39" i="1"/>
  <c r="L39" i="1" s="1"/>
  <c r="P39" i="1" s="1"/>
  <c r="M43" i="1"/>
  <c r="L43" i="1" s="1"/>
  <c r="P43" i="1" s="1"/>
  <c r="M45" i="1"/>
  <c r="L45" i="1" s="1"/>
  <c r="P45" i="1" s="1"/>
  <c r="M48" i="1"/>
  <c r="L48" i="1" s="1"/>
  <c r="P48" i="1" s="1"/>
  <c r="M49" i="1"/>
  <c r="L49" i="1" s="1"/>
  <c r="P49" i="1" s="1"/>
  <c r="M50" i="1"/>
  <c r="L50" i="1" s="1"/>
  <c r="P50" i="1" s="1"/>
  <c r="M51" i="1"/>
  <c r="L51" i="1" s="1"/>
  <c r="P51" i="1" s="1"/>
  <c r="M52" i="1"/>
  <c r="L52" i="1" s="1"/>
  <c r="P52" i="1" s="1"/>
  <c r="M54" i="1"/>
  <c r="L54" i="1" s="1"/>
  <c r="P54" i="1" s="1"/>
  <c r="M56" i="1"/>
  <c r="L56" i="1" s="1"/>
  <c r="P56" i="1" s="1"/>
  <c r="M57" i="1"/>
  <c r="L57" i="1" s="1"/>
  <c r="P57" i="1" s="1"/>
  <c r="M59" i="1"/>
  <c r="L59" i="1" s="1"/>
  <c r="P59" i="1" s="1"/>
  <c r="M62" i="1"/>
  <c r="L62" i="1" s="1"/>
  <c r="P62" i="1" s="1"/>
  <c r="M63" i="1"/>
  <c r="L63" i="1" s="1"/>
  <c r="P63" i="1" s="1"/>
  <c r="M68" i="1"/>
  <c r="L68" i="1" s="1"/>
  <c r="P68" i="1" s="1"/>
  <c r="M70" i="1"/>
  <c r="L70" i="1" s="1"/>
  <c r="P70" i="1" s="1"/>
  <c r="M71" i="1"/>
  <c r="L71" i="1" s="1"/>
  <c r="P71" i="1" s="1"/>
  <c r="M72" i="1"/>
  <c r="L72" i="1" s="1"/>
  <c r="P72" i="1" s="1"/>
  <c r="M73" i="1"/>
  <c r="L73" i="1" s="1"/>
  <c r="P73" i="1" s="1"/>
  <c r="O7" i="1"/>
  <c r="O9" i="1"/>
  <c r="O12" i="1"/>
  <c r="O14" i="1"/>
  <c r="W14" i="1" s="1"/>
  <c r="O15" i="1"/>
  <c r="O16" i="1"/>
  <c r="O17" i="1"/>
  <c r="O19" i="1"/>
  <c r="O21" i="1"/>
  <c r="Q21" i="1" s="1"/>
  <c r="O22" i="1"/>
  <c r="O23" i="1"/>
  <c r="O25" i="1"/>
  <c r="O26" i="1"/>
  <c r="W26" i="1" s="1"/>
  <c r="O27" i="1"/>
  <c r="O29" i="1"/>
  <c r="O30" i="1"/>
  <c r="O32" i="1"/>
  <c r="O33" i="1"/>
  <c r="O34" i="1"/>
  <c r="O35" i="1"/>
  <c r="O37" i="1"/>
  <c r="O38" i="1"/>
  <c r="O41" i="1"/>
  <c r="O42" i="1"/>
  <c r="O43" i="1"/>
  <c r="O45" i="1"/>
  <c r="O46" i="1"/>
  <c r="O47" i="1"/>
  <c r="O48" i="1"/>
  <c r="O51" i="1"/>
  <c r="O52" i="1"/>
  <c r="O56" i="1"/>
  <c r="O58" i="1"/>
  <c r="O63" i="1"/>
  <c r="O65" i="1"/>
  <c r="O66" i="1"/>
  <c r="O67" i="1"/>
  <c r="O72" i="1"/>
  <c r="W10" i="1" l="1"/>
  <c r="Q10" i="1"/>
  <c r="V10" i="1" s="1"/>
  <c r="V7" i="1"/>
  <c r="W34" i="1"/>
  <c r="Q15" i="1"/>
  <c r="W12" i="1"/>
  <c r="V38" i="1"/>
  <c r="Q19" i="1"/>
  <c r="Q16" i="1"/>
  <c r="Q9" i="1"/>
  <c r="Q26" i="1"/>
  <c r="Q17" i="1"/>
  <c r="V37" i="1"/>
  <c r="V35" i="1"/>
  <c r="Q25" i="1"/>
  <c r="Q14" i="1"/>
  <c r="W60" i="1"/>
  <c r="W66" i="1"/>
  <c r="W42" i="1"/>
  <c r="W22" i="1"/>
  <c r="V12" i="1"/>
  <c r="Q20" i="1"/>
  <c r="V20" i="1" s="1"/>
  <c r="Q24" i="1"/>
  <c r="V24" i="1" s="1"/>
  <c r="V40" i="1"/>
  <c r="V52" i="1"/>
  <c r="V48" i="1"/>
  <c r="V58" i="1"/>
  <c r="W70" i="1"/>
  <c r="V70" i="1"/>
  <c r="W50" i="1"/>
  <c r="V50" i="1"/>
  <c r="W36" i="1"/>
  <c r="V36" i="1"/>
  <c r="W53" i="1"/>
  <c r="V53" i="1"/>
  <c r="W31" i="1"/>
  <c r="V31" i="1"/>
  <c r="W13" i="1"/>
  <c r="V13" i="1"/>
  <c r="W11" i="1"/>
  <c r="V11" i="1"/>
  <c r="W73" i="1"/>
  <c r="V73" i="1"/>
  <c r="W71" i="1"/>
  <c r="V71" i="1"/>
  <c r="W68" i="1"/>
  <c r="V68" i="1"/>
  <c r="W62" i="1"/>
  <c r="V62" i="1"/>
  <c r="W57" i="1"/>
  <c r="V57" i="1"/>
  <c r="W54" i="1"/>
  <c r="V54" i="1"/>
  <c r="W49" i="1"/>
  <c r="V49" i="1"/>
  <c r="W39" i="1"/>
  <c r="V39" i="1"/>
  <c r="W28" i="1"/>
  <c r="V28" i="1"/>
  <c r="W18" i="1"/>
  <c r="V18" i="1"/>
  <c r="W8" i="1"/>
  <c r="V8" i="1"/>
  <c r="V6" i="1"/>
  <c r="W6" i="1"/>
  <c r="W69" i="1"/>
  <c r="V69" i="1"/>
  <c r="W61" i="1"/>
  <c r="V61" i="1"/>
  <c r="W59" i="1"/>
  <c r="V59" i="1"/>
  <c r="W55" i="1"/>
  <c r="V55" i="1"/>
  <c r="W72" i="1"/>
  <c r="W63" i="1"/>
  <c r="W56" i="1"/>
  <c r="W51" i="1"/>
  <c r="W47" i="1"/>
  <c r="W45" i="1"/>
  <c r="W38" i="1"/>
  <c r="W35" i="1"/>
  <c r="W33" i="1"/>
  <c r="W30" i="1"/>
  <c r="W27" i="1"/>
  <c r="W25" i="1"/>
  <c r="W19" i="1"/>
  <c r="W16" i="1"/>
  <c r="W9" i="1"/>
  <c r="V74" i="1"/>
  <c r="V72" i="1"/>
  <c r="V66" i="1"/>
  <c r="V64" i="1"/>
  <c r="V60" i="1"/>
  <c r="V56" i="1"/>
  <c r="V44" i="1"/>
  <c r="V22" i="1"/>
  <c r="W67" i="1"/>
  <c r="W65" i="1"/>
  <c r="W58" i="1"/>
  <c r="W52" i="1"/>
  <c r="W48" i="1"/>
  <c r="W46" i="1"/>
  <c r="W43" i="1"/>
  <c r="W41" i="1"/>
  <c r="W37" i="1"/>
  <c r="W32" i="1"/>
  <c r="W29" i="1"/>
  <c r="W23" i="1"/>
  <c r="W21" i="1"/>
  <c r="W17" i="1"/>
  <c r="W15" i="1"/>
  <c r="W7" i="1"/>
  <c r="V67" i="1"/>
  <c r="V63" i="1"/>
  <c r="V43" i="1"/>
  <c r="V41" i="1"/>
  <c r="V33" i="1"/>
  <c r="V29" i="1"/>
  <c r="V27" i="1"/>
  <c r="V23" i="1"/>
  <c r="V21" i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6" i="1"/>
  <c r="K6" i="1" s="1"/>
  <c r="V14" i="1" l="1"/>
  <c r="V34" i="1"/>
  <c r="V17" i="1"/>
  <c r="V65" i="1"/>
  <c r="V9" i="1"/>
  <c r="V19" i="1"/>
  <c r="V15" i="1"/>
  <c r="V51" i="1"/>
  <c r="V47" i="1"/>
  <c r="V45" i="1"/>
  <c r="V32" i="1"/>
  <c r="V46" i="1"/>
  <c r="V25" i="1"/>
  <c r="V30" i="1"/>
  <c r="V26" i="1"/>
  <c r="V42" i="1"/>
  <c r="V16" i="1"/>
  <c r="X7" i="1"/>
  <c r="Y7" i="1"/>
  <c r="Z7" i="1"/>
  <c r="X8" i="1"/>
  <c r="Y8" i="1"/>
  <c r="Z8" i="1"/>
  <c r="X9" i="1"/>
  <c r="Y9" i="1"/>
  <c r="Z9" i="1"/>
  <c r="X10" i="1"/>
  <c r="Y10" i="1"/>
  <c r="Z10" i="1"/>
  <c r="X11" i="1"/>
  <c r="Y11" i="1"/>
  <c r="Z11" i="1"/>
  <c r="X12" i="1"/>
  <c r="Y12" i="1"/>
  <c r="Z12" i="1"/>
  <c r="X13" i="1"/>
  <c r="Y13" i="1"/>
  <c r="Z13" i="1"/>
  <c r="X14" i="1"/>
  <c r="Y14" i="1"/>
  <c r="Z14" i="1"/>
  <c r="X15" i="1"/>
  <c r="Y15" i="1"/>
  <c r="Z15" i="1"/>
  <c r="X16" i="1"/>
  <c r="Y16" i="1"/>
  <c r="Z16" i="1"/>
  <c r="X17" i="1"/>
  <c r="Y17" i="1"/>
  <c r="Z17" i="1"/>
  <c r="X18" i="1"/>
  <c r="Y18" i="1"/>
  <c r="Z18" i="1"/>
  <c r="X19" i="1"/>
  <c r="Y19" i="1"/>
  <c r="Z19" i="1"/>
  <c r="X20" i="1"/>
  <c r="Y20" i="1"/>
  <c r="Z20" i="1"/>
  <c r="X21" i="1"/>
  <c r="Y21" i="1"/>
  <c r="Z21" i="1"/>
  <c r="X22" i="1"/>
  <c r="Y22" i="1"/>
  <c r="Z22" i="1"/>
  <c r="X23" i="1"/>
  <c r="Y23" i="1"/>
  <c r="Z23" i="1"/>
  <c r="X24" i="1"/>
  <c r="Y24" i="1"/>
  <c r="Z24" i="1"/>
  <c r="X25" i="1"/>
  <c r="Y25" i="1"/>
  <c r="Z25" i="1"/>
  <c r="X26" i="1"/>
  <c r="Y26" i="1"/>
  <c r="Z26" i="1"/>
  <c r="X27" i="1"/>
  <c r="Y27" i="1"/>
  <c r="Z27" i="1"/>
  <c r="X28" i="1"/>
  <c r="Y28" i="1"/>
  <c r="Z28" i="1"/>
  <c r="X29" i="1"/>
  <c r="Y29" i="1"/>
  <c r="Z29" i="1"/>
  <c r="X30" i="1"/>
  <c r="Y30" i="1"/>
  <c r="Z30" i="1"/>
  <c r="X31" i="1"/>
  <c r="Y31" i="1"/>
  <c r="Z31" i="1"/>
  <c r="X32" i="1"/>
  <c r="Y32" i="1"/>
  <c r="Z32" i="1"/>
  <c r="X33" i="1"/>
  <c r="Y33" i="1"/>
  <c r="Z33" i="1"/>
  <c r="X34" i="1"/>
  <c r="Y34" i="1"/>
  <c r="Z34" i="1"/>
  <c r="X35" i="1"/>
  <c r="Y35" i="1"/>
  <c r="Z35" i="1"/>
  <c r="X36" i="1"/>
  <c r="Y36" i="1"/>
  <c r="Z36" i="1"/>
  <c r="X37" i="1"/>
  <c r="Y37" i="1"/>
  <c r="Z37" i="1"/>
  <c r="X38" i="1"/>
  <c r="Y38" i="1"/>
  <c r="Z38" i="1"/>
  <c r="X39" i="1"/>
  <c r="Y39" i="1"/>
  <c r="Z39" i="1"/>
  <c r="X40" i="1"/>
  <c r="Y40" i="1"/>
  <c r="Z40" i="1"/>
  <c r="X41" i="1"/>
  <c r="Y41" i="1"/>
  <c r="Z41" i="1"/>
  <c r="X42" i="1"/>
  <c r="Y42" i="1"/>
  <c r="Z42" i="1"/>
  <c r="X43" i="1"/>
  <c r="Y43" i="1"/>
  <c r="Z43" i="1"/>
  <c r="X44" i="1"/>
  <c r="Y44" i="1"/>
  <c r="Z44" i="1"/>
  <c r="X45" i="1"/>
  <c r="Y45" i="1"/>
  <c r="Z45" i="1"/>
  <c r="X46" i="1"/>
  <c r="Y46" i="1"/>
  <c r="Z46" i="1"/>
  <c r="X47" i="1"/>
  <c r="Y47" i="1"/>
  <c r="Z47" i="1"/>
  <c r="X48" i="1"/>
  <c r="Y48" i="1"/>
  <c r="Z48" i="1"/>
  <c r="X49" i="1"/>
  <c r="Y49" i="1"/>
  <c r="Z49" i="1"/>
  <c r="X50" i="1"/>
  <c r="Y50" i="1"/>
  <c r="Z50" i="1"/>
  <c r="X51" i="1"/>
  <c r="Y51" i="1"/>
  <c r="Z51" i="1"/>
  <c r="X52" i="1"/>
  <c r="Y52" i="1"/>
  <c r="Z52" i="1"/>
  <c r="X53" i="1"/>
  <c r="Y53" i="1"/>
  <c r="Z53" i="1"/>
  <c r="X54" i="1"/>
  <c r="Y54" i="1"/>
  <c r="Z54" i="1"/>
  <c r="X55" i="1"/>
  <c r="Y55" i="1"/>
  <c r="Z55" i="1"/>
  <c r="X56" i="1"/>
  <c r="Y56" i="1"/>
  <c r="Z56" i="1"/>
  <c r="X57" i="1"/>
  <c r="Y57" i="1"/>
  <c r="Z57" i="1"/>
  <c r="X58" i="1"/>
  <c r="Y58" i="1"/>
  <c r="Z58" i="1"/>
  <c r="X59" i="1"/>
  <c r="Y59" i="1"/>
  <c r="Z59" i="1"/>
  <c r="X60" i="1"/>
  <c r="Y60" i="1"/>
  <c r="Z60" i="1"/>
  <c r="X61" i="1"/>
  <c r="Y61" i="1"/>
  <c r="Z61" i="1"/>
  <c r="X62" i="1"/>
  <c r="Y62" i="1"/>
  <c r="Z62" i="1"/>
  <c r="X63" i="1"/>
  <c r="Y63" i="1"/>
  <c r="Z63" i="1"/>
  <c r="X64" i="1"/>
  <c r="Y64" i="1"/>
  <c r="Z64" i="1"/>
  <c r="X65" i="1"/>
  <c r="Y65" i="1"/>
  <c r="Z65" i="1"/>
  <c r="X66" i="1"/>
  <c r="Y66" i="1"/>
  <c r="Z66" i="1"/>
  <c r="X67" i="1"/>
  <c r="Y67" i="1"/>
  <c r="Z67" i="1"/>
  <c r="X68" i="1"/>
  <c r="Y68" i="1"/>
  <c r="Z68" i="1"/>
  <c r="X69" i="1"/>
  <c r="Y69" i="1"/>
  <c r="Z69" i="1"/>
  <c r="X71" i="1"/>
  <c r="Y71" i="1"/>
  <c r="Z71" i="1"/>
  <c r="X74" i="1"/>
  <c r="Y74" i="1"/>
  <c r="Z74" i="1"/>
  <c r="Z6" i="1"/>
  <c r="Y6" i="1"/>
  <c r="X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3" i="1"/>
  <c r="I74" i="1"/>
  <c r="I6" i="1"/>
  <c r="H39" i="1"/>
  <c r="C17" i="1"/>
  <c r="C19" i="1"/>
  <c r="C21" i="1"/>
  <c r="C22" i="1"/>
  <c r="C25" i="1"/>
  <c r="C26" i="1"/>
  <c r="C41" i="1"/>
  <c r="C43" i="1"/>
  <c r="C44" i="1"/>
  <c r="C45" i="1"/>
  <c r="C46" i="1"/>
  <c r="C47" i="1"/>
  <c r="C48" i="1"/>
  <c r="C53" i="1"/>
  <c r="C57" i="1"/>
  <c r="C60" i="1"/>
  <c r="C61" i="1"/>
  <c r="C62" i="1"/>
  <c r="C63" i="1"/>
  <c r="C65" i="1"/>
  <c r="C6" i="1"/>
  <c r="G5" i="1" l="1"/>
  <c r="F5" i="1"/>
  <c r="Z5" i="1"/>
  <c r="Y5" i="1"/>
  <c r="X5" i="1"/>
  <c r="T5" i="1"/>
  <c r="Q5" i="1"/>
  <c r="P5" i="1"/>
  <c r="O5" i="1"/>
  <c r="N5" i="1"/>
  <c r="M5" i="1"/>
  <c r="L5" i="1"/>
  <c r="K5" i="1"/>
  <c r="J5" i="1"/>
  <c r="H7" i="1" l="1"/>
  <c r="H8" i="1"/>
  <c r="H9" i="1"/>
  <c r="H10" i="1"/>
  <c r="H11" i="1"/>
  <c r="H12" i="1"/>
  <c r="H13" i="1"/>
  <c r="H6" i="1"/>
  <c r="H68" i="1" l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7" i="1"/>
  <c r="H35" i="1"/>
  <c r="H33" i="1"/>
  <c r="H31" i="1"/>
  <c r="H29" i="1"/>
  <c r="H27" i="1"/>
  <c r="H24" i="1"/>
  <c r="H22" i="1"/>
  <c r="H20" i="1"/>
  <c r="H18" i="1"/>
  <c r="H16" i="1"/>
  <c r="H14" i="1"/>
  <c r="H74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8" i="1"/>
  <c r="H36" i="1"/>
  <c r="H34" i="1"/>
  <c r="H32" i="1"/>
  <c r="H30" i="1"/>
  <c r="H28" i="1"/>
  <c r="H26" i="1"/>
  <c r="H25" i="1"/>
  <c r="H23" i="1"/>
  <c r="H21" i="1"/>
  <c r="H19" i="1"/>
  <c r="H17" i="1"/>
  <c r="H15" i="1"/>
  <c r="AB5" i="1" l="1"/>
</calcChain>
</file>

<file path=xl/sharedStrings.xml><?xml version="1.0" encoding="utf-8"?>
<sst xmlns="http://schemas.openxmlformats.org/spreadsheetml/2006/main" count="218" uniqueCount="104">
  <si>
    <t>Период: 29.11.2023 - 06.12.2023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</si>
  <si>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</si>
  <si>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</si>
  <si>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</si>
  <si>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</si>
  <si>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</si>
  <si>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</si>
  <si>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</si>
  <si>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</si>
  <si>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</si>
  <si>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</si>
  <si>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</si>
  <si>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</si>
  <si>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032  Сосиски Вязанка Сливочные, Вязанка амицел МГС, 0.45кг, ПОКОМ</t>
  </si>
  <si>
    <t>шт</t>
  </si>
  <si>
    <t>058  Колбаса Докторская Особая ТМ Особый рецепт,  0,5кг, ПОКОМ</t>
  </si>
  <si>
    <t>083  Колбаса Швейцарская 0,17 кг., ШТ., сырокопченая   ПОКОМ</t>
  </si>
  <si>
    <t>103  Сосиски Классические, 0.42кг,ядрена копотьПОКОМ</t>
  </si>
  <si>
    <t>108  Сосиски С сыром,  0.42кг,ядрена копоть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</si>
  <si>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</si>
  <si>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</si>
  <si>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</si>
  <si>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</si>
  <si>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</si>
  <si>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</si>
  <si>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</si>
  <si>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</si>
  <si>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</si>
  <si>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</si>
  <si>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</si>
  <si>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</si>
  <si>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</si>
  <si>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</si>
  <si>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</si>
  <si>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</si>
  <si>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</si>
  <si>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</si>
  <si>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</si>
  <si>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</si>
  <si>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</si>
  <si>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</si>
  <si>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</si>
  <si>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</si>
  <si>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</si>
  <si>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271  Колбаса Сервелат Левантский ТМ Особый Рецепт, ВЕС. ПОКОМ</t>
  </si>
  <si>
    <t>273  Сосиски Сочинки с сочной грудинкой, МГС 0.4кг, 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</si>
  <si>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</si>
  <si>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</si>
  <si>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</si>
  <si>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</si>
  <si>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</si>
  <si>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</si>
  <si>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</si>
  <si>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</si>
  <si>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</si>
  <si>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</si>
  <si>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</si>
  <si>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</si>
  <si>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</si>
  <si>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</si>
  <si>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</si>
  <si>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352  Сардельки Сочинки с сыром 0,4 кг ТМ Стародворье   ПОКОМ</t>
  </si>
  <si>
    <t>363 Сардельки Филейские Вязанка ТМ Вязанка в обол NDX  ПОКОМ</t>
  </si>
  <si>
    <t>366 Сосиски Сочинки по-баварски ТМ Стародворье в обол полиам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</si>
  <si>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</si>
  <si>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</si>
  <si>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</si>
  <si>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</si>
  <si>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380 Колбаски Балыкбургские с сыром ТМ Баварушка вес  Поком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</si>
  <si>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</si>
  <si>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</si>
  <si>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</si>
  <si>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</si>
  <si>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</si>
  <si>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417 П/к колбасы «Сочинка рубленая с сочным окороком» Весовой фиброуз ТМ «Стародворье»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</si>
  <si>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</si>
  <si>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</si>
  <si>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452 Колбаса Сочинка зернистая с сочной грудинкой  ТМ Стародворье в оболочке ф  Поком</t>
  </si>
  <si>
    <t>БОНУС_229  Колбаса Молочная Дугушка, в/у, ВЕС, ТМ Стародворье   ПОКОМ</t>
  </si>
  <si>
    <t>крат</t>
  </si>
  <si>
    <t>сроки</t>
  </si>
  <si>
    <t>заяв</t>
  </si>
  <si>
    <t>раз</t>
  </si>
  <si>
    <t>без опта</t>
  </si>
  <si>
    <t>опт</t>
  </si>
  <si>
    <t>заказ</t>
  </si>
  <si>
    <t>ср</t>
  </si>
  <si>
    <t xml:space="preserve">ЗАКАЗ </t>
  </si>
  <si>
    <t>запас</t>
  </si>
  <si>
    <t>запас без заказа</t>
  </si>
  <si>
    <t>ср 15,11</t>
  </si>
  <si>
    <t>ср 22,11</t>
  </si>
  <si>
    <t>коментарий</t>
  </si>
  <si>
    <t>вес</t>
  </si>
  <si>
    <t>в дороге</t>
  </si>
  <si>
    <t>от филиала</t>
  </si>
  <si>
    <t>комментарий филиала</t>
  </si>
  <si>
    <t>ср 29,11</t>
  </si>
  <si>
    <t>АКЦИЯ</t>
  </si>
  <si>
    <t>239  Колбаса Салями запеч Дугушка, оболочка вектор, ВЕС, ТМ Стародворье  ПОКОМ</t>
  </si>
  <si>
    <t>1 610,385</t>
  </si>
  <si>
    <t>1 317,810</t>
  </si>
  <si>
    <t>заказ 1</t>
  </si>
  <si>
    <t>заказ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</si>
</sst>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8"/>
      <name val="Arial"/>
    </font>
    <font>
      <sz val="10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/>
    <xf numFmtId="164" fontId="1" fillId="0" borderId="0" xfId="0" applyNumberFormat="1" applyFont="1" applyAlignment="1">
      <alignment horizontal="left" vertical="top"/>
    </xf>
    <xf numFmtId="164" fontId="0" fillId="0" borderId="4" xfId="0" applyNumberFormat="1" applyBorder="1" applyAlignment="1">
      <alignment horizontal="right" vertical="top"/>
    </xf>
    <xf numFmtId="164" fontId="0" fillId="0" borderId="5" xfId="0" applyNumberFormat="1" applyBorder="1" applyAlignment="1">
      <alignment horizontal="right" vertical="top"/>
    </xf>
    <xf numFmtId="164" fontId="1" fillId="2" borderId="4" xfId="0" applyNumberFormat="1" applyFont="1" applyFill="1" applyBorder="1" applyAlignment="1">
      <alignment horizontal="left" vertical="top"/>
    </xf>
    <xf numFmtId="164" fontId="0" fillId="0" borderId="0" xfId="0" applyNumberFormat="1" applyAlignment="1"/>
    <xf numFmtId="164" fontId="1" fillId="2" borderId="2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2" fontId="0" fillId="0" borderId="0" xfId="0" applyNumberFormat="1"/>
    <xf numFmtId="1" fontId="2" fillId="0" borderId="0" xfId="0" applyNumberFormat="1" applyFont="1" applyAlignment="1">
      <alignment horizontal="center"/>
    </xf>
    <xf numFmtId="164" fontId="2" fillId="0" borderId="0" xfId="0" applyNumberFormat="1" applyFont="1"/>
    <xf numFmtId="164" fontId="3" fillId="3" borderId="0" xfId="0" applyNumberFormat="1" applyFont="1" applyFill="1"/>
    <xf numFmtId="164" fontId="3" fillId="4" borderId="0" xfId="0" applyNumberFormat="1" applyFont="1" applyFill="1"/>
    <xf numFmtId="164" fontId="2" fillId="0" borderId="0" xfId="0" applyNumberFormat="1" applyFont="1" applyAlignment="1">
      <alignment wrapText="1"/>
    </xf>
    <xf numFmtId="164" fontId="3" fillId="0" borderId="0" xfId="0" applyNumberFormat="1" applyFont="1"/>
    <xf numFmtId="1" fontId="0" fillId="0" borderId="0" xfId="0" applyNumberFormat="1" applyAlignment="1">
      <alignment horizontal="center"/>
    </xf>
    <xf numFmtId="164" fontId="4" fillId="5" borderId="6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right" vertical="top"/>
    </xf>
    <xf numFmtId="164" fontId="0" fillId="0" borderId="7" xfId="0" applyNumberFormat="1" applyBorder="1" applyAlignment="1"/>
    <xf numFmtId="164" fontId="5" fillId="2" borderId="4" xfId="0" applyNumberFormat="1" applyFont="1" applyFill="1" applyBorder="1" applyAlignment="1">
      <alignment horizontal="left" vertical="top"/>
    </xf>
    <xf numFmtId="164" fontId="0" fillId="6" borderId="4" xfId="0" applyNumberFormat="1" applyFill="1" applyBorder="1" applyAlignment="1">
      <alignment horizontal="left" vertical="top"/>
    </xf>
    <xf numFmtId="2" fontId="0" fillId="0" borderId="0" xfId="0" applyNumberFormat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6,12,23%20&#1073;&#1088;&#1088;&#1089;&#10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1,23/29,11,23%20&#1050;&#1048;/&#1076;&#1074;%2029,11,23%20&#1084;&#1083;&#1088;&#1089;&#1095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-&#1086;&#1090;&#1075;&#1088;&#1091;&#1078;&#1077;&#1085;&#1086;%2030,11,23-06,12,2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87;&#1088;&#1086;&#1076;&#1072;&#1078;&#1080;%20&#1055;&#1072;&#1090;&#1103;&#1082;&#1072;_&#1055;&#1086;&#1083;&#1103;&#1082;&#1086;&#1074;%2030,11,23-06,12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29.11.2023 - 06.12.2023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</row>
        <row r="4">
          <cell r="C4" t="str">
            <v>АКЦИЯ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 t="str">
            <v>Дек</v>
          </cell>
        </row>
        <row r="7">
          <cell r="A7" t="str">
            <v>014  Сардельки Вязанка Стародворские, СЕМЕЙНАЯ УПАКОВКА, ВЕС, ТМ Стародворские колбасы</v>
          </cell>
          <cell r="B7" t="str">
            <v>кг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</row>
        <row r="10">
          <cell r="A10" t="str">
            <v>023  Колбаса Докторская ГОСТ, Вязанка вектор, 0,4 кг, ПОКОМ</v>
          </cell>
          <cell r="B10" t="str">
            <v>шт</v>
          </cell>
        </row>
        <row r="11">
          <cell r="A11" t="str">
            <v>030  Сосиски Вязанка Молочные, Вязанка вискофан МГС, 0.45кг, ПОКОМ</v>
          </cell>
          <cell r="B11" t="str">
            <v>шт</v>
          </cell>
        </row>
        <row r="12">
          <cell r="A12" t="str">
            <v>032  Сосиски Вязанка Сливочные, Вязанка амицел МГС, 0.45кг, ПОКОМ</v>
          </cell>
          <cell r="B12" t="str">
            <v>шт</v>
          </cell>
        </row>
        <row r="13">
          <cell r="A13" t="str">
            <v>034  Сосиски Рубленые, Вязанка вискофан МГС, 0.5кг, ПОКОМ</v>
          </cell>
          <cell r="B13" t="str">
            <v>шт</v>
          </cell>
        </row>
        <row r="14">
          <cell r="A14" t="str">
            <v>036  Колбаса Сервелат Запекуша с сочным окороком, Вязанка 0,35кг,  ПОКОМ</v>
          </cell>
          <cell r="B14" t="str">
            <v>шт</v>
          </cell>
        </row>
        <row r="15">
          <cell r="A15" t="str">
            <v>043  Ветчина Нежная ТМ Особый рецепт, п/а, 0,4кг    ПОКОМ</v>
          </cell>
          <cell r="B15" t="str">
            <v>шт</v>
          </cell>
        </row>
        <row r="16">
          <cell r="A16" t="str">
            <v>058  Колбаса Докторская Особая ТМ Особый рецепт,  0,5кг, ПОКОМ</v>
          </cell>
          <cell r="B16" t="str">
            <v>шт</v>
          </cell>
        </row>
        <row r="17">
          <cell r="A17" t="str">
            <v>059  Колбаса Докторская по-стародворски  0.5 кг, ПОКОМ</v>
          </cell>
          <cell r="B17" t="str">
            <v>шт</v>
          </cell>
        </row>
        <row r="18">
          <cell r="A18" t="str">
            <v>062  Колбаса Кракушка пряная с сальцем, 0.3кг в/у п/к, БАВАРУШКА ПОКОМ</v>
          </cell>
          <cell r="B18" t="str">
            <v>шт</v>
          </cell>
        </row>
        <row r="19">
          <cell r="A19" t="str">
            <v>064  Колбаса Молочная Дугушка, вектор 0,4 кг, ТМ Стародворье  ПОКОМ</v>
          </cell>
          <cell r="B19" t="str">
            <v>шт</v>
          </cell>
        </row>
        <row r="20">
          <cell r="A20" t="str">
            <v>065  Колбаса Молочная по-стародворски, 0,5кг,ПОКОМ</v>
          </cell>
          <cell r="B20" t="str">
            <v>шт</v>
          </cell>
        </row>
        <row r="21">
          <cell r="A21" t="str">
            <v>079  Колбаса Сервелат Кремлевский,  0.35 кг, ПОКОМ</v>
          </cell>
          <cell r="B21" t="str">
            <v>шт</v>
          </cell>
        </row>
        <row r="22">
          <cell r="A22" t="str">
            <v>083  Колбаса Швейцарская 0,17 кг., ШТ., сырокопченая   ПОКОМ</v>
          </cell>
          <cell r="B22" t="str">
            <v>шт</v>
          </cell>
        </row>
        <row r="23">
          <cell r="A23" t="str">
            <v>096  Сосиски Баварские,  0.42кг,ПОКОМ</v>
          </cell>
          <cell r="B23" t="str">
            <v>шт</v>
          </cell>
          <cell r="C23" t="str">
            <v>бонус_Н</v>
          </cell>
        </row>
        <row r="24">
          <cell r="A24" t="str">
            <v>113  Чипсы сыровяленые из натурального филе, 0,025кг ТМ Ядрена Копоть ПОКОМ</v>
          </cell>
          <cell r="B24" t="str">
            <v>шт</v>
          </cell>
        </row>
        <row r="25">
          <cell r="A25" t="str">
            <v>115  Колбаса Салями Филейбургская зернистая, в/у 0,35 кг срез, БАВАРУШКА ПОКОМ</v>
          </cell>
          <cell r="B25" t="str">
            <v>шт</v>
          </cell>
        </row>
        <row r="26">
          <cell r="A26" t="str">
            <v>116  Колбаса Балыкбурская с копченым балыком, в/у 0,35 кг срез, БАВАРУШКА ПОКОМ</v>
          </cell>
          <cell r="B26" t="str">
            <v>шт</v>
          </cell>
        </row>
        <row r="27">
          <cell r="A27" t="str">
            <v>200  Ветчина Дугушка ТМ Стародворье, вектор в/у    ПОКОМ</v>
          </cell>
          <cell r="B27" t="str">
            <v>кг</v>
          </cell>
          <cell r="C27" t="str">
            <v>Дек</v>
          </cell>
        </row>
        <row r="28">
          <cell r="A28" t="str">
            <v>201  Ветчина Нежная ТМ Особый рецепт, (2,5кг), ПОКОМ</v>
          </cell>
          <cell r="B28" t="str">
            <v>кг</v>
          </cell>
        </row>
        <row r="29">
          <cell r="A29" t="str">
            <v>217  Колбаса Докторская Дугушка, ВЕС, НЕ ГОСТ, ТМ Стародворье ПОКОМ</v>
          </cell>
          <cell r="B29" t="str">
            <v>кг</v>
          </cell>
          <cell r="C29" t="str">
            <v>Дек</v>
          </cell>
        </row>
        <row r="30">
          <cell r="A30" t="str">
            <v>218  Колбаса Докторская оригинальная ТМ Особый рецепт БОЛЬШОЙ БАТОН, п/а ВЕС, ТМ Стародворье ПОКОМ</v>
          </cell>
          <cell r="B30" t="str">
            <v>кг</v>
          </cell>
        </row>
        <row r="31">
          <cell r="A31" t="str">
            <v>219  Колбаса Докторская Особая ТМ Особый рецепт, ВЕС  ПОКОМ</v>
          </cell>
          <cell r="B31" t="str">
            <v>кг</v>
          </cell>
        </row>
        <row r="32">
          <cell r="A32" t="str">
            <v>222  Колбаса Докторская стародворская, ВЕС, ВсхЗв   ПОКОМ</v>
          </cell>
          <cell r="B32" t="str">
            <v>кг</v>
          </cell>
        </row>
        <row r="33">
          <cell r="A33" t="str">
            <v>223  Колбаса Докторская стародворская, фиброуз ВАКУУМ ВЕС, ТМ Стародворье ПОКОМ</v>
          </cell>
          <cell r="B33" t="str">
            <v>кг</v>
          </cell>
        </row>
        <row r="34">
          <cell r="A34" t="str">
            <v>225  Колбаса Дугушка со шпиком, ВЕС, ТМ Стародворье   ПОКОМ</v>
          </cell>
          <cell r="B34" t="str">
            <v>кг</v>
          </cell>
          <cell r="C34" t="str">
            <v>Дек</v>
          </cell>
        </row>
        <row r="35">
          <cell r="A35" t="str">
            <v>229  Колбаса Молочная Дугушка, в/у, ВЕС, ТМ Стародворье   ПОКОМ</v>
          </cell>
          <cell r="B35" t="str">
            <v>кг</v>
          </cell>
          <cell r="C35" t="str">
            <v>Дек</v>
          </cell>
        </row>
        <row r="36">
          <cell r="A36" t="str">
            <v>230  Колбаса Молочная Особая ТМ Особый рецепт, п/а, ВЕС. ПОКОМ</v>
          </cell>
          <cell r="B36" t="str">
            <v>кг</v>
          </cell>
        </row>
        <row r="37">
          <cell r="A37" t="str">
            <v>235  Колбаса Особая ТМ Особый рецепт, ВЕС, ТМ Стародворье ПОКОМ</v>
          </cell>
          <cell r="B37" t="str">
            <v>кг</v>
          </cell>
        </row>
        <row r="38">
          <cell r="A38" t="str">
            <v>236  Колбаса Рубленая ЗАПЕЧ. Дугушка ТМ Стародворье, вектор, в/к    ПОКОМ</v>
          </cell>
          <cell r="B38" t="str">
            <v>кг</v>
          </cell>
          <cell r="C38" t="str">
            <v>Дек</v>
          </cell>
        </row>
        <row r="39">
          <cell r="A39" t="str">
            <v>239  Колбаса Салями запеч Дугушка, оболочка вектор, ВЕС, ТМ Стародворье  ПОКОМ</v>
          </cell>
          <cell r="B39" t="str">
            <v>кг</v>
          </cell>
          <cell r="C39" t="str">
            <v>Дек</v>
          </cell>
        </row>
        <row r="40">
          <cell r="A40" t="str">
            <v>242  Колбаса Сервелат ЗАПЕЧ.Дугушка ТМ Стародворье, вектор, в/к     ПОКОМ</v>
          </cell>
          <cell r="B40" t="str">
            <v>кг</v>
          </cell>
          <cell r="C40" t="str">
            <v>Дек</v>
          </cell>
        </row>
        <row r="41">
          <cell r="A41" t="str">
            <v>248  Сардельки Сочные ТМ Особый рецепт,   ПОКОМ</v>
          </cell>
          <cell r="B41" t="str">
            <v>кг</v>
          </cell>
        </row>
        <row r="42">
          <cell r="A42" t="str">
            <v>250  Сардельки стародворские с говядиной в обол. NDX, ВЕС. ПОКОМ</v>
          </cell>
          <cell r="B42" t="str">
            <v>кг</v>
          </cell>
        </row>
        <row r="43">
          <cell r="A43" t="str">
            <v>254  Сосиски Датские, ВЕС, ТМ КОЛБАСНЫЙ СТАНДАРТ ПОКОМ</v>
          </cell>
          <cell r="B43" t="str">
            <v>кг</v>
          </cell>
        </row>
        <row r="44">
          <cell r="A44" t="str">
            <v>255  Сосиски Молочные для завтрака ТМ Особый рецепт, п/а МГС, ВЕС, ТМ Стародворье  ПОКОМ</v>
          </cell>
          <cell r="B44" t="str">
            <v>кг</v>
          </cell>
        </row>
        <row r="45">
          <cell r="A45" t="str">
            <v>257  Сосиски Молочные оригинальные ТМ Особый рецепт, ВЕС.   ПОКОМ</v>
          </cell>
          <cell r="B45" t="str">
            <v>кг</v>
          </cell>
        </row>
        <row r="46">
          <cell r="A46" t="str">
            <v>263  Шпикачки Стародворские, ВЕС.  ПОКОМ</v>
          </cell>
          <cell r="B46" t="str">
            <v>кг</v>
          </cell>
        </row>
        <row r="47">
          <cell r="A47" t="str">
            <v>265  Колбаса Балыкбургская, ВЕС, ТМ Баварушка  ПОКОМ</v>
          </cell>
          <cell r="B47" t="str">
            <v>кг</v>
          </cell>
        </row>
        <row r="48">
          <cell r="A48" t="str">
            <v>266  Колбаса Филейбургская с сочным окороком, ВЕС, ТМ Баварушка  ПОКОМ</v>
          </cell>
          <cell r="B48" t="str">
            <v>кг</v>
          </cell>
        </row>
        <row r="49">
          <cell r="A49" t="str">
            <v>271  Колбаса Сервелат Левантский ТМ Особый Рецепт, ВЕС. ПОКОМ</v>
          </cell>
          <cell r="B49" t="str">
            <v>кг</v>
          </cell>
        </row>
        <row r="50">
          <cell r="A50" t="str">
            <v>273  Сосиски Сочинки с сочной грудинкой, МГС 0.4кг,   ПОКОМ</v>
          </cell>
          <cell r="B50" t="str">
            <v>шт</v>
          </cell>
          <cell r="C50" t="str">
            <v>Дек</v>
          </cell>
        </row>
        <row r="51">
          <cell r="A51" t="str">
            <v>276  Колбаса Сливушка ТМ Вязанка в оболочке полиамид 0,45 кг  ПОКОМ</v>
          </cell>
          <cell r="B51" t="str">
            <v>шт</v>
          </cell>
        </row>
        <row r="52">
          <cell r="A52" t="str">
            <v>299 Колбаса Классическая, Вязанка п/а 0,6кг, ПОКОМ</v>
          </cell>
          <cell r="B52" t="str">
            <v>шт</v>
          </cell>
        </row>
        <row r="53">
          <cell r="A53" t="str">
            <v>301  Сосиски Сочинки по-баварски с сыром,  0.4кг, ТМ Стародворье  ПОКОМ</v>
          </cell>
          <cell r="B53" t="str">
            <v>шт</v>
          </cell>
          <cell r="C53" t="str">
            <v>Дек</v>
          </cell>
        </row>
        <row r="54">
          <cell r="A54" t="str">
            <v>302  Сосиски Сочинки по-баварски,  0.4кг, ТМ Стародворье  ПОКОМ</v>
          </cell>
          <cell r="B54" t="str">
            <v>шт</v>
          </cell>
          <cell r="C54" t="str">
            <v>Дек</v>
          </cell>
        </row>
        <row r="55">
          <cell r="A55" t="str">
            <v>309  Сосиски Сочинки с сыром 0,4 кг ТМ Стародворье  ПОКОМ</v>
          </cell>
          <cell r="B55" t="str">
            <v>шт</v>
          </cell>
          <cell r="C55" t="str">
            <v>Дек</v>
          </cell>
        </row>
        <row r="56">
          <cell r="A56" t="str">
            <v>312  Ветчина Филейская ТМ Вязанка ТС Столичная ВЕС  ПОКОМ</v>
          </cell>
          <cell r="B56" t="str">
            <v>кг</v>
          </cell>
          <cell r="C56" t="str">
            <v>Дек</v>
          </cell>
        </row>
        <row r="57">
          <cell r="A57" t="str">
            <v>313 Колбаса вареная Молокуша ТМ Вязанка в оболочке полиамид. ВЕС  ПОКОМ</v>
          </cell>
          <cell r="B57" t="str">
            <v>кг</v>
          </cell>
          <cell r="C57" t="str">
            <v>Дек</v>
          </cell>
        </row>
        <row r="58">
          <cell r="A58" t="str">
            <v>314 Колбаса вареная Филейская ТМ Вязанка ТС Классическая в оболочке полиамид.  ПОКОМ</v>
          </cell>
          <cell r="B58" t="str">
            <v>кг</v>
          </cell>
          <cell r="C58" t="str">
            <v>Дек</v>
          </cell>
        </row>
        <row r="59">
          <cell r="A59" t="str">
            <v>318 Сосиски Датские ТМ Зареченские колбасы ТС Зареченские п полиамид в модифициров  ПОКОМ</v>
          </cell>
          <cell r="B59" t="str">
            <v>кг</v>
          </cell>
        </row>
        <row r="60">
          <cell r="A60" t="str">
            <v>320  Сосиски Сочинки с сочным окороком 0,4 кг ТМ Стародворье  ПОКОМ</v>
          </cell>
          <cell r="B60" t="str">
            <v>шт</v>
          </cell>
          <cell r="C60" t="str">
            <v>Дек</v>
          </cell>
        </row>
        <row r="61">
          <cell r="A61" t="str">
            <v>321 Сосиски Сочинки по-баварски с сыром ТМ Стародворье в оболочке  ПОКОМ</v>
          </cell>
          <cell r="B61" t="str">
            <v>кг</v>
          </cell>
        </row>
        <row r="62">
          <cell r="A62" t="str">
            <v>323 Колбаса варенокопченая Балыкбургская рубленая ТМ Баварушка срез 0,35 кг   ПОКОМ</v>
          </cell>
          <cell r="B62" t="str">
            <v>шт</v>
          </cell>
        </row>
        <row r="63">
          <cell r="A63" t="str">
            <v>343 Колбаса Докторская оригинальная ТМ Особый рецепт в оболочке полиамид 0,4 кг.  ПОКОМ</v>
          </cell>
          <cell r="B63" t="str">
            <v>шт</v>
          </cell>
        </row>
        <row r="64">
          <cell r="A64" t="str">
            <v>346 Колбаса Сервелат Филейбургский с копченой грудинкой ТМ Баварушка в оболов/у 0,35 кг срез  ПОКОМ</v>
          </cell>
          <cell r="B64" t="str">
            <v>шт</v>
          </cell>
        </row>
        <row r="65">
          <cell r="A65" t="str">
            <v>347 Паштет печеночный со сливочным маслом ТМ Стародворье ламистер 0,1 кг. Консервы   ПОКОМ</v>
          </cell>
          <cell r="B65" t="str">
            <v>шт</v>
          </cell>
        </row>
        <row r="66">
          <cell r="A66" t="str">
            <v>352  Сардельки Сочинки с сыром 0,4 кг ТМ Стародворье   ПОКОМ</v>
          </cell>
          <cell r="B66" t="str">
            <v>шт</v>
          </cell>
          <cell r="C66" t="str">
            <v>Дек</v>
          </cell>
        </row>
        <row r="67">
          <cell r="A67" t="str">
            <v>355 Сос Молочные для завтрака ОР полиамид мгс 0,4 кг НД СК  ПОКОМ</v>
          </cell>
          <cell r="B67" t="str">
            <v>шт</v>
          </cell>
        </row>
        <row r="68">
          <cell r="A68" t="str">
            <v>360 Колбаса варено-копченая  Сервелат Левантский ТМ Особый Рецепт  0,35 кг  ПОКОМ</v>
          </cell>
          <cell r="B68" t="str">
            <v>шт</v>
          </cell>
        </row>
        <row r="69">
          <cell r="A69" t="str">
            <v>365 Колбаса Балыковая ТМ Стародворские колбасы ТС Вязанка в вак  ПОКОМ</v>
          </cell>
          <cell r="B69" t="str">
            <v>кг</v>
          </cell>
        </row>
        <row r="70">
          <cell r="A70" t="str">
            <v>369 Колбаса Сливушка ТМ Вязанка в оболочке полиамид вес.  ПОКОМ</v>
          </cell>
          <cell r="B70" t="str">
            <v>кг</v>
          </cell>
          <cell r="C70" t="str">
            <v>Дек</v>
          </cell>
        </row>
        <row r="71">
          <cell r="A71" t="str">
            <v>370 Ветчина Сливушка с индейкой ТМ Вязанка в оболочке полиамид.</v>
          </cell>
          <cell r="B71" t="str">
            <v>кг</v>
          </cell>
          <cell r="C71" t="str">
            <v>Дек</v>
          </cell>
        </row>
        <row r="72">
          <cell r="A72" t="str">
            <v>371  Сосиски Сочинки Молочные 0,4 кг ТМ Стародворье  ПОКОМ</v>
          </cell>
          <cell r="B72" t="str">
            <v>шт</v>
          </cell>
          <cell r="C72" t="str">
            <v>нет</v>
          </cell>
        </row>
        <row r="73">
          <cell r="A73" t="str">
            <v>372  Сосиски Сочинки Сливочные 0,4 кг ТМ Стародворье  ПОКОМ</v>
          </cell>
          <cell r="B73" t="str">
            <v>шт</v>
          </cell>
          <cell r="C73" t="str">
            <v>Дек</v>
          </cell>
        </row>
        <row r="74">
          <cell r="A74" t="str">
            <v>381  Сардельки Сочинки 0,4кг ТМ Стародворье  ПОКОМ</v>
          </cell>
          <cell r="B74" t="str">
            <v>шт</v>
          </cell>
          <cell r="C74" t="str">
            <v>Дек</v>
          </cell>
        </row>
        <row r="75">
          <cell r="A75" t="str">
            <v>383 Колбаса Сочинка по-европейски с сочной грудиной ТМ Стародворье в оболочке фиброуз в ва  Поком</v>
          </cell>
          <cell r="B75" t="str">
            <v>кг</v>
          </cell>
        </row>
        <row r="76">
          <cell r="A76" t="str">
            <v>384  Колбаса Сочинка по-фински с сочным окороком ТМ Стародворье в оболочке фиброуз в ва  Поком</v>
          </cell>
          <cell r="B76" t="str">
            <v>кг</v>
          </cell>
        </row>
        <row r="77">
          <cell r="A77" t="str">
            <v>389 Колбаса вареная Мусульманская Халяль ТМ Вязанка Халяль оболочка вектор 0,4 кг АК.  Поком</v>
          </cell>
          <cell r="B77" t="str">
            <v>шт</v>
          </cell>
        </row>
        <row r="78">
          <cell r="A78" t="str">
            <v>390 Сосиски Восточные Халяль ТМ Вязанка в оболочке полиамид в вакуумной упаковке 0,33 кг  Поком</v>
          </cell>
          <cell r="B78" t="str">
            <v>шт</v>
          </cell>
        </row>
        <row r="79">
          <cell r="A79" t="str">
            <v>405 Ветчины пастеризованная «Нежная с филе» Фикс.вес 0,4 п/а ТМ «Особый рецепт»  Поком</v>
          </cell>
          <cell r="B79" t="str">
            <v>шт</v>
          </cell>
        </row>
        <row r="80">
          <cell r="A80" t="str">
            <v>406 Ветчины Сливушка с индейкой Вязанка Фикс.вес 0,4 П/а Вязанка  Поком</v>
          </cell>
          <cell r="B80" t="str">
            <v>шт</v>
          </cell>
        </row>
        <row r="81">
          <cell r="A81" t="str">
            <v>408 Вареные колбасы Сливушка Вязанка Фикс.вес 0,375 П/а Вязанка  Поком</v>
          </cell>
          <cell r="B81" t="str">
            <v>шт</v>
          </cell>
        </row>
        <row r="82">
          <cell r="A82" t="str">
            <v>409 Вареные колбасы Молокуша Вязанка Фикс.вес 0,4 п/а Вязанка  Поком</v>
          </cell>
          <cell r="B82" t="str">
            <v>шт</v>
          </cell>
        </row>
        <row r="83">
          <cell r="A83" t="str">
            <v>410 В/к колбасы Сервелат Запекуша с говядиной Вязанка Весовые П/а Вязанка  Поком</v>
          </cell>
          <cell r="B83" t="str">
            <v>кг</v>
          </cell>
        </row>
        <row r="84">
          <cell r="A84" t="str">
            <v>411 Вареные колбасы «Муромская» Весовой п/а ТМ «Зареченские»  Поком</v>
          </cell>
          <cell r="B84" t="str">
            <v>кг</v>
          </cell>
        </row>
        <row r="85">
          <cell r="A85" t="str">
            <v>412 Вареные колбасы «Молочная с нежным филе» Фикс.вес 0,4 кг п/а ТМ «Особый рецепт»  Поком</v>
          </cell>
          <cell r="B85" t="str">
            <v>шт</v>
          </cell>
        </row>
        <row r="86">
          <cell r="A86" t="str">
            <v>413 Вареные колбасы пастеризованн «Стародворская без шпика» Фикс.вес 0,4 п/а ТМ «Стародворье»  Поком</v>
          </cell>
          <cell r="B86" t="str">
            <v>шт</v>
          </cell>
        </row>
        <row r="87">
          <cell r="A87" t="str">
            <v>415 Вареные колбасы Докторская ГОСТ Золоченная в печи Весовые ц/о в/у Стародворье  Поком</v>
          </cell>
          <cell r="B87" t="str">
            <v>кг</v>
          </cell>
        </row>
        <row r="88">
          <cell r="A88" t="str">
            <v>416 Вареные колбасы Докторская стародворская Золоченная в печи Весовые ц/о в/у Стародворье  Поком</v>
          </cell>
          <cell r="B88" t="str">
            <v>кг</v>
          </cell>
        </row>
        <row r="89">
          <cell r="A89" t="str">
            <v>417 П/к колбасы «Сочинка рубленая с сочным окороком» Весовой фиброуз ТМ «Стародворье»  Поком</v>
          </cell>
          <cell r="B89" t="str">
            <v>кг</v>
          </cell>
        </row>
        <row r="90">
          <cell r="A90" t="str">
            <v>418 С/к колбасы Мини-салями во вкусом бекона Ядрена копоть Фикс.вес 0,05 б/о Ядрена копоть  Поком</v>
          </cell>
          <cell r="B90" t="str">
            <v>шт</v>
          </cell>
        </row>
        <row r="91">
          <cell r="A91" t="str">
            <v>419 Паштеты «Любительский ГОСТ» Фикс.вес 0,1 ТМ «Стародворье»  Поком</v>
          </cell>
          <cell r="B91" t="str">
            <v>шт</v>
          </cell>
        </row>
        <row r="92">
          <cell r="A92" t="str">
            <v>420 Паштеты «Печеночный с морковью ГОСТ» Фикс.вес 0,1 ТМ «Стародворье»  Поком</v>
          </cell>
          <cell r="B92" t="str">
            <v>шт</v>
          </cell>
        </row>
        <row r="93">
          <cell r="A93" t="str">
            <v>421 Сардельки Сливушки #минидельки ТМ Вязанка айпил мгс ф/в 0,33 кг  Поком</v>
          </cell>
          <cell r="B93" t="str">
            <v>шт</v>
          </cell>
        </row>
        <row r="94">
          <cell r="A94" t="str">
            <v>422 Сардельки «Сливушки с сыром #минидельки» ф/в 0,33 айпил ТМ «Вязанка»  Поком</v>
          </cell>
          <cell r="B94" t="str">
            <v>шт</v>
          </cell>
        </row>
        <row r="95">
          <cell r="A95" t="str">
            <v>423 Сосиски «Сливушки с сыром» ф/в 0,3 п/а ТМ «Вязанка»  Поком</v>
          </cell>
          <cell r="B95" t="str">
            <v>шт</v>
          </cell>
        </row>
        <row r="96">
          <cell r="A96" t="str">
            <v>424 Сосиски Сливочные Вязанка Сливушки Весовые П/а мгс Вязанка  Поком</v>
          </cell>
          <cell r="B96" t="str">
            <v>кг</v>
          </cell>
        </row>
        <row r="97">
          <cell r="A97" t="str">
            <v>425 Сосиски «Сочные без свинины» Весовые ТМ «Особый рецепт» 1,3 кг  Поком</v>
          </cell>
          <cell r="B97" t="str">
            <v>кг</v>
          </cell>
        </row>
        <row r="98">
          <cell r="A98" t="str">
            <v>427 Колбаса вареная Молокуша ТМ Вязанка в оболочке полиамид 0,4 кг.  Поком</v>
          </cell>
          <cell r="B98" t="str">
            <v>шт</v>
          </cell>
        </row>
        <row r="99">
          <cell r="A99" t="str">
            <v>439 Колбаса Баварушка 130г Балыкбургская с мраморным балыком с/в  Поком</v>
          </cell>
          <cell r="B99" t="str">
            <v>шт</v>
          </cell>
        </row>
        <row r="100">
          <cell r="A100" t="str">
            <v>440 Колбаса Стародворье 450г Сочинка с сочным окороком вар  Поком</v>
          </cell>
          <cell r="B100" t="str">
            <v>шт</v>
          </cell>
        </row>
        <row r="101">
          <cell r="A101" t="str">
            <v>441 Колбаса Стародворье Докторская стародворская Бордо вар п/а вес  Поком</v>
          </cell>
          <cell r="B101" t="str">
            <v>кг</v>
          </cell>
        </row>
        <row r="102">
          <cell r="A102" t="str">
            <v>442 Сосиски Вязанка 450г Молокуши Молочные газ/ср  Поком</v>
          </cell>
          <cell r="B102" t="str">
            <v>шт</v>
          </cell>
        </row>
        <row r="103">
          <cell r="A103" t="str">
            <v>443 Сосиски Вязанка 450г Сливушки Сливочные газ/ср  Поком</v>
          </cell>
          <cell r="B103" t="str">
            <v>шт</v>
          </cell>
        </row>
        <row r="104">
          <cell r="A104" t="str">
            <v>444 Сосиски Вязанка Молокуши вес  Поком</v>
          </cell>
          <cell r="B104" t="str">
            <v>кг</v>
          </cell>
        </row>
        <row r="105">
          <cell r="A105" t="str">
            <v>445 Сосиски Стародворье Сочинки Молочные п/а вес  Поком</v>
          </cell>
          <cell r="B105" t="str">
            <v>кг</v>
          </cell>
        </row>
        <row r="106">
          <cell r="A106" t="str">
            <v>446 Сосиски Баварские с сыром 0,35 кг. ТМ Стародворье в оболочке айпил в модифи газовой среде  Поком</v>
          </cell>
          <cell r="B106" t="str">
            <v>шт</v>
          </cell>
        </row>
        <row r="107">
          <cell r="A107" t="str">
            <v>БОНУС_096  Сосиски Баварские,  0.42кг,ПОКОМ</v>
          </cell>
          <cell r="B107" t="str">
            <v>шт</v>
          </cell>
        </row>
        <row r="108">
          <cell r="A108" t="str">
            <v>БОНУС_229  Колбаса Молочная Дугушка, в/у, ВЕС, ТМ Стародворье   ПОКОМ</v>
          </cell>
          <cell r="B108" t="str">
            <v>кг</v>
          </cell>
        </row>
        <row r="109">
          <cell r="A109" t="str">
            <v>БОНУС_314 Колбаса вареная Филейская ТМ Вязанка ТС Классическая в оболочке полиамид.  ПОКОМ</v>
          </cell>
          <cell r="B109" t="str">
            <v>кг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22.11.2023 - 29.11.2023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H3" t="str">
            <v>крат</v>
          </cell>
          <cell r="I3" t="str">
            <v>сроки</v>
          </cell>
          <cell r="J3" t="str">
            <v>заяв</v>
          </cell>
          <cell r="K3" t="str">
            <v>раз</v>
          </cell>
          <cell r="L3" t="str">
            <v>без опта</v>
          </cell>
          <cell r="M3" t="str">
            <v>опт</v>
          </cell>
          <cell r="N3" t="str">
            <v>заказ</v>
          </cell>
          <cell r="O3" t="str">
            <v>заказ</v>
          </cell>
          <cell r="P3" t="str">
            <v>ср</v>
          </cell>
          <cell r="Q3" t="str">
            <v>заказ 1</v>
          </cell>
          <cell r="R3" t="str">
            <v>заказ 1</v>
          </cell>
          <cell r="S3" t="str">
            <v>заказ 1</v>
          </cell>
          <cell r="T3" t="str">
            <v xml:space="preserve">ЗАКАЗ </v>
          </cell>
          <cell r="V3" t="str">
            <v>запас</v>
          </cell>
          <cell r="W3" t="str">
            <v>запас без заказа</v>
          </cell>
          <cell r="X3" t="str">
            <v>ср 08,11</v>
          </cell>
          <cell r="Y3" t="str">
            <v>ср 15,11</v>
          </cell>
          <cell r="Z3" t="str">
            <v>ср 22,11</v>
          </cell>
        </row>
        <row r="4"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I4" t="str">
            <v>сроки</v>
          </cell>
          <cell r="O4" t="str">
            <v>в дороге</v>
          </cell>
          <cell r="T4" t="str">
            <v>от филиала</v>
          </cell>
          <cell r="U4" t="str">
            <v>комментарий филиала</v>
          </cell>
        </row>
        <row r="5">
          <cell r="F5">
            <v>75076.554999999964</v>
          </cell>
          <cell r="G5">
            <v>28414.952000000001</v>
          </cell>
          <cell r="J5">
            <v>92945.755999999979</v>
          </cell>
          <cell r="K5">
            <v>-17869.201000000001</v>
          </cell>
          <cell r="L5">
            <v>23131.945000000003</v>
          </cell>
          <cell r="M5">
            <v>51944.609999999993</v>
          </cell>
          <cell r="N5">
            <v>0</v>
          </cell>
          <cell r="O5">
            <v>10880</v>
          </cell>
          <cell r="P5">
            <v>4626.3890000000001</v>
          </cell>
          <cell r="Q5">
            <v>12735</v>
          </cell>
          <cell r="R5">
            <v>4000</v>
          </cell>
          <cell r="S5">
            <v>3700</v>
          </cell>
          <cell r="T5">
            <v>0</v>
          </cell>
          <cell r="X5">
            <v>4062.1418000000017</v>
          </cell>
          <cell r="Y5">
            <v>4668.1815999999981</v>
          </cell>
          <cell r="Z5">
            <v>4501.6631999999991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 t="str">
            <v>Нояб</v>
          </cell>
          <cell r="D6">
            <v>115.012</v>
          </cell>
          <cell r="F6">
            <v>28.071999999999999</v>
          </cell>
          <cell r="G6">
            <v>76.016000000000005</v>
          </cell>
          <cell r="H6">
            <v>1</v>
          </cell>
          <cell r="I6">
            <v>50</v>
          </cell>
          <cell r="J6">
            <v>24.55</v>
          </cell>
          <cell r="K6">
            <v>3.5219999999999985</v>
          </cell>
          <cell r="L6">
            <v>28.071999999999999</v>
          </cell>
          <cell r="O6">
            <v>0</v>
          </cell>
          <cell r="P6">
            <v>5.6143999999999998</v>
          </cell>
          <cell r="V6">
            <v>13.539469934454262</v>
          </cell>
          <cell r="W6">
            <v>13.539469934454262</v>
          </cell>
          <cell r="X6">
            <v>9.7864000000000004</v>
          </cell>
          <cell r="Y6">
            <v>10.432399999999999</v>
          </cell>
          <cell r="Z6">
            <v>6.3940000000000001</v>
          </cell>
        </row>
        <row r="7">
          <cell r="A7" t="str">
            <v>016  Сосиски Вязанка Молочные, Вязанка вискофан  ВЕС.ПОКОМ</v>
          </cell>
          <cell r="B7" t="str">
            <v>кг</v>
          </cell>
          <cell r="D7">
            <v>589.15200000000004</v>
          </cell>
          <cell r="E7">
            <v>108.155</v>
          </cell>
          <cell r="F7">
            <v>591.37300000000005</v>
          </cell>
          <cell r="G7">
            <v>96.513999999999996</v>
          </cell>
          <cell r="H7">
            <v>1</v>
          </cell>
          <cell r="I7">
            <v>45</v>
          </cell>
          <cell r="J7">
            <v>1384.434</v>
          </cell>
          <cell r="K7">
            <v>-793.06099999999992</v>
          </cell>
          <cell r="L7">
            <v>489.54400000000004</v>
          </cell>
          <cell r="M7">
            <v>101.82899999999999</v>
          </cell>
          <cell r="O7">
            <v>0</v>
          </cell>
          <cell r="P7">
            <v>97.908800000000014</v>
          </cell>
          <cell r="Q7">
            <v>750</v>
          </cell>
          <cell r="V7">
            <v>8.6459439805206468</v>
          </cell>
          <cell r="W7">
            <v>0.98575408952004295</v>
          </cell>
          <cell r="X7">
            <v>0.26200000000000045</v>
          </cell>
          <cell r="Y7">
            <v>86.521999999999991</v>
          </cell>
          <cell r="Z7">
            <v>39.313400000000001</v>
          </cell>
        </row>
        <row r="8">
          <cell r="A8" t="str">
            <v>017  Сосиски Вязанка Сливочные, Вязанка амицел ВЕС.ПОКОМ</v>
          </cell>
          <cell r="B8" t="str">
            <v>кг</v>
          </cell>
          <cell r="D8">
            <v>175.59</v>
          </cell>
          <cell r="E8">
            <v>572.80899999999997</v>
          </cell>
          <cell r="F8">
            <v>196.36</v>
          </cell>
          <cell r="G8">
            <v>471.97300000000001</v>
          </cell>
          <cell r="H8">
            <v>1</v>
          </cell>
          <cell r="I8">
            <v>45</v>
          </cell>
          <cell r="J8">
            <v>353.75700000000001</v>
          </cell>
          <cell r="K8">
            <v>-157.39699999999999</v>
          </cell>
          <cell r="L8">
            <v>97.946000000000012</v>
          </cell>
          <cell r="M8">
            <v>98.414000000000001</v>
          </cell>
          <cell r="O8">
            <v>400</v>
          </cell>
          <cell r="P8">
            <v>19.589200000000002</v>
          </cell>
          <cell r="V8">
            <v>44.512945908970245</v>
          </cell>
          <cell r="W8">
            <v>44.512945908970245</v>
          </cell>
          <cell r="X8">
            <v>95.315200000000004</v>
          </cell>
          <cell r="Y8">
            <v>52.505800000000001</v>
          </cell>
          <cell r="Z8">
            <v>107.46759999999999</v>
          </cell>
        </row>
        <row r="9">
          <cell r="A9" t="str">
            <v>018  Сосиски Рубленые, Вязанка вискофан  ВЕС.ПОКОМ</v>
          </cell>
          <cell r="B9" t="str">
            <v>кг</v>
          </cell>
          <cell r="D9">
            <v>429.32100000000003</v>
          </cell>
          <cell r="E9">
            <v>126.646</v>
          </cell>
          <cell r="F9">
            <v>201.90600000000001</v>
          </cell>
          <cell r="G9">
            <v>290.34800000000001</v>
          </cell>
          <cell r="H9">
            <v>1</v>
          </cell>
          <cell r="I9">
            <v>40</v>
          </cell>
          <cell r="J9">
            <v>241.19200000000001</v>
          </cell>
          <cell r="K9">
            <v>-39.286000000000001</v>
          </cell>
          <cell r="L9">
            <v>201.90600000000001</v>
          </cell>
          <cell r="O9">
            <v>0</v>
          </cell>
          <cell r="P9">
            <v>40.3812</v>
          </cell>
          <cell r="Q9">
            <v>220</v>
          </cell>
          <cell r="V9">
            <v>12.638257406912128</v>
          </cell>
          <cell r="W9">
            <v>7.1901776074014645</v>
          </cell>
          <cell r="X9">
            <v>48.573400000000007</v>
          </cell>
          <cell r="Y9">
            <v>45.625199999999992</v>
          </cell>
          <cell r="Z9">
            <v>36.827399999999997</v>
          </cell>
        </row>
        <row r="10">
          <cell r="A10" t="str">
            <v>032  Сосиски Вязанка Сливочные, Вязанка амицел МГС, 0.45кг, ПОКОМ</v>
          </cell>
          <cell r="B10" t="str">
            <v>шт</v>
          </cell>
          <cell r="D10">
            <v>28</v>
          </cell>
          <cell r="E10">
            <v>192</v>
          </cell>
          <cell r="F10">
            <v>3</v>
          </cell>
          <cell r="G10">
            <v>192</v>
          </cell>
          <cell r="H10">
            <v>0.45</v>
          </cell>
          <cell r="I10">
            <v>45</v>
          </cell>
          <cell r="J10">
            <v>10</v>
          </cell>
          <cell r="K10">
            <v>-7</v>
          </cell>
          <cell r="L10">
            <v>3</v>
          </cell>
          <cell r="O10">
            <v>100</v>
          </cell>
          <cell r="P10">
            <v>0.6</v>
          </cell>
          <cell r="V10">
            <v>486.66666666666669</v>
          </cell>
          <cell r="W10">
            <v>486.66666666666669</v>
          </cell>
          <cell r="X10">
            <v>37.4</v>
          </cell>
          <cell r="Y10">
            <v>14</v>
          </cell>
          <cell r="Z10">
            <v>36.799999999999997</v>
          </cell>
        </row>
        <row r="11">
          <cell r="A11" t="str">
            <v>058  Колбаса Докторская Особая ТМ Особый рецепт,  0,5кг, ПОКОМ</v>
          </cell>
          <cell r="B11" t="str">
            <v>шт</v>
          </cell>
          <cell r="D11">
            <v>27</v>
          </cell>
          <cell r="E11">
            <v>200</v>
          </cell>
          <cell r="F11">
            <v>125</v>
          </cell>
          <cell r="G11">
            <v>100</v>
          </cell>
          <cell r="H11">
            <v>0.5</v>
          </cell>
          <cell r="I11">
            <v>60</v>
          </cell>
          <cell r="J11">
            <v>142</v>
          </cell>
          <cell r="K11">
            <v>-17</v>
          </cell>
          <cell r="L11">
            <v>25</v>
          </cell>
          <cell r="M11">
            <v>100</v>
          </cell>
          <cell r="O11">
            <v>0</v>
          </cell>
          <cell r="P11">
            <v>5</v>
          </cell>
          <cell r="V11">
            <v>20</v>
          </cell>
          <cell r="W11">
            <v>20</v>
          </cell>
          <cell r="X11">
            <v>13.6</v>
          </cell>
          <cell r="Y11">
            <v>2.4</v>
          </cell>
          <cell r="Z11">
            <v>10.8</v>
          </cell>
        </row>
        <row r="12">
          <cell r="A12" t="str">
            <v>083  Колбаса Швейцарская 0,17 кг., ШТ., сырокопченая   ПОКОМ</v>
          </cell>
          <cell r="B12" t="str">
            <v>шт</v>
          </cell>
          <cell r="D12">
            <v>30</v>
          </cell>
          <cell r="E12">
            <v>105</v>
          </cell>
          <cell r="F12">
            <v>90</v>
          </cell>
          <cell r="G12">
            <v>45</v>
          </cell>
          <cell r="H12">
            <v>0.17</v>
          </cell>
          <cell r="I12">
            <v>120</v>
          </cell>
          <cell r="J12">
            <v>148</v>
          </cell>
          <cell r="K12">
            <v>-58</v>
          </cell>
          <cell r="L12">
            <v>30</v>
          </cell>
          <cell r="M12">
            <v>60</v>
          </cell>
          <cell r="O12">
            <v>0</v>
          </cell>
          <cell r="P12">
            <v>6</v>
          </cell>
          <cell r="Q12">
            <v>35</v>
          </cell>
          <cell r="V12">
            <v>13.333333333333334</v>
          </cell>
          <cell r="W12">
            <v>7.5</v>
          </cell>
          <cell r="X12">
            <v>4.2</v>
          </cell>
          <cell r="Y12">
            <v>4</v>
          </cell>
          <cell r="Z12">
            <v>5</v>
          </cell>
        </row>
        <row r="13">
          <cell r="A13" t="str">
            <v>096  Сосиски Баварские,  0.42кг,ПОКОМ</v>
          </cell>
          <cell r="B13" t="str">
            <v>шт</v>
          </cell>
          <cell r="C13" t="str">
            <v>бонус_Н</v>
          </cell>
          <cell r="D13">
            <v>84</v>
          </cell>
          <cell r="E13">
            <v>118</v>
          </cell>
          <cell r="F13">
            <v>99.646000000000001</v>
          </cell>
          <cell r="H13">
            <v>0.42</v>
          </cell>
          <cell r="I13">
            <v>45</v>
          </cell>
          <cell r="J13">
            <v>208</v>
          </cell>
          <cell r="K13">
            <v>-108.354</v>
          </cell>
          <cell r="L13">
            <v>33.646000000000001</v>
          </cell>
          <cell r="M13">
            <v>66</v>
          </cell>
          <cell r="O13">
            <v>0</v>
          </cell>
          <cell r="P13">
            <v>6.7292000000000005</v>
          </cell>
          <cell r="Q13">
            <v>120</v>
          </cell>
          <cell r="V13">
            <v>17.832729001961599</v>
          </cell>
          <cell r="W13">
            <v>0</v>
          </cell>
          <cell r="X13">
            <v>0</v>
          </cell>
          <cell r="Y13">
            <v>-11.2</v>
          </cell>
          <cell r="Z13">
            <v>0</v>
          </cell>
        </row>
        <row r="14">
          <cell r="A14" t="str">
            <v>103  Сосиски Классические, 0.42кг,ядрена копотьПОКОМ</v>
          </cell>
          <cell r="B14" t="str">
            <v>шт</v>
          </cell>
          <cell r="D14">
            <v>270</v>
          </cell>
          <cell r="F14">
            <v>62</v>
          </cell>
          <cell r="G14">
            <v>202</v>
          </cell>
          <cell r="H14">
            <v>0.42</v>
          </cell>
          <cell r="I14">
            <v>35</v>
          </cell>
          <cell r="J14">
            <v>134</v>
          </cell>
          <cell r="K14">
            <v>-72</v>
          </cell>
          <cell r="L14">
            <v>62</v>
          </cell>
          <cell r="O14">
            <v>0</v>
          </cell>
          <cell r="P14">
            <v>12.4</v>
          </cell>
          <cell r="V14">
            <v>16.29032258064516</v>
          </cell>
          <cell r="W14">
            <v>16.29032258064516</v>
          </cell>
          <cell r="X14">
            <v>21.8</v>
          </cell>
          <cell r="Y14">
            <v>38.200000000000003</v>
          </cell>
          <cell r="Z14">
            <v>14.8</v>
          </cell>
        </row>
        <row r="15">
          <cell r="A15" t="str">
            <v>108  Сосиски С сыром,  0.42кг,ядрена копоть ПОКОМ</v>
          </cell>
          <cell r="B15" t="str">
            <v>шт</v>
          </cell>
          <cell r="D15">
            <v>150</v>
          </cell>
          <cell r="E15">
            <v>96</v>
          </cell>
          <cell r="F15">
            <v>107</v>
          </cell>
          <cell r="G15">
            <v>139</v>
          </cell>
          <cell r="H15">
            <v>0.42</v>
          </cell>
          <cell r="I15">
            <v>35</v>
          </cell>
          <cell r="J15">
            <v>100</v>
          </cell>
          <cell r="K15">
            <v>7</v>
          </cell>
          <cell r="L15">
            <v>107</v>
          </cell>
          <cell r="O15">
            <v>0</v>
          </cell>
          <cell r="P15">
            <v>21.4</v>
          </cell>
          <cell r="Q15">
            <v>130</v>
          </cell>
          <cell r="V15">
            <v>12.570093457943926</v>
          </cell>
          <cell r="W15">
            <v>6.4953271028037385</v>
          </cell>
          <cell r="X15">
            <v>12.8</v>
          </cell>
          <cell r="Y15">
            <v>22.2</v>
          </cell>
          <cell r="Z15">
            <v>17.399999999999999</v>
          </cell>
        </row>
        <row r="16">
          <cell r="A16" t="str">
            <v>117  Колбаса Сервелат Филейбургский с ароматными пряностями, в/у 0,35 кг срез, БАВАРУШКА ПОКОМ</v>
          </cell>
          <cell r="B16" t="str">
            <v>шт</v>
          </cell>
          <cell r="D16">
            <v>127</v>
          </cell>
          <cell r="E16">
            <v>162</v>
          </cell>
          <cell r="F16">
            <v>149</v>
          </cell>
          <cell r="G16">
            <v>126</v>
          </cell>
          <cell r="H16">
            <v>0.35</v>
          </cell>
          <cell r="I16">
            <v>45</v>
          </cell>
          <cell r="J16">
            <v>179</v>
          </cell>
          <cell r="K16">
            <v>-30</v>
          </cell>
          <cell r="L16">
            <v>113</v>
          </cell>
          <cell r="M16">
            <v>36</v>
          </cell>
          <cell r="O16">
            <v>0</v>
          </cell>
          <cell r="P16">
            <v>22.6</v>
          </cell>
          <cell r="Q16">
            <v>160</v>
          </cell>
          <cell r="V16">
            <v>12.654867256637168</v>
          </cell>
          <cell r="W16">
            <v>5.5752212389380524</v>
          </cell>
          <cell r="X16">
            <v>24.2</v>
          </cell>
          <cell r="Y16">
            <v>17.399999999999999</v>
          </cell>
          <cell r="Z16">
            <v>18.2</v>
          </cell>
        </row>
        <row r="17">
          <cell r="A17" t="str">
            <v>118  Колбаса Сервелат Филейбургский с филе сочного окорока, в/у 0,35 кг срез, БАВАРУШКА ПОКОМ</v>
          </cell>
          <cell r="B17" t="str">
            <v>шт</v>
          </cell>
          <cell r="D17">
            <v>129</v>
          </cell>
          <cell r="E17">
            <v>204</v>
          </cell>
          <cell r="F17">
            <v>176</v>
          </cell>
          <cell r="G17">
            <v>144</v>
          </cell>
          <cell r="H17">
            <v>0.35</v>
          </cell>
          <cell r="I17">
            <v>45</v>
          </cell>
          <cell r="J17">
            <v>222</v>
          </cell>
          <cell r="K17">
            <v>-46</v>
          </cell>
          <cell r="L17">
            <v>116</v>
          </cell>
          <cell r="M17">
            <v>60</v>
          </cell>
          <cell r="O17">
            <v>100</v>
          </cell>
          <cell r="P17">
            <v>23.2</v>
          </cell>
          <cell r="Q17">
            <v>60</v>
          </cell>
          <cell r="V17">
            <v>13.103448275862069</v>
          </cell>
          <cell r="W17">
            <v>10.517241379310345</v>
          </cell>
          <cell r="X17">
            <v>44.4</v>
          </cell>
          <cell r="Y17">
            <v>10.8</v>
          </cell>
          <cell r="Z17">
            <v>29.6</v>
          </cell>
        </row>
        <row r="18">
          <cell r="A18" t="str">
            <v>200  Ветчина Дугушка ТМ Стародворье, вектор в/у    ПОКОМ</v>
          </cell>
          <cell r="B18" t="str">
            <v>кг</v>
          </cell>
          <cell r="C18" t="str">
            <v>Нояб</v>
          </cell>
          <cell r="D18">
            <v>260.96499999999997</v>
          </cell>
          <cell r="E18">
            <v>799.16700000000003</v>
          </cell>
          <cell r="F18">
            <v>934.42899999999997</v>
          </cell>
          <cell r="G18">
            <v>124.307</v>
          </cell>
          <cell r="H18">
            <v>1</v>
          </cell>
          <cell r="I18">
            <v>55</v>
          </cell>
          <cell r="J18">
            <v>1312.9369999999999</v>
          </cell>
          <cell r="K18">
            <v>-378.50799999999992</v>
          </cell>
          <cell r="L18">
            <v>259.68200000000002</v>
          </cell>
          <cell r="M18">
            <v>674.74699999999996</v>
          </cell>
          <cell r="O18">
            <v>80</v>
          </cell>
          <cell r="P18">
            <v>51.936400000000006</v>
          </cell>
          <cell r="Q18">
            <v>400</v>
          </cell>
          <cell r="V18">
            <v>11.635519597045617</v>
          </cell>
          <cell r="W18">
            <v>3.933792099567933</v>
          </cell>
          <cell r="X18">
            <v>34.685799999999993</v>
          </cell>
          <cell r="Y18">
            <v>64.069800000000001</v>
          </cell>
          <cell r="Z18">
            <v>35.355599999999995</v>
          </cell>
        </row>
        <row r="19">
          <cell r="A19" t="str">
            <v>201  Ветчина Нежная ТМ Особый рецепт, (2,5кг), ПОКОМ</v>
          </cell>
          <cell r="B19" t="str">
            <v>кг</v>
          </cell>
          <cell r="D19">
            <v>3079.7440000000001</v>
          </cell>
          <cell r="E19">
            <v>12902.859</v>
          </cell>
          <cell r="F19">
            <v>11911.039000000001</v>
          </cell>
          <cell r="G19">
            <v>3595.7049999999999</v>
          </cell>
          <cell r="H19">
            <v>1</v>
          </cell>
          <cell r="I19">
            <v>50</v>
          </cell>
          <cell r="J19">
            <v>13937.164000000001</v>
          </cell>
          <cell r="K19">
            <v>-2026.125</v>
          </cell>
          <cell r="L19">
            <v>2893.9140000000007</v>
          </cell>
          <cell r="M19">
            <v>9017.125</v>
          </cell>
          <cell r="O19">
            <v>1480</v>
          </cell>
          <cell r="P19">
            <v>578.78280000000018</v>
          </cell>
          <cell r="Q19">
            <v>1300</v>
          </cell>
          <cell r="R19">
            <v>1000</v>
          </cell>
          <cell r="V19">
            <v>12.743476482023995</v>
          </cell>
          <cell r="W19">
            <v>8.7696196224213967</v>
          </cell>
          <cell r="X19">
            <v>541.19540000000006</v>
          </cell>
          <cell r="Y19">
            <v>533.07579999999996</v>
          </cell>
          <cell r="Z19">
            <v>546.24939999999992</v>
          </cell>
        </row>
        <row r="20">
          <cell r="A20" t="str">
            <v>217  Колбаса Докторская Дугушка, ВЕС, НЕ ГОСТ, ТМ Стародворье ПОКОМ</v>
          </cell>
          <cell r="B20" t="str">
            <v>кг</v>
          </cell>
          <cell r="C20" t="str">
            <v>Нояб</v>
          </cell>
          <cell r="D20">
            <v>638.37199999999996</v>
          </cell>
          <cell r="E20">
            <v>947.995</v>
          </cell>
          <cell r="F20">
            <v>1196.059</v>
          </cell>
          <cell r="G20">
            <v>329.94400000000002</v>
          </cell>
          <cell r="H20">
            <v>1</v>
          </cell>
          <cell r="I20">
            <v>55</v>
          </cell>
          <cell r="J20">
            <v>1632.567</v>
          </cell>
          <cell r="K20">
            <v>-436.50800000000004</v>
          </cell>
          <cell r="L20">
            <v>379.26400000000001</v>
          </cell>
          <cell r="M20">
            <v>816.79499999999996</v>
          </cell>
          <cell r="O20">
            <v>100</v>
          </cell>
          <cell r="P20">
            <v>75.852800000000002</v>
          </cell>
          <cell r="Q20">
            <v>550</v>
          </cell>
          <cell r="V20">
            <v>12.919022105973674</v>
          </cell>
          <cell r="W20">
            <v>5.6681361795477558</v>
          </cell>
          <cell r="X20">
            <v>-1.9379999999999995</v>
          </cell>
          <cell r="Y20">
            <v>74.472000000000008</v>
          </cell>
          <cell r="Z20">
            <v>61.991799999999998</v>
          </cell>
        </row>
        <row r="21">
          <cell r="A21" t="str">
            <v>219  Колбаса Докторская Особая ТМ Особый рецепт, ВЕС  ПОКОМ</v>
          </cell>
          <cell r="B21" t="str">
            <v>кг</v>
          </cell>
          <cell r="D21">
            <v>3811.3229999999999</v>
          </cell>
          <cell r="E21">
            <v>12735.618</v>
          </cell>
          <cell r="F21">
            <v>10295.678</v>
          </cell>
          <cell r="G21">
            <v>5598.7539999999999</v>
          </cell>
          <cell r="H21">
            <v>1</v>
          </cell>
          <cell r="I21">
            <v>60</v>
          </cell>
          <cell r="J21">
            <v>11714.275</v>
          </cell>
          <cell r="K21">
            <v>-1418.5969999999998</v>
          </cell>
          <cell r="L21">
            <v>3680.9979999999996</v>
          </cell>
          <cell r="M21">
            <v>6614.68</v>
          </cell>
          <cell r="O21">
            <v>1800</v>
          </cell>
          <cell r="P21">
            <v>736.19959999999992</v>
          </cell>
          <cell r="R21">
            <v>1000</v>
          </cell>
          <cell r="S21">
            <v>1000</v>
          </cell>
          <cell r="V21">
            <v>12.76658395359085</v>
          </cell>
          <cell r="W21">
            <v>10.049929394148002</v>
          </cell>
          <cell r="X21">
            <v>655.99219999999991</v>
          </cell>
          <cell r="Y21">
            <v>776.99220000000003</v>
          </cell>
          <cell r="Z21">
            <v>750.2002</v>
          </cell>
        </row>
        <row r="22">
          <cell r="A22" t="str">
            <v>225  Колбаса Дугушка со шпиком, ВЕС, ТМ Стародворье   ПОКОМ</v>
          </cell>
          <cell r="B22" t="str">
            <v>кг</v>
          </cell>
          <cell r="C22" t="str">
            <v>Нояб</v>
          </cell>
          <cell r="D22">
            <v>150.40600000000001</v>
          </cell>
          <cell r="E22">
            <v>163.76</v>
          </cell>
          <cell r="F22">
            <v>228.96</v>
          </cell>
          <cell r="G22">
            <v>82.48</v>
          </cell>
          <cell r="H22">
            <v>1</v>
          </cell>
          <cell r="I22">
            <v>50</v>
          </cell>
          <cell r="J22">
            <v>299.02999999999997</v>
          </cell>
          <cell r="K22">
            <v>-70.069999999999965</v>
          </cell>
          <cell r="L22">
            <v>65.200000000000017</v>
          </cell>
          <cell r="M22">
            <v>163.76</v>
          </cell>
          <cell r="O22">
            <v>0</v>
          </cell>
          <cell r="P22">
            <v>13.040000000000003</v>
          </cell>
          <cell r="Q22">
            <v>80</v>
          </cell>
          <cell r="V22">
            <v>12.460122699386503</v>
          </cell>
          <cell r="W22">
            <v>6.3251533742331274</v>
          </cell>
          <cell r="X22">
            <v>2.8303999999999996</v>
          </cell>
          <cell r="Y22">
            <v>20.130000000000003</v>
          </cell>
          <cell r="Z22">
            <v>11.116200000000001</v>
          </cell>
        </row>
        <row r="23">
          <cell r="A23" t="str">
            <v>229  Колбаса Молочная Дугушка, в/у, ВЕС, ТМ Стародворье   ПОКОМ</v>
          </cell>
          <cell r="B23" t="str">
            <v>кг</v>
          </cell>
          <cell r="C23" t="str">
            <v>Нояб</v>
          </cell>
          <cell r="D23">
            <v>577.91700000000003</v>
          </cell>
          <cell r="E23">
            <v>435.91199999999998</v>
          </cell>
          <cell r="F23">
            <v>823.69899999999996</v>
          </cell>
          <cell r="G23">
            <v>152.24300000000002</v>
          </cell>
          <cell r="H23">
            <v>1</v>
          </cell>
          <cell r="I23">
            <v>55</v>
          </cell>
          <cell r="J23">
            <v>831.33</v>
          </cell>
          <cell r="K23">
            <v>-7.6310000000000855</v>
          </cell>
          <cell r="L23">
            <v>417.23899999999998</v>
          </cell>
          <cell r="M23">
            <v>406.46</v>
          </cell>
          <cell r="O23">
            <v>0</v>
          </cell>
          <cell r="P23">
            <v>83.447800000000001</v>
          </cell>
          <cell r="Q23">
            <v>650</v>
          </cell>
          <cell r="V23">
            <v>9.6137106071100735</v>
          </cell>
          <cell r="W23">
            <v>1.8244099904371358</v>
          </cell>
          <cell r="X23">
            <v>32.143800000000006</v>
          </cell>
          <cell r="Y23">
            <v>86.038999999999987</v>
          </cell>
          <cell r="Z23">
            <v>33.113600000000005</v>
          </cell>
        </row>
        <row r="24">
          <cell r="A24" t="str">
            <v>230  Колбаса Молочная Особая ТМ Особый рецепт, п/а, ВЕС. ПОКОМ</v>
          </cell>
          <cell r="B24" t="str">
            <v>кг</v>
          </cell>
          <cell r="D24">
            <v>3169.098</v>
          </cell>
          <cell r="E24">
            <v>17253.491000000002</v>
          </cell>
          <cell r="F24">
            <v>15590.066000000001</v>
          </cell>
          <cell r="G24">
            <v>4253.1959999999999</v>
          </cell>
          <cell r="H24">
            <v>1</v>
          </cell>
          <cell r="I24">
            <v>60</v>
          </cell>
          <cell r="J24">
            <v>19502.744999999999</v>
          </cell>
          <cell r="K24">
            <v>-3912.6789999999983</v>
          </cell>
          <cell r="L24">
            <v>3977.6090000000004</v>
          </cell>
          <cell r="M24">
            <v>11612.457</v>
          </cell>
          <cell r="O24">
            <v>2500</v>
          </cell>
          <cell r="P24">
            <v>795.5218000000001</v>
          </cell>
          <cell r="Q24">
            <v>500</v>
          </cell>
          <cell r="R24">
            <v>2000</v>
          </cell>
          <cell r="S24">
            <v>700</v>
          </cell>
          <cell r="V24">
            <v>12.511531425034486</v>
          </cell>
          <cell r="W24">
            <v>8.4890143802470259</v>
          </cell>
          <cell r="X24">
            <v>617.31420000000003</v>
          </cell>
          <cell r="Y24">
            <v>655.48239999999998</v>
          </cell>
          <cell r="Z24">
            <v>725.35239999999999</v>
          </cell>
        </row>
        <row r="25">
          <cell r="A25" t="str">
            <v>235  Колбаса Особая ТМ Особый рецепт, ВЕС, ТМ Стародворье ПОКОМ</v>
          </cell>
          <cell r="B25" t="str">
            <v>кг</v>
          </cell>
          <cell r="D25">
            <v>3317.5729999999999</v>
          </cell>
          <cell r="E25">
            <v>8142.96</v>
          </cell>
          <cell r="F25">
            <v>7898.393</v>
          </cell>
          <cell r="G25">
            <v>3152.8449999999998</v>
          </cell>
          <cell r="H25">
            <v>1</v>
          </cell>
          <cell r="I25">
            <v>60</v>
          </cell>
          <cell r="J25">
            <v>8855.7049999999999</v>
          </cell>
          <cell r="K25">
            <v>-957.3119999999999</v>
          </cell>
          <cell r="L25">
            <v>2268.1980000000003</v>
          </cell>
          <cell r="M25">
            <v>5630.1949999999997</v>
          </cell>
          <cell r="O25">
            <v>1000</v>
          </cell>
          <cell r="P25">
            <v>453.63960000000009</v>
          </cell>
          <cell r="Q25">
            <v>1600</v>
          </cell>
          <cell r="V25">
            <v>12.681531771035859</v>
          </cell>
          <cell r="W25">
            <v>9.1545028255910612</v>
          </cell>
          <cell r="X25">
            <v>406.43060000000003</v>
          </cell>
          <cell r="Y25">
            <v>422.67179999999996</v>
          </cell>
          <cell r="Z25">
            <v>424.53620000000001</v>
          </cell>
        </row>
        <row r="26">
          <cell r="A26" t="str">
            <v>236  Колбаса Рубленая ЗАПЕЧ. Дугушка ТМ Стародворье, вектор, в/к    ПОКОМ</v>
          </cell>
          <cell r="B26" t="str">
            <v>кг</v>
          </cell>
          <cell r="C26" t="str">
            <v>Нояб</v>
          </cell>
          <cell r="D26">
            <v>484.31299999999999</v>
          </cell>
          <cell r="E26">
            <v>679.53599999999994</v>
          </cell>
          <cell r="F26">
            <v>810.54899999999998</v>
          </cell>
          <cell r="G26">
            <v>344.51799999999997</v>
          </cell>
          <cell r="H26">
            <v>1</v>
          </cell>
          <cell r="I26">
            <v>60</v>
          </cell>
          <cell r="J26">
            <v>1047.3119999999999</v>
          </cell>
          <cell r="K26">
            <v>-236.76299999999992</v>
          </cell>
          <cell r="L26">
            <v>295.36699999999996</v>
          </cell>
          <cell r="M26">
            <v>515.18200000000002</v>
          </cell>
          <cell r="O26">
            <v>100</v>
          </cell>
          <cell r="P26">
            <v>59.073399999999992</v>
          </cell>
          <cell r="Q26">
            <v>300</v>
          </cell>
          <cell r="V26">
            <v>12.603269830414368</v>
          </cell>
          <cell r="W26">
            <v>7.5248419762532714</v>
          </cell>
          <cell r="X26">
            <v>23.378</v>
          </cell>
          <cell r="Y26">
            <v>69.402799999999999</v>
          </cell>
          <cell r="Z26">
            <v>56.067399999999999</v>
          </cell>
        </row>
        <row r="27">
          <cell r="A27" t="str">
            <v>239  Колбаса Салями запеч Дугушка, оболочка вектор, ВЕС, ТМ Стародворье  ПОКОМ</v>
          </cell>
          <cell r="B27" t="str">
            <v>кг</v>
          </cell>
          <cell r="C27" t="str">
            <v>Нояб</v>
          </cell>
          <cell r="D27">
            <v>84.644999999999996</v>
          </cell>
          <cell r="E27">
            <v>406.12</v>
          </cell>
          <cell r="F27">
            <v>488.99</v>
          </cell>
          <cell r="H27">
            <v>1</v>
          </cell>
          <cell r="I27">
            <v>60</v>
          </cell>
          <cell r="J27">
            <v>569.73599999999999</v>
          </cell>
          <cell r="K27">
            <v>-80.745999999999981</v>
          </cell>
          <cell r="L27">
            <v>82.87</v>
          </cell>
          <cell r="M27">
            <v>406.12</v>
          </cell>
          <cell r="O27">
            <v>0</v>
          </cell>
          <cell r="P27">
            <v>16.574000000000002</v>
          </cell>
          <cell r="Q27">
            <v>110</v>
          </cell>
          <cell r="V27">
            <v>6.6369011705080236</v>
          </cell>
          <cell r="W27">
            <v>0</v>
          </cell>
          <cell r="X27">
            <v>12.452</v>
          </cell>
          <cell r="Y27">
            <v>-0.52820000000000389</v>
          </cell>
          <cell r="Z27">
            <v>0</v>
          </cell>
        </row>
        <row r="28">
          <cell r="A28" t="str">
            <v>242  Колбаса Сервелат ЗАПЕЧ.Дугушка ТМ Стародворье, вектор, в/к     ПОКОМ</v>
          </cell>
          <cell r="B28" t="str">
            <v>кг</v>
          </cell>
          <cell r="C28" t="str">
            <v>Нояб</v>
          </cell>
          <cell r="D28">
            <v>475.91199999999998</v>
          </cell>
          <cell r="E28">
            <v>612.95299999999997</v>
          </cell>
          <cell r="F28">
            <v>798.29300000000001</v>
          </cell>
          <cell r="G28">
            <v>289.67200000000003</v>
          </cell>
          <cell r="H28">
            <v>1</v>
          </cell>
          <cell r="I28">
            <v>60</v>
          </cell>
          <cell r="J28">
            <v>987.02</v>
          </cell>
          <cell r="K28">
            <v>-188.72699999999998</v>
          </cell>
          <cell r="L28">
            <v>286.47500000000002</v>
          </cell>
          <cell r="M28">
            <v>511.81799999999998</v>
          </cell>
          <cell r="O28">
            <v>0</v>
          </cell>
          <cell r="P28">
            <v>57.295000000000002</v>
          </cell>
          <cell r="Q28">
            <v>430</v>
          </cell>
          <cell r="V28">
            <v>12.560816825202897</v>
          </cell>
          <cell r="W28">
            <v>5.0557989353346722</v>
          </cell>
          <cell r="X28">
            <v>-1.0516000000000019</v>
          </cell>
          <cell r="Y28">
            <v>69.478800000000007</v>
          </cell>
          <cell r="Z28">
            <v>43.706800000000001</v>
          </cell>
        </row>
        <row r="29">
          <cell r="A29" t="str">
            <v>243  Колбаса Сервелат Зернистый, ВЕС.  ПОКОМ</v>
          </cell>
          <cell r="B29" t="str">
            <v>кг</v>
          </cell>
          <cell r="D29">
            <v>322.30599999999998</v>
          </cell>
          <cell r="E29">
            <v>455.20299999999997</v>
          </cell>
          <cell r="F29">
            <v>603.01499999999999</v>
          </cell>
          <cell r="G29">
            <v>142.12299999999999</v>
          </cell>
          <cell r="H29">
            <v>1</v>
          </cell>
          <cell r="I29">
            <v>35</v>
          </cell>
          <cell r="J29">
            <v>615.97799999999995</v>
          </cell>
          <cell r="K29">
            <v>-12.962999999999965</v>
          </cell>
          <cell r="L29">
            <v>179.726</v>
          </cell>
          <cell r="M29">
            <v>423.28899999999999</v>
          </cell>
          <cell r="O29">
            <v>0</v>
          </cell>
          <cell r="P29">
            <v>35.9452</v>
          </cell>
          <cell r="Q29">
            <v>280</v>
          </cell>
          <cell r="V29">
            <v>11.743515128584622</v>
          </cell>
          <cell r="W29">
            <v>3.9538797947987492</v>
          </cell>
          <cell r="X29">
            <v>26.727399999999999</v>
          </cell>
          <cell r="Y29">
            <v>45.368999999999993</v>
          </cell>
          <cell r="Z29">
            <v>30.467000000000002</v>
          </cell>
        </row>
        <row r="30">
          <cell r="A30" t="str">
            <v>244  Колбаса Сервелат Кремлевский, ВЕС. ПОКОМ</v>
          </cell>
          <cell r="B30" t="str">
            <v>кг</v>
          </cell>
          <cell r="D30">
            <v>29.82</v>
          </cell>
          <cell r="E30">
            <v>132.03899999999999</v>
          </cell>
          <cell r="F30">
            <v>22.977</v>
          </cell>
          <cell r="G30">
            <v>131.685</v>
          </cell>
          <cell r="H30">
            <v>1</v>
          </cell>
          <cell r="I30">
            <v>40</v>
          </cell>
          <cell r="J30">
            <v>232.21100000000001</v>
          </cell>
          <cell r="K30">
            <v>-209.23400000000001</v>
          </cell>
          <cell r="L30">
            <v>24.405000000000001</v>
          </cell>
          <cell r="M30">
            <v>-1.4279999999999999</v>
          </cell>
          <cell r="O30">
            <v>0</v>
          </cell>
          <cell r="P30">
            <v>4.8810000000000002</v>
          </cell>
          <cell r="V30">
            <v>26.979102642901044</v>
          </cell>
          <cell r="W30">
            <v>26.979102642901044</v>
          </cell>
          <cell r="X30">
            <v>18.656399999999998</v>
          </cell>
          <cell r="Y30">
            <v>1.8313999999999964</v>
          </cell>
          <cell r="Z30">
            <v>17.1648</v>
          </cell>
        </row>
        <row r="31">
          <cell r="A31" t="str">
            <v>247  Сардельки Нежные, ВЕС.  ПОКОМ</v>
          </cell>
          <cell r="B31" t="str">
            <v>кг</v>
          </cell>
          <cell r="D31">
            <v>518.37199999999996</v>
          </cell>
          <cell r="E31">
            <v>688.84400000000005</v>
          </cell>
          <cell r="F31">
            <v>940.97299999999996</v>
          </cell>
          <cell r="G31">
            <v>237.75899999999999</v>
          </cell>
          <cell r="H31">
            <v>1</v>
          </cell>
          <cell r="I31">
            <v>30</v>
          </cell>
          <cell r="J31">
            <v>1141.796</v>
          </cell>
          <cell r="K31">
            <v>-200.82300000000009</v>
          </cell>
          <cell r="L31">
            <v>469.45399999999995</v>
          </cell>
          <cell r="M31">
            <v>471.51900000000001</v>
          </cell>
          <cell r="O31">
            <v>200</v>
          </cell>
          <cell r="P31">
            <v>93.890799999999984</v>
          </cell>
          <cell r="Q31">
            <v>700</v>
          </cell>
          <cell r="V31">
            <v>12.117896535123784</v>
          </cell>
          <cell r="W31">
            <v>4.6624269896518094</v>
          </cell>
          <cell r="X31">
            <v>71.614599999999996</v>
          </cell>
          <cell r="Y31">
            <v>76.070599999999985</v>
          </cell>
          <cell r="Z31">
            <v>69.106999999999999</v>
          </cell>
        </row>
        <row r="32">
          <cell r="A32" t="str">
            <v>248  Сардельки Сочные ТМ Особый рецепт,   ПОКОМ</v>
          </cell>
          <cell r="B32" t="str">
            <v>кг</v>
          </cell>
          <cell r="D32">
            <v>673.83600000000001</v>
          </cell>
          <cell r="E32">
            <v>1248.18</v>
          </cell>
          <cell r="F32">
            <v>1572.989</v>
          </cell>
          <cell r="G32">
            <v>346.51100000000002</v>
          </cell>
          <cell r="H32">
            <v>1</v>
          </cell>
          <cell r="I32">
            <v>30</v>
          </cell>
          <cell r="J32">
            <v>2077.6759999999999</v>
          </cell>
          <cell r="K32">
            <v>-504.6869999999999</v>
          </cell>
          <cell r="L32">
            <v>310.92599999999993</v>
          </cell>
          <cell r="M32">
            <v>1262.0630000000001</v>
          </cell>
          <cell r="O32">
            <v>100</v>
          </cell>
          <cell r="P32">
            <v>62.185199999999988</v>
          </cell>
          <cell r="Q32">
            <v>350</v>
          </cell>
          <cell r="V32">
            <v>12.80869081389141</v>
          </cell>
          <cell r="W32">
            <v>7.1803419463152025</v>
          </cell>
          <cell r="X32">
            <v>69.432600000000008</v>
          </cell>
          <cell r="Y32">
            <v>91.926999999999992</v>
          </cell>
          <cell r="Z32">
            <v>68.336199999999991</v>
          </cell>
        </row>
        <row r="33">
          <cell r="A33" t="str">
            <v>250  Сардельки стародворские с говядиной в обол. NDX, ВЕС. ПОКОМ</v>
          </cell>
          <cell r="B33" t="str">
            <v>кг</v>
          </cell>
          <cell r="D33">
            <v>15.952999999999999</v>
          </cell>
          <cell r="E33">
            <v>331.33699999999999</v>
          </cell>
          <cell r="F33">
            <v>290.67700000000002</v>
          </cell>
          <cell r="G33">
            <v>55.209000000000003</v>
          </cell>
          <cell r="H33">
            <v>1</v>
          </cell>
          <cell r="I33">
            <v>30</v>
          </cell>
          <cell r="J33">
            <v>411.41500000000002</v>
          </cell>
          <cell r="K33">
            <v>-120.738</v>
          </cell>
          <cell r="L33">
            <v>16.108000000000004</v>
          </cell>
          <cell r="M33">
            <v>274.56900000000002</v>
          </cell>
          <cell r="O33">
            <v>0</v>
          </cell>
          <cell r="P33">
            <v>3.2216000000000009</v>
          </cell>
          <cell r="V33">
            <v>17.137136826421649</v>
          </cell>
          <cell r="W33">
            <v>17.137136826421649</v>
          </cell>
          <cell r="X33">
            <v>7.6288000000000009</v>
          </cell>
          <cell r="Y33">
            <v>3.8259999999999992</v>
          </cell>
          <cell r="Z33">
            <v>6.4809999999999999</v>
          </cell>
        </row>
        <row r="34">
          <cell r="A34" t="str">
            <v>254  Сосиски Датские, ВЕС, ТМ КОЛБАСНЫЙ СТАНДАРТ ПОКОМ</v>
          </cell>
          <cell r="B34" t="str">
            <v>кг</v>
          </cell>
          <cell r="E34">
            <v>3.9119999999999999</v>
          </cell>
          <cell r="F34">
            <v>3.9119999999999999</v>
          </cell>
          <cell r="H34">
            <v>0</v>
          </cell>
          <cell r="I34" t="e">
            <v>#N/A</v>
          </cell>
          <cell r="J34">
            <v>1612.8989999999999</v>
          </cell>
          <cell r="K34">
            <v>-1608.9869999999999</v>
          </cell>
          <cell r="L34">
            <v>3.9119999999999999</v>
          </cell>
          <cell r="P34">
            <v>0.78239999999999998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</row>
        <row r="35">
          <cell r="A35" t="str">
            <v>255  Сосиски Молочные для завтрака ТМ Особый рецепт, п/а МГС, ВЕС, ТМ Стародворье  ПОКОМ</v>
          </cell>
          <cell r="B35" t="str">
            <v>кг</v>
          </cell>
          <cell r="D35">
            <v>761.01900000000001</v>
          </cell>
          <cell r="E35">
            <v>731.47799999999995</v>
          </cell>
          <cell r="F35">
            <v>851.07</v>
          </cell>
          <cell r="G35">
            <v>562.851</v>
          </cell>
          <cell r="H35">
            <v>1</v>
          </cell>
          <cell r="I35">
            <v>40</v>
          </cell>
          <cell r="J35">
            <v>962.49199999999996</v>
          </cell>
          <cell r="K35">
            <v>-111.42199999999991</v>
          </cell>
          <cell r="L35">
            <v>561.65600000000006</v>
          </cell>
          <cell r="M35">
            <v>289.41399999999999</v>
          </cell>
          <cell r="O35">
            <v>400</v>
          </cell>
          <cell r="P35">
            <v>112.33120000000001</v>
          </cell>
          <cell r="Q35">
            <v>450</v>
          </cell>
          <cell r="V35">
            <v>12.577547466776817</v>
          </cell>
          <cell r="W35">
            <v>8.5715366701326072</v>
          </cell>
          <cell r="X35">
            <v>111.2474</v>
          </cell>
          <cell r="Y35">
            <v>106.21900000000001</v>
          </cell>
          <cell r="Z35">
            <v>116.41079999999999</v>
          </cell>
        </row>
        <row r="36">
          <cell r="A36" t="str">
            <v>257  Сосиски Молочные оригинальные ТМ Особый рецепт, ВЕС.   ПОКОМ</v>
          </cell>
          <cell r="B36" t="str">
            <v>кг</v>
          </cell>
          <cell r="D36">
            <v>451.27800000000002</v>
          </cell>
          <cell r="E36">
            <v>1288.575</v>
          </cell>
          <cell r="F36">
            <v>1705.173</v>
          </cell>
          <cell r="G36">
            <v>34.427</v>
          </cell>
          <cell r="H36">
            <v>1</v>
          </cell>
          <cell r="I36">
            <v>35</v>
          </cell>
          <cell r="J36">
            <v>2498.73</v>
          </cell>
          <cell r="K36">
            <v>-793.55700000000002</v>
          </cell>
          <cell r="L36">
            <v>252.68900000000008</v>
          </cell>
          <cell r="M36">
            <v>1452.4839999999999</v>
          </cell>
          <cell r="O36">
            <v>0</v>
          </cell>
          <cell r="P36">
            <v>50.537800000000018</v>
          </cell>
          <cell r="Q36">
            <v>400</v>
          </cell>
          <cell r="V36">
            <v>8.5960805575232762</v>
          </cell>
          <cell r="W36">
            <v>0.6812128743237732</v>
          </cell>
          <cell r="X36">
            <v>22.706399999999984</v>
          </cell>
          <cell r="Y36">
            <v>63.254600000000003</v>
          </cell>
          <cell r="Z36">
            <v>22.464199999999998</v>
          </cell>
        </row>
        <row r="37">
          <cell r="A37" t="str">
            <v>259  Сосиски Сливочные Дугушка, ВЕС.   ПОКОМ</v>
          </cell>
          <cell r="B37" t="str">
            <v>кг</v>
          </cell>
          <cell r="D37">
            <v>258.28199999999998</v>
          </cell>
          <cell r="E37">
            <v>129.803</v>
          </cell>
          <cell r="F37">
            <v>137.55699999999999</v>
          </cell>
          <cell r="G37">
            <v>235.167</v>
          </cell>
          <cell r="H37">
            <v>1</v>
          </cell>
          <cell r="I37">
            <v>45</v>
          </cell>
          <cell r="J37">
            <v>121.8</v>
          </cell>
          <cell r="K37">
            <v>15.756999999999991</v>
          </cell>
          <cell r="L37">
            <v>137.55699999999999</v>
          </cell>
          <cell r="O37">
            <v>80</v>
          </cell>
          <cell r="P37">
            <v>27.511399999999998</v>
          </cell>
          <cell r="Q37">
            <v>40</v>
          </cell>
          <cell r="V37">
            <v>12.90981193250798</v>
          </cell>
          <cell r="W37">
            <v>11.455869203312083</v>
          </cell>
          <cell r="X37">
            <v>32.100200000000001</v>
          </cell>
          <cell r="Y37">
            <v>34.855000000000004</v>
          </cell>
          <cell r="Z37">
            <v>34.108600000000003</v>
          </cell>
        </row>
        <row r="38">
          <cell r="A38" t="str">
            <v>263  Шпикачки Стародворские, ВЕС.  ПОКОМ</v>
          </cell>
          <cell r="B38" t="str">
            <v>кг</v>
          </cell>
          <cell r="D38">
            <v>161.131</v>
          </cell>
          <cell r="E38">
            <v>216.95400000000001</v>
          </cell>
          <cell r="F38">
            <v>229.721</v>
          </cell>
          <cell r="G38">
            <v>133.024</v>
          </cell>
          <cell r="H38">
            <v>1</v>
          </cell>
          <cell r="I38">
            <v>30</v>
          </cell>
          <cell r="J38">
            <v>335.11599999999999</v>
          </cell>
          <cell r="K38">
            <v>-105.39499999999998</v>
          </cell>
          <cell r="L38">
            <v>122.14200000000001</v>
          </cell>
          <cell r="M38">
            <v>107.57899999999999</v>
          </cell>
          <cell r="O38">
            <v>90</v>
          </cell>
          <cell r="P38">
            <v>24.428400000000003</v>
          </cell>
          <cell r="Q38">
            <v>90</v>
          </cell>
          <cell r="V38">
            <v>12.813937875587429</v>
          </cell>
          <cell r="W38">
            <v>9.1297014949812496</v>
          </cell>
          <cell r="X38">
            <v>36.089399999999998</v>
          </cell>
          <cell r="Y38">
            <v>25.0732</v>
          </cell>
          <cell r="Z38">
            <v>25.747199999999999</v>
          </cell>
        </row>
        <row r="39">
          <cell r="A39" t="str">
            <v>265  Колбаса Балыкбургская, ВЕС, ТМ Баварушка  ПОКОМ</v>
          </cell>
          <cell r="B39" t="str">
            <v>кг</v>
          </cell>
          <cell r="D39">
            <v>481.661</v>
          </cell>
          <cell r="E39">
            <v>2572.7449999999999</v>
          </cell>
          <cell r="F39">
            <v>2262.4340000000002</v>
          </cell>
          <cell r="G39">
            <v>654.79200000000003</v>
          </cell>
          <cell r="H39">
            <v>1</v>
          </cell>
          <cell r="I39">
            <v>45</v>
          </cell>
          <cell r="J39">
            <v>3084.9760000000001</v>
          </cell>
          <cell r="K39">
            <v>-822.54199999999992</v>
          </cell>
          <cell r="L39">
            <v>346.83600000000024</v>
          </cell>
          <cell r="M39">
            <v>1915.598</v>
          </cell>
          <cell r="O39">
            <v>400</v>
          </cell>
          <cell r="P39">
            <v>69.367200000000054</v>
          </cell>
          <cell r="V39">
            <v>15.205918647429897</v>
          </cell>
          <cell r="W39">
            <v>15.205918647429897</v>
          </cell>
          <cell r="X39">
            <v>141.47319999999999</v>
          </cell>
          <cell r="Y39">
            <v>81.10539999999996</v>
          </cell>
          <cell r="Z39">
            <v>124.40159999999999</v>
          </cell>
        </row>
        <row r="40">
          <cell r="A40" t="str">
            <v>266  Колбаса Филейбургская с сочным окороком, ВЕС, ТМ Баварушка  ПОКОМ</v>
          </cell>
          <cell r="B40" t="str">
            <v>кг</v>
          </cell>
          <cell r="D40">
            <v>706.577</v>
          </cell>
          <cell r="E40">
            <v>1750.998</v>
          </cell>
          <cell r="F40">
            <v>1839.088</v>
          </cell>
          <cell r="G40">
            <v>581.21500000000003</v>
          </cell>
          <cell r="H40">
            <v>1</v>
          </cell>
          <cell r="I40">
            <v>45</v>
          </cell>
          <cell r="J40">
            <v>2185.3009999999999</v>
          </cell>
          <cell r="K40">
            <v>-346.21299999999997</v>
          </cell>
          <cell r="L40">
            <v>372.52099999999996</v>
          </cell>
          <cell r="M40">
            <v>1466.567</v>
          </cell>
          <cell r="O40">
            <v>100</v>
          </cell>
          <cell r="P40">
            <v>74.504199999999997</v>
          </cell>
          <cell r="Q40">
            <v>280</v>
          </cell>
          <cell r="V40">
            <v>12.901487432923245</v>
          </cell>
          <cell r="W40">
            <v>9.1433100415815485</v>
          </cell>
          <cell r="X40">
            <v>78.124200000000002</v>
          </cell>
          <cell r="Y40">
            <v>97.228999999999999</v>
          </cell>
          <cell r="Z40">
            <v>80.303399999999996</v>
          </cell>
        </row>
        <row r="41">
          <cell r="A41" t="str">
            <v>267  Колбаса Салями Филейбургская зернистая, оболочка фиброуз, ВЕС, ТМ Баварушка  ПОКОМ</v>
          </cell>
          <cell r="B41" t="str">
            <v>кг</v>
          </cell>
          <cell r="D41">
            <v>546.93799999999999</v>
          </cell>
          <cell r="E41">
            <v>790.87199999999996</v>
          </cell>
          <cell r="F41">
            <v>972.88499999999999</v>
          </cell>
          <cell r="G41">
            <v>285.67399999999998</v>
          </cell>
          <cell r="H41">
            <v>1</v>
          </cell>
          <cell r="I41">
            <v>45</v>
          </cell>
          <cell r="J41">
            <v>971.87</v>
          </cell>
          <cell r="K41">
            <v>1.0149999999999864</v>
          </cell>
          <cell r="L41">
            <v>155.23099999999999</v>
          </cell>
          <cell r="M41">
            <v>817.654</v>
          </cell>
          <cell r="O41">
            <v>100</v>
          </cell>
          <cell r="P41">
            <v>31.046199999999999</v>
          </cell>
          <cell r="Q41">
            <v>15</v>
          </cell>
          <cell r="V41">
            <v>12.905734035083197</v>
          </cell>
          <cell r="W41">
            <v>12.422583118062757</v>
          </cell>
          <cell r="X41">
            <v>56.946199999999997</v>
          </cell>
          <cell r="Y41">
            <v>66.358599999999996</v>
          </cell>
          <cell r="Z41">
            <v>65.268600000000006</v>
          </cell>
        </row>
        <row r="42">
          <cell r="A42" t="str">
            <v>268  Сосиски Филейбургские с филе сочного окорока, ВЕС, ТМ Баварушка  ПОКОМ</v>
          </cell>
          <cell r="B42" t="str">
            <v>кг</v>
          </cell>
          <cell r="E42">
            <v>438.81599999999997</v>
          </cell>
          <cell r="F42">
            <v>438.81599999999997</v>
          </cell>
          <cell r="H42">
            <v>0</v>
          </cell>
          <cell r="I42" t="e">
            <v>#N/A</v>
          </cell>
          <cell r="J42">
            <v>846.24099999999999</v>
          </cell>
          <cell r="K42">
            <v>-407.42500000000001</v>
          </cell>
          <cell r="L42">
            <v>0</v>
          </cell>
          <cell r="M42">
            <v>438.81599999999997</v>
          </cell>
          <cell r="P42">
            <v>0</v>
          </cell>
          <cell r="V42" t="e">
            <v>#DIV/0!</v>
          </cell>
          <cell r="W42" t="e">
            <v>#DIV/0!</v>
          </cell>
          <cell r="X42">
            <v>0</v>
          </cell>
          <cell r="Y42">
            <v>0</v>
          </cell>
          <cell r="Z42">
            <v>0</v>
          </cell>
        </row>
        <row r="43">
          <cell r="A43" t="str">
            <v>271  Колбаса Сервелат Левантский ТМ Особый Рецепт, ВЕС. ПОКОМ</v>
          </cell>
          <cell r="B43" t="str">
            <v>кг</v>
          </cell>
          <cell r="D43">
            <v>5.4059999999999997</v>
          </cell>
          <cell r="E43">
            <v>94.405000000000001</v>
          </cell>
          <cell r="F43">
            <v>1.45</v>
          </cell>
          <cell r="G43">
            <v>94.021000000000001</v>
          </cell>
          <cell r="H43">
            <v>1</v>
          </cell>
          <cell r="I43">
            <v>35</v>
          </cell>
          <cell r="J43">
            <v>172.91900000000001</v>
          </cell>
          <cell r="K43">
            <v>-171.46900000000002</v>
          </cell>
          <cell r="L43">
            <v>1.45</v>
          </cell>
          <cell r="O43">
            <v>0</v>
          </cell>
          <cell r="P43">
            <v>0.28999999999999998</v>
          </cell>
          <cell r="V43">
            <v>324.21034482758625</v>
          </cell>
          <cell r="W43">
            <v>324.21034482758625</v>
          </cell>
          <cell r="X43">
            <v>7.7414000000000005</v>
          </cell>
          <cell r="Y43">
            <v>4.3684000000000029</v>
          </cell>
          <cell r="Z43">
            <v>10.998200000000001</v>
          </cell>
        </row>
        <row r="44">
          <cell r="A44" t="str">
            <v>273  Сосиски Сочинки с сочной грудинкой, МГС 0.4кг,   ПОКОМ</v>
          </cell>
          <cell r="B44" t="str">
            <v>шт</v>
          </cell>
          <cell r="C44" t="str">
            <v>Нояб</v>
          </cell>
          <cell r="D44">
            <v>90</v>
          </cell>
          <cell r="E44">
            <v>302</v>
          </cell>
          <cell r="F44">
            <v>392</v>
          </cell>
          <cell r="H44">
            <v>0.4</v>
          </cell>
          <cell r="I44">
            <v>45</v>
          </cell>
          <cell r="J44">
            <v>463</v>
          </cell>
          <cell r="K44">
            <v>-71</v>
          </cell>
          <cell r="L44">
            <v>92</v>
          </cell>
          <cell r="M44">
            <v>300</v>
          </cell>
          <cell r="O44">
            <v>0</v>
          </cell>
          <cell r="P44">
            <v>18.399999999999999</v>
          </cell>
          <cell r="Q44">
            <v>140</v>
          </cell>
          <cell r="V44">
            <v>7.608695652173914</v>
          </cell>
          <cell r="W44">
            <v>0</v>
          </cell>
          <cell r="X44">
            <v>15</v>
          </cell>
          <cell r="Y44">
            <v>14.4</v>
          </cell>
          <cell r="Z44">
            <v>1.4</v>
          </cell>
        </row>
        <row r="45">
          <cell r="A45" t="str">
            <v>283  Сосиски Сочинки, ВЕС, ТМ Стародворье ПОКОМ</v>
          </cell>
          <cell r="B45" t="str">
            <v>кг</v>
          </cell>
          <cell r="E45">
            <v>272.45600000000002</v>
          </cell>
          <cell r="F45">
            <v>272.45600000000002</v>
          </cell>
          <cell r="H45">
            <v>0</v>
          </cell>
          <cell r="I45" t="e">
            <v>#N/A</v>
          </cell>
          <cell r="J45">
            <v>376.84199999999998</v>
          </cell>
          <cell r="K45">
            <v>-104.38599999999997</v>
          </cell>
          <cell r="L45">
            <v>0</v>
          </cell>
          <cell r="M45">
            <v>272.45600000000002</v>
          </cell>
          <cell r="P45">
            <v>0</v>
          </cell>
          <cell r="V45" t="e">
            <v>#DIV/0!</v>
          </cell>
          <cell r="W45" t="e">
            <v>#DIV/0!</v>
          </cell>
          <cell r="X45">
            <v>0</v>
          </cell>
          <cell r="Y45">
            <v>0</v>
          </cell>
          <cell r="Z45">
            <v>0</v>
          </cell>
        </row>
        <row r="46">
          <cell r="A46" t="str">
            <v>297  Колбаса Мясорубская с рубленой грудинкой ВЕС ТМ Стародворье  ПОКОМ</v>
          </cell>
          <cell r="B46" t="str">
            <v>кг</v>
          </cell>
          <cell r="D46">
            <v>344.96499999999997</v>
          </cell>
          <cell r="E46">
            <v>630.77499999999998</v>
          </cell>
          <cell r="F46">
            <v>721.54600000000005</v>
          </cell>
          <cell r="G46">
            <v>233.078</v>
          </cell>
          <cell r="H46">
            <v>1</v>
          </cell>
          <cell r="I46">
            <v>40</v>
          </cell>
          <cell r="J46">
            <v>977.923</v>
          </cell>
          <cell r="K46">
            <v>-256.37699999999995</v>
          </cell>
          <cell r="L46">
            <v>213.97200000000004</v>
          </cell>
          <cell r="M46">
            <v>507.57400000000001</v>
          </cell>
          <cell r="O46">
            <v>0</v>
          </cell>
          <cell r="P46">
            <v>42.79440000000001</v>
          </cell>
          <cell r="Q46">
            <v>300</v>
          </cell>
          <cell r="V46">
            <v>12.456723309591906</v>
          </cell>
          <cell r="W46">
            <v>5.4464602845232077</v>
          </cell>
          <cell r="X46">
            <v>38.463199999999993</v>
          </cell>
          <cell r="Y46">
            <v>46.443400000000004</v>
          </cell>
          <cell r="Z46">
            <v>34.17</v>
          </cell>
        </row>
        <row r="47">
          <cell r="A47" t="str">
            <v>301  Сосиски Сочинки по-баварски с сыром,  0.4кг, ТМ Стародворье  ПОКОМ</v>
          </cell>
          <cell r="B47" t="str">
            <v>шт</v>
          </cell>
          <cell r="C47" t="str">
            <v>Нояб</v>
          </cell>
          <cell r="D47">
            <v>54</v>
          </cell>
          <cell r="E47">
            <v>252</v>
          </cell>
          <cell r="F47">
            <v>306</v>
          </cell>
          <cell r="H47">
            <v>0.4</v>
          </cell>
          <cell r="I47">
            <v>40</v>
          </cell>
          <cell r="J47">
            <v>528</v>
          </cell>
          <cell r="K47">
            <v>-222</v>
          </cell>
          <cell r="L47">
            <v>66</v>
          </cell>
          <cell r="M47">
            <v>240</v>
          </cell>
          <cell r="O47">
            <v>0</v>
          </cell>
          <cell r="P47">
            <v>13.2</v>
          </cell>
          <cell r="Q47">
            <v>100</v>
          </cell>
          <cell r="V47">
            <v>7.5757575757575761</v>
          </cell>
          <cell r="W47">
            <v>0</v>
          </cell>
          <cell r="X47">
            <v>1.4</v>
          </cell>
          <cell r="Y47">
            <v>-17.8</v>
          </cell>
          <cell r="Z47">
            <v>0</v>
          </cell>
        </row>
        <row r="48">
          <cell r="A48" t="str">
            <v>302  Сосиски Сочинки по-баварски,  0.4кг, ТМ Стародворье  ПОКОМ</v>
          </cell>
          <cell r="B48" t="str">
            <v>шт</v>
          </cell>
          <cell r="C48" t="str">
            <v>Нояб</v>
          </cell>
          <cell r="D48">
            <v>1182</v>
          </cell>
          <cell r="E48">
            <v>222</v>
          </cell>
          <cell r="F48">
            <v>931</v>
          </cell>
          <cell r="G48">
            <v>446</v>
          </cell>
          <cell r="H48">
            <v>0.4</v>
          </cell>
          <cell r="I48">
            <v>45</v>
          </cell>
          <cell r="J48">
            <v>938</v>
          </cell>
          <cell r="K48">
            <v>-7</v>
          </cell>
          <cell r="L48">
            <v>727</v>
          </cell>
          <cell r="M48">
            <v>204</v>
          </cell>
          <cell r="O48">
            <v>0</v>
          </cell>
          <cell r="P48">
            <v>145.4</v>
          </cell>
          <cell r="S48">
            <v>1100</v>
          </cell>
          <cell r="V48">
            <v>10.632737276478679</v>
          </cell>
          <cell r="W48">
            <v>3.0674002751031635</v>
          </cell>
          <cell r="X48">
            <v>-1.4</v>
          </cell>
          <cell r="Y48">
            <v>184.2</v>
          </cell>
          <cell r="Z48">
            <v>52</v>
          </cell>
        </row>
        <row r="49">
          <cell r="A49" t="str">
            <v>309  Сосиски Сочинки с сыром 0,4 кг ТМ Стародворье  ПОКОМ</v>
          </cell>
          <cell r="B49" t="str">
            <v>шт</v>
          </cell>
          <cell r="C49" t="str">
            <v>Нояб</v>
          </cell>
          <cell r="D49">
            <v>414</v>
          </cell>
          <cell r="E49">
            <v>680</v>
          </cell>
          <cell r="F49">
            <v>653</v>
          </cell>
          <cell r="G49">
            <v>422</v>
          </cell>
          <cell r="H49">
            <v>0.4</v>
          </cell>
          <cell r="I49">
            <v>40</v>
          </cell>
          <cell r="J49">
            <v>703</v>
          </cell>
          <cell r="K49">
            <v>-50</v>
          </cell>
          <cell r="L49">
            <v>425</v>
          </cell>
          <cell r="M49">
            <v>228</v>
          </cell>
          <cell r="O49">
            <v>300</v>
          </cell>
          <cell r="P49">
            <v>85</v>
          </cell>
          <cell r="Q49">
            <v>380</v>
          </cell>
          <cell r="V49">
            <v>12.964705882352941</v>
          </cell>
          <cell r="W49">
            <v>8.4941176470588236</v>
          </cell>
          <cell r="X49">
            <v>90</v>
          </cell>
          <cell r="Y49">
            <v>74.2</v>
          </cell>
          <cell r="Z49">
            <v>95</v>
          </cell>
        </row>
        <row r="50">
          <cell r="A50" t="str">
            <v>312  Ветчина Филейская ТМ Вязанка ТС Столичная ВЕС  ПОКОМ</v>
          </cell>
          <cell r="B50" t="str">
            <v>кг</v>
          </cell>
          <cell r="C50" t="str">
            <v>Нояб</v>
          </cell>
          <cell r="D50">
            <v>96.697000000000003</v>
          </cell>
          <cell r="F50">
            <v>31.402000000000001</v>
          </cell>
          <cell r="G50">
            <v>56.968000000000004</v>
          </cell>
          <cell r="H50">
            <v>1</v>
          </cell>
          <cell r="I50">
            <v>50</v>
          </cell>
          <cell r="J50">
            <v>25.35</v>
          </cell>
          <cell r="K50">
            <v>6.0519999999999996</v>
          </cell>
          <cell r="L50">
            <v>31.402000000000001</v>
          </cell>
          <cell r="O50">
            <v>0</v>
          </cell>
          <cell r="P50">
            <v>6.2804000000000002</v>
          </cell>
          <cell r="Q50">
            <v>30</v>
          </cell>
          <cell r="V50">
            <v>13.847525635309854</v>
          </cell>
          <cell r="W50">
            <v>9.0707598242150187</v>
          </cell>
          <cell r="X50">
            <v>0.26800000000000002</v>
          </cell>
          <cell r="Y50">
            <v>9.7788000000000004</v>
          </cell>
          <cell r="Z50">
            <v>7.0516000000000005</v>
          </cell>
        </row>
        <row r="51">
          <cell r="A51" t="str">
            <v>313 Колбаса вареная Молокуша ТМ Вязанка в оболочке полиамид. ВЕС  ПОКОМ</v>
          </cell>
          <cell r="B51" t="str">
            <v>кг</v>
          </cell>
          <cell r="C51" t="str">
            <v>Нояб</v>
          </cell>
          <cell r="D51">
            <v>173.07400000000001</v>
          </cell>
          <cell r="E51">
            <v>64.302999999999997</v>
          </cell>
          <cell r="F51">
            <v>79.242999999999995</v>
          </cell>
          <cell r="G51">
            <v>149.47300000000001</v>
          </cell>
          <cell r="H51">
            <v>1</v>
          </cell>
          <cell r="I51">
            <v>50</v>
          </cell>
          <cell r="J51">
            <v>78</v>
          </cell>
          <cell r="K51">
            <v>1.242999999999995</v>
          </cell>
          <cell r="L51">
            <v>79.242999999999995</v>
          </cell>
          <cell r="O51">
            <v>0</v>
          </cell>
          <cell r="P51">
            <v>15.848599999999999</v>
          </cell>
          <cell r="Q51">
            <v>55</v>
          </cell>
          <cell r="V51">
            <v>12.901644309276531</v>
          </cell>
          <cell r="W51">
            <v>9.4313062352510642</v>
          </cell>
          <cell r="X51">
            <v>21.626200000000001</v>
          </cell>
          <cell r="Y51">
            <v>20.396999999999998</v>
          </cell>
          <cell r="Z51">
            <v>16.134999999999998</v>
          </cell>
        </row>
        <row r="52">
          <cell r="A52" t="str">
            <v>314 Колбаса вареная Филейская ТМ Вязанка ТС Классическая в оболочке полиамид.  ПОКОМ</v>
          </cell>
          <cell r="B52" t="str">
            <v>кг</v>
          </cell>
          <cell r="C52" t="str">
            <v>Нояб</v>
          </cell>
          <cell r="D52">
            <v>116.369</v>
          </cell>
          <cell r="F52">
            <v>61.082000000000001</v>
          </cell>
          <cell r="G52">
            <v>48.423999999999999</v>
          </cell>
          <cell r="H52">
            <v>1</v>
          </cell>
          <cell r="I52">
            <v>55</v>
          </cell>
          <cell r="J52">
            <v>50.75</v>
          </cell>
          <cell r="K52">
            <v>10.332000000000001</v>
          </cell>
          <cell r="L52">
            <v>61.082000000000001</v>
          </cell>
          <cell r="O52">
            <v>0</v>
          </cell>
          <cell r="P52">
            <v>12.2164</v>
          </cell>
          <cell r="Q52">
            <v>90</v>
          </cell>
          <cell r="V52">
            <v>11.330997675256214</v>
          </cell>
          <cell r="W52">
            <v>3.9638518712550339</v>
          </cell>
          <cell r="X52">
            <v>4.6335999999999995</v>
          </cell>
          <cell r="Y52">
            <v>12.16</v>
          </cell>
          <cell r="Z52">
            <v>3.3335999999999997</v>
          </cell>
        </row>
        <row r="53">
          <cell r="A53" t="str">
            <v>315 Колбаса Нежная ТМ Зареченские ТС Зареченские продукты в оболочкНТУ.  изделие вар  ПОКОМ</v>
          </cell>
          <cell r="B53" t="str">
            <v>кг</v>
          </cell>
          <cell r="D53">
            <v>91.49</v>
          </cell>
          <cell r="E53">
            <v>204.14599999999999</v>
          </cell>
          <cell r="F53">
            <v>141.02500000000001</v>
          </cell>
          <cell r="G53">
            <v>141.12299999999999</v>
          </cell>
          <cell r="H53">
            <v>1</v>
          </cell>
          <cell r="I53">
            <v>50</v>
          </cell>
          <cell r="J53">
            <v>188.48</v>
          </cell>
          <cell r="K53">
            <v>-47.454999999999984</v>
          </cell>
          <cell r="L53">
            <v>33.03</v>
          </cell>
          <cell r="M53">
            <v>107.995</v>
          </cell>
          <cell r="O53">
            <v>0</v>
          </cell>
          <cell r="P53">
            <v>6.6059999999999999</v>
          </cell>
          <cell r="V53">
            <v>21.362851952770207</v>
          </cell>
          <cell r="W53">
            <v>21.362851952770207</v>
          </cell>
          <cell r="X53">
            <v>11.103000000000002</v>
          </cell>
          <cell r="Y53">
            <v>7.5047999999999986</v>
          </cell>
          <cell r="Z53">
            <v>12.592600000000001</v>
          </cell>
        </row>
        <row r="54">
          <cell r="A54" t="str">
            <v>316 Колбаса варенокоиз мяса птицы Сервелат Пражский ТМ Зареченские ТС Зареченские  ПОКОМ</v>
          </cell>
          <cell r="B54" t="str">
            <v>кг</v>
          </cell>
          <cell r="D54">
            <v>38.183999999999997</v>
          </cell>
          <cell r="E54">
            <v>382.01600000000002</v>
          </cell>
          <cell r="F54">
            <v>269.63299999999998</v>
          </cell>
          <cell r="G54">
            <v>126.80500000000001</v>
          </cell>
          <cell r="H54">
            <v>1</v>
          </cell>
          <cell r="I54">
            <v>40</v>
          </cell>
          <cell r="J54">
            <v>348.89400000000001</v>
          </cell>
          <cell r="K54">
            <v>-79.261000000000024</v>
          </cell>
          <cell r="L54">
            <v>16.057999999999993</v>
          </cell>
          <cell r="M54">
            <v>253.57499999999999</v>
          </cell>
          <cell r="O54">
            <v>100</v>
          </cell>
          <cell r="P54">
            <v>3.2115999999999985</v>
          </cell>
          <cell r="V54">
            <v>70.620562959272675</v>
          </cell>
          <cell r="W54">
            <v>70.620562959272675</v>
          </cell>
          <cell r="X54">
            <v>27.754399999999997</v>
          </cell>
          <cell r="Y54">
            <v>6.8024000000000004</v>
          </cell>
          <cell r="Z54">
            <v>26.428599999999999</v>
          </cell>
        </row>
        <row r="55">
          <cell r="A55" t="str">
            <v>317 Колбаса Сервелат Рижский ТМ Зареченские ТС Зареченские  фиброуз в вакуумной у  ПОКОМ</v>
          </cell>
          <cell r="B55" t="str">
            <v>кг</v>
          </cell>
          <cell r="D55">
            <v>137.49799999999999</v>
          </cell>
          <cell r="E55">
            <v>418.863</v>
          </cell>
          <cell r="F55">
            <v>366.61799999999999</v>
          </cell>
          <cell r="G55">
            <v>160.01400000000001</v>
          </cell>
          <cell r="H55">
            <v>1</v>
          </cell>
          <cell r="I55">
            <v>40</v>
          </cell>
          <cell r="J55">
            <v>448.28</v>
          </cell>
          <cell r="K55">
            <v>-81.661999999999978</v>
          </cell>
          <cell r="L55">
            <v>113.31299999999999</v>
          </cell>
          <cell r="M55">
            <v>253.30500000000001</v>
          </cell>
          <cell r="O55">
            <v>100</v>
          </cell>
          <cell r="P55">
            <v>22.662599999999998</v>
          </cell>
          <cell r="Q55">
            <v>40</v>
          </cell>
          <cell r="V55">
            <v>13.238286869114754</v>
          </cell>
          <cell r="W55">
            <v>11.473264320951701</v>
          </cell>
          <cell r="X55">
            <v>39.883800000000001</v>
          </cell>
          <cell r="Y55">
            <v>23.401800000000001</v>
          </cell>
          <cell r="Z55">
            <v>33.579000000000001</v>
          </cell>
        </row>
        <row r="56">
          <cell r="A56" t="str">
            <v>318 Сосиски Датские ТМ Зареченские колбасы ТС Зареченские п полиамид в модифициров  ПОКОМ</v>
          </cell>
          <cell r="B56" t="str">
            <v>кг</v>
          </cell>
          <cell r="D56">
            <v>387.23599999999999</v>
          </cell>
          <cell r="E56">
            <v>2594.2159999999999</v>
          </cell>
          <cell r="F56">
            <v>2978.3440000000001</v>
          </cell>
          <cell r="H56">
            <v>1</v>
          </cell>
          <cell r="I56">
            <v>40</v>
          </cell>
          <cell r="J56">
            <v>3023.8159999999998</v>
          </cell>
          <cell r="K56">
            <v>-45.471999999999753</v>
          </cell>
          <cell r="L56">
            <v>384.12800000000016</v>
          </cell>
          <cell r="M56">
            <v>2594.2159999999999</v>
          </cell>
          <cell r="O56">
            <v>0</v>
          </cell>
          <cell r="P56">
            <v>76.825600000000037</v>
          </cell>
          <cell r="Q56">
            <v>600</v>
          </cell>
          <cell r="V56">
            <v>7.8098967010996301</v>
          </cell>
          <cell r="W56">
            <v>0</v>
          </cell>
          <cell r="X56">
            <v>0</v>
          </cell>
          <cell r="Y56">
            <v>55.818199999999976</v>
          </cell>
          <cell r="Z56">
            <v>0</v>
          </cell>
        </row>
        <row r="57">
          <cell r="A57" t="str">
            <v>320  Сосиски Сочинки с сочным окороком 0,4 кг ТМ Стародворье  ПОКОМ</v>
          </cell>
          <cell r="B57" t="str">
            <v>шт</v>
          </cell>
          <cell r="C57" t="str">
            <v>Нояб</v>
          </cell>
          <cell r="D57">
            <v>900</v>
          </cell>
          <cell r="E57">
            <v>270</v>
          </cell>
          <cell r="F57">
            <v>674</v>
          </cell>
          <cell r="G57">
            <v>468</v>
          </cell>
          <cell r="H57">
            <v>0.4</v>
          </cell>
          <cell r="I57">
            <v>45</v>
          </cell>
          <cell r="J57">
            <v>679</v>
          </cell>
          <cell r="K57">
            <v>-5</v>
          </cell>
          <cell r="L57">
            <v>566</v>
          </cell>
          <cell r="M57">
            <v>108</v>
          </cell>
          <cell r="O57">
            <v>100</v>
          </cell>
          <cell r="P57">
            <v>113.2</v>
          </cell>
          <cell r="S57">
            <v>900</v>
          </cell>
          <cell r="V57">
            <v>12.968197879858657</v>
          </cell>
          <cell r="W57">
            <v>5.0176678445229683</v>
          </cell>
          <cell r="X57">
            <v>88.2</v>
          </cell>
          <cell r="Y57">
            <v>123</v>
          </cell>
          <cell r="Z57">
            <v>89</v>
          </cell>
        </row>
        <row r="58">
          <cell r="A58" t="str">
            <v>321 Сосиски Сочинки по-баварски с сыром ТМ Стародворье в оболочке  ПОКОМ</v>
          </cell>
          <cell r="B58" t="str">
            <v>кг</v>
          </cell>
          <cell r="D58">
            <v>198.215</v>
          </cell>
          <cell r="E58">
            <v>63.53</v>
          </cell>
          <cell r="F58">
            <v>55.926000000000002</v>
          </cell>
          <cell r="G58">
            <v>197.68</v>
          </cell>
          <cell r="H58">
            <v>1</v>
          </cell>
          <cell r="I58">
            <v>40</v>
          </cell>
          <cell r="J58">
            <v>115.334</v>
          </cell>
          <cell r="K58">
            <v>-59.408000000000001</v>
          </cell>
          <cell r="L58">
            <v>55.926000000000002</v>
          </cell>
          <cell r="O58">
            <v>0</v>
          </cell>
          <cell r="P58">
            <v>11.1852</v>
          </cell>
          <cell r="V58">
            <v>17.673354075027717</v>
          </cell>
          <cell r="W58">
            <v>17.673354075027717</v>
          </cell>
          <cell r="X58">
            <v>13.893000000000001</v>
          </cell>
          <cell r="Y58">
            <v>25.102399999999999</v>
          </cell>
          <cell r="Z58">
            <v>7.2934000000000001</v>
          </cell>
        </row>
        <row r="59">
          <cell r="A59" t="str">
            <v>322 Сосиски Сочинки с сыром ТМ Стародворье в оболочке  ПОКОМ</v>
          </cell>
          <cell r="B59" t="str">
            <v>кг</v>
          </cell>
          <cell r="D59">
            <v>551.47299999999996</v>
          </cell>
          <cell r="E59">
            <v>541.28599999999994</v>
          </cell>
          <cell r="F59">
            <v>476.23</v>
          </cell>
          <cell r="G59">
            <v>550.52499999999998</v>
          </cell>
          <cell r="H59">
            <v>1</v>
          </cell>
          <cell r="I59">
            <v>40</v>
          </cell>
          <cell r="J59">
            <v>547.49199999999996</v>
          </cell>
          <cell r="K59">
            <v>-71.261999999999944</v>
          </cell>
          <cell r="L59">
            <v>236.51800000000003</v>
          </cell>
          <cell r="M59">
            <v>239.71199999999999</v>
          </cell>
          <cell r="O59">
            <v>250</v>
          </cell>
          <cell r="P59">
            <v>47.303600000000003</v>
          </cell>
          <cell r="V59">
            <v>16.923130586255589</v>
          </cell>
          <cell r="W59">
            <v>16.923130586255589</v>
          </cell>
          <cell r="X59">
            <v>72.98299999999999</v>
          </cell>
          <cell r="Y59">
            <v>73.593999999999994</v>
          </cell>
          <cell r="Z59">
            <v>78.761800000000008</v>
          </cell>
        </row>
        <row r="60">
          <cell r="A60" t="str">
            <v>323 Колбаса варенокопченая Балыкбургская рубленая ТМ Баварушка срез 0,35 кг   ПОКОМ</v>
          </cell>
          <cell r="B60" t="str">
            <v>шт</v>
          </cell>
          <cell r="D60">
            <v>218</v>
          </cell>
          <cell r="E60">
            <v>181</v>
          </cell>
          <cell r="F60">
            <v>219</v>
          </cell>
          <cell r="G60">
            <v>164</v>
          </cell>
          <cell r="H60">
            <v>0.35</v>
          </cell>
          <cell r="I60">
            <v>45</v>
          </cell>
          <cell r="J60">
            <v>264</v>
          </cell>
          <cell r="K60">
            <v>-45</v>
          </cell>
          <cell r="L60">
            <v>159</v>
          </cell>
          <cell r="M60">
            <v>60</v>
          </cell>
          <cell r="O60">
            <v>0</v>
          </cell>
          <cell r="P60">
            <v>31.8</v>
          </cell>
          <cell r="Q60">
            <v>230</v>
          </cell>
          <cell r="V60">
            <v>12.389937106918239</v>
          </cell>
          <cell r="W60">
            <v>5.1572327044025155</v>
          </cell>
          <cell r="X60">
            <v>6</v>
          </cell>
          <cell r="Y60">
            <v>27.2</v>
          </cell>
          <cell r="Z60">
            <v>24.6</v>
          </cell>
        </row>
        <row r="61">
          <cell r="A61" t="str">
            <v>325 Колбаса Сервелат Мясорубский ТМ Стародворье с мелкорубленным окороком 0,35 кг  ПОКОМ</v>
          </cell>
          <cell r="B61" t="str">
            <v>шт</v>
          </cell>
          <cell r="E61">
            <v>36</v>
          </cell>
          <cell r="F61">
            <v>36</v>
          </cell>
          <cell r="H61">
            <v>0</v>
          </cell>
          <cell r="I61" t="e">
            <v>#N/A</v>
          </cell>
          <cell r="J61">
            <v>60</v>
          </cell>
          <cell r="K61">
            <v>-24</v>
          </cell>
          <cell r="L61">
            <v>0</v>
          </cell>
          <cell r="M61">
            <v>36</v>
          </cell>
          <cell r="P61">
            <v>0</v>
          </cell>
          <cell r="V61" t="e">
            <v>#DIV/0!</v>
          </cell>
          <cell r="W61" t="e">
            <v>#DIV/0!</v>
          </cell>
          <cell r="X61">
            <v>0</v>
          </cell>
          <cell r="Y61">
            <v>0</v>
          </cell>
          <cell r="Z61">
            <v>0</v>
          </cell>
        </row>
        <row r="62">
          <cell r="A62" t="str">
            <v>352  Сардельки Сочинки с сыром 0,4 кг ТМ Стародворье   ПОКОМ</v>
          </cell>
          <cell r="B62" t="str">
            <v>шт</v>
          </cell>
          <cell r="C62" t="str">
            <v>Нояб</v>
          </cell>
          <cell r="E62">
            <v>594</v>
          </cell>
          <cell r="F62">
            <v>120</v>
          </cell>
          <cell r="G62">
            <v>474</v>
          </cell>
          <cell r="H62">
            <v>0.4</v>
          </cell>
          <cell r="I62">
            <v>40</v>
          </cell>
          <cell r="J62">
            <v>189</v>
          </cell>
          <cell r="K62">
            <v>-69</v>
          </cell>
          <cell r="L62">
            <v>0</v>
          </cell>
          <cell r="M62">
            <v>120</v>
          </cell>
          <cell r="O62">
            <v>300</v>
          </cell>
          <cell r="P62">
            <v>0</v>
          </cell>
          <cell r="V62" t="e">
            <v>#DIV/0!</v>
          </cell>
          <cell r="W62" t="e">
            <v>#DIV/0!</v>
          </cell>
          <cell r="X62">
            <v>82.4</v>
          </cell>
          <cell r="Y62">
            <v>7.2</v>
          </cell>
          <cell r="Z62">
            <v>95.4</v>
          </cell>
        </row>
        <row r="63">
          <cell r="A63" t="str">
            <v>363 Сардельки Филейские Вязанка ТМ Вязанка в обол NDX  ПОКОМ</v>
          </cell>
          <cell r="B63" t="str">
            <v>кг</v>
          </cell>
          <cell r="D63">
            <v>47.662999999999997</v>
          </cell>
          <cell r="E63">
            <v>8.0969999999999995</v>
          </cell>
          <cell r="F63">
            <v>46.469000000000001</v>
          </cell>
          <cell r="G63">
            <v>7.9790000000000001</v>
          </cell>
          <cell r="H63">
            <v>1</v>
          </cell>
          <cell r="I63">
            <v>30</v>
          </cell>
          <cell r="J63">
            <v>69.400000000000006</v>
          </cell>
          <cell r="K63">
            <v>-22.931000000000004</v>
          </cell>
          <cell r="L63">
            <v>46.469000000000001</v>
          </cell>
          <cell r="O63">
            <v>0</v>
          </cell>
          <cell r="P63">
            <v>9.2938000000000009</v>
          </cell>
          <cell r="Q63">
            <v>70</v>
          </cell>
          <cell r="V63">
            <v>8.3904323312315725</v>
          </cell>
          <cell r="W63">
            <v>0.8585293421420731</v>
          </cell>
          <cell r="X63">
            <v>3.1425999999999998</v>
          </cell>
          <cell r="Y63">
            <v>5.6604000000000001</v>
          </cell>
          <cell r="Z63">
            <v>4.0144000000000002</v>
          </cell>
        </row>
        <row r="64">
          <cell r="A64" t="str">
            <v>366 Сосиски Сочинки по-баварски ТМ Стародворье в обол полиам  ПОКОМ</v>
          </cell>
          <cell r="B64" t="str">
            <v>кг</v>
          </cell>
          <cell r="E64">
            <v>32.887999999999998</v>
          </cell>
          <cell r="F64">
            <v>32.887999999999998</v>
          </cell>
          <cell r="H64">
            <v>0</v>
          </cell>
          <cell r="I64">
            <v>45</v>
          </cell>
          <cell r="J64">
            <v>100.36</v>
          </cell>
          <cell r="K64">
            <v>-67.472000000000008</v>
          </cell>
          <cell r="L64">
            <v>0</v>
          </cell>
          <cell r="M64">
            <v>32.887999999999998</v>
          </cell>
          <cell r="O64">
            <v>0</v>
          </cell>
          <cell r="P64">
            <v>0</v>
          </cell>
          <cell r="V64" t="e">
            <v>#DIV/0!</v>
          </cell>
          <cell r="W64" t="e">
            <v>#DIV/0!</v>
          </cell>
          <cell r="X64">
            <v>0</v>
          </cell>
          <cell r="Y64">
            <v>0</v>
          </cell>
          <cell r="Z64">
            <v>0</v>
          </cell>
        </row>
        <row r="65">
          <cell r="A65" t="str">
            <v>369 Колбаса Сливушка ТМ Вязанка в оболочке полиамид вес.  ПОКОМ</v>
          </cell>
          <cell r="B65" t="str">
            <v>кг</v>
          </cell>
          <cell r="C65" t="str">
            <v>Нояб</v>
          </cell>
          <cell r="D65">
            <v>162.506</v>
          </cell>
          <cell r="F65">
            <v>37.590000000000003</v>
          </cell>
          <cell r="G65">
            <v>119.47199999999999</v>
          </cell>
          <cell r="H65">
            <v>1</v>
          </cell>
          <cell r="I65">
            <v>50</v>
          </cell>
          <cell r="J65">
            <v>34.9</v>
          </cell>
          <cell r="K65">
            <v>2.6900000000000048</v>
          </cell>
          <cell r="L65">
            <v>37.590000000000003</v>
          </cell>
          <cell r="O65">
            <v>0</v>
          </cell>
          <cell r="P65">
            <v>7.5180000000000007</v>
          </cell>
          <cell r="V65">
            <v>15.891460494812447</v>
          </cell>
          <cell r="W65">
            <v>15.891460494812447</v>
          </cell>
          <cell r="X65">
            <v>0</v>
          </cell>
          <cell r="Y65">
            <v>15.920400000000001</v>
          </cell>
          <cell r="Z65">
            <v>7.5183999999999997</v>
          </cell>
        </row>
        <row r="66">
          <cell r="A66" t="str">
            <v>370 Ветчина Сливушка с индейкой ТМ Вязанка в оболочке полиамид.</v>
          </cell>
          <cell r="B66" t="str">
            <v>кг</v>
          </cell>
          <cell r="C66" t="str">
            <v>Нояб</v>
          </cell>
          <cell r="D66">
            <v>42.405999999999999</v>
          </cell>
          <cell r="E66">
            <v>32.832000000000001</v>
          </cell>
          <cell r="F66">
            <v>12.041</v>
          </cell>
          <cell r="G66">
            <v>59.962000000000003</v>
          </cell>
          <cell r="H66">
            <v>1</v>
          </cell>
          <cell r="I66">
            <v>50</v>
          </cell>
          <cell r="J66">
            <v>11.7</v>
          </cell>
          <cell r="K66">
            <v>0.34100000000000108</v>
          </cell>
          <cell r="L66">
            <v>12.041</v>
          </cell>
          <cell r="O66">
            <v>0</v>
          </cell>
          <cell r="P66">
            <v>2.4081999999999999</v>
          </cell>
          <cell r="V66">
            <v>24.899094759571465</v>
          </cell>
          <cell r="W66">
            <v>24.899094759571465</v>
          </cell>
          <cell r="X66">
            <v>9.8369999999999997</v>
          </cell>
          <cell r="Y66">
            <v>6.0110000000000001</v>
          </cell>
          <cell r="Z66">
            <v>5.3948</v>
          </cell>
        </row>
        <row r="67">
          <cell r="A67" t="str">
            <v>371  Сосиски Сочинки Молочные 0,4 кг ТМ Стародворье  ПОКОМ</v>
          </cell>
          <cell r="B67" t="str">
            <v>шт</v>
          </cell>
          <cell r="C67" t="str">
            <v>Нояб</v>
          </cell>
          <cell r="E67">
            <v>318</v>
          </cell>
          <cell r="G67">
            <v>318</v>
          </cell>
          <cell r="H67">
            <v>0.4</v>
          </cell>
          <cell r="I67">
            <v>40</v>
          </cell>
          <cell r="K67">
            <v>0</v>
          </cell>
          <cell r="L67">
            <v>0</v>
          </cell>
          <cell r="O67">
            <v>200</v>
          </cell>
          <cell r="P67">
            <v>0</v>
          </cell>
          <cell r="V67" t="e">
            <v>#DIV/0!</v>
          </cell>
          <cell r="W67" t="e">
            <v>#DIV/0!</v>
          </cell>
          <cell r="X67">
            <v>56</v>
          </cell>
          <cell r="Y67">
            <v>6.6</v>
          </cell>
          <cell r="Z67">
            <v>64.2</v>
          </cell>
        </row>
        <row r="68">
          <cell r="A68" t="str">
            <v>372  Сосиски Сочинки Сливочные 0,4 кг ТМ Стародворье  ПОКОМ</v>
          </cell>
          <cell r="B68" t="str">
            <v>шт</v>
          </cell>
          <cell r="C68" t="str">
            <v>Нояб</v>
          </cell>
          <cell r="D68">
            <v>60</v>
          </cell>
          <cell r="F68">
            <v>60</v>
          </cell>
          <cell r="H68">
            <v>0.4</v>
          </cell>
          <cell r="I68">
            <v>40</v>
          </cell>
          <cell r="J68">
            <v>86</v>
          </cell>
          <cell r="K68">
            <v>-26</v>
          </cell>
          <cell r="L68">
            <v>60</v>
          </cell>
          <cell r="O68">
            <v>0</v>
          </cell>
          <cell r="P68">
            <v>12</v>
          </cell>
          <cell r="Q68">
            <v>90</v>
          </cell>
          <cell r="V68">
            <v>7.5</v>
          </cell>
          <cell r="W68">
            <v>0</v>
          </cell>
          <cell r="X68">
            <v>3.4</v>
          </cell>
          <cell r="Y68">
            <v>8.4</v>
          </cell>
          <cell r="Z68">
            <v>0.4</v>
          </cell>
        </row>
        <row r="69">
          <cell r="A69" t="str">
            <v>380 Колбаски Балыкбургские с сыром ТМ Баварушка вес  Поком</v>
          </cell>
          <cell r="B69" t="str">
            <v>кг</v>
          </cell>
          <cell r="D69">
            <v>73.691000000000003</v>
          </cell>
          <cell r="E69">
            <v>59.377000000000002</v>
          </cell>
          <cell r="F69">
            <v>26.949000000000002</v>
          </cell>
          <cell r="G69">
            <v>95.781000000000006</v>
          </cell>
          <cell r="H69">
            <v>1</v>
          </cell>
          <cell r="I69">
            <v>40</v>
          </cell>
          <cell r="J69">
            <v>52</v>
          </cell>
          <cell r="K69">
            <v>-25.050999999999998</v>
          </cell>
          <cell r="L69">
            <v>26.949000000000002</v>
          </cell>
          <cell r="O69">
            <v>0</v>
          </cell>
          <cell r="P69">
            <v>5.3898000000000001</v>
          </cell>
          <cell r="V69">
            <v>17.770789268618501</v>
          </cell>
          <cell r="W69">
            <v>17.770789268618501</v>
          </cell>
          <cell r="X69">
            <v>16.5336</v>
          </cell>
          <cell r="Y69">
            <v>6.5195999999999996</v>
          </cell>
          <cell r="Z69">
            <v>9.0201999999999991</v>
          </cell>
        </row>
        <row r="70">
          <cell r="A70" t="str">
            <v>381  Сардельки Сочинки 0,4кг ТМ Стародворье  ПОКОМ</v>
          </cell>
          <cell r="B70" t="str">
            <v>шт</v>
          </cell>
          <cell r="C70" t="str">
            <v>Нояб</v>
          </cell>
          <cell r="D70">
            <v>389</v>
          </cell>
          <cell r="E70">
            <v>390</v>
          </cell>
          <cell r="F70">
            <v>336</v>
          </cell>
          <cell r="G70">
            <v>390</v>
          </cell>
          <cell r="H70">
            <v>0.4</v>
          </cell>
          <cell r="I70">
            <v>40</v>
          </cell>
          <cell r="J70">
            <v>350</v>
          </cell>
          <cell r="K70">
            <v>-14</v>
          </cell>
          <cell r="L70">
            <v>336</v>
          </cell>
          <cell r="O70">
            <v>300</v>
          </cell>
          <cell r="P70">
            <v>67.2</v>
          </cell>
          <cell r="Q70">
            <v>170</v>
          </cell>
          <cell r="V70">
            <v>12.797619047619047</v>
          </cell>
          <cell r="W70">
            <v>10.267857142857142</v>
          </cell>
          <cell r="X70">
            <v>69.400000000000006</v>
          </cell>
          <cell r="Y70">
            <v>35</v>
          </cell>
          <cell r="Z70">
            <v>84.8</v>
          </cell>
        </row>
        <row r="71">
          <cell r="A71" t="str">
            <v>383 Колбаса Сочинка по-европейски с сочной грудиной ТМ Стародворье в оболочке фиброуз в ва  Поком</v>
          </cell>
          <cell r="B71" t="str">
            <v>кг</v>
          </cell>
          <cell r="D71">
            <v>126.55200000000001</v>
          </cell>
          <cell r="E71">
            <v>135.89599999999999</v>
          </cell>
          <cell r="F71">
            <v>260.63400000000001</v>
          </cell>
          <cell r="G71">
            <v>1.8140000000000001</v>
          </cell>
          <cell r="H71">
            <v>1</v>
          </cell>
          <cell r="I71">
            <v>40</v>
          </cell>
          <cell r="J71">
            <v>250.83699999999999</v>
          </cell>
          <cell r="K71">
            <v>9.7970000000000255</v>
          </cell>
          <cell r="L71">
            <v>85.90100000000001</v>
          </cell>
          <cell r="M71">
            <v>174.733</v>
          </cell>
          <cell r="O71">
            <v>0</v>
          </cell>
          <cell r="P71">
            <v>17.180200000000003</v>
          </cell>
          <cell r="Q71">
            <v>120</v>
          </cell>
          <cell r="V71">
            <v>7.0903714741388324</v>
          </cell>
          <cell r="W71">
            <v>0.10558666371753529</v>
          </cell>
          <cell r="X71">
            <v>0.16439999999999999</v>
          </cell>
          <cell r="Y71">
            <v>17.817200000000003</v>
          </cell>
          <cell r="Z71">
            <v>0</v>
          </cell>
        </row>
        <row r="72">
          <cell r="A72" t="str">
            <v>384  Колбаса Сочинка по-фински с сочным окороком ТМ Стародворье в оболочке фиброуз в ва  Поком</v>
          </cell>
          <cell r="B72" t="str">
            <v>кг</v>
          </cell>
          <cell r="D72">
            <v>150.33699999999999</v>
          </cell>
          <cell r="E72">
            <v>188.351</v>
          </cell>
          <cell r="F72">
            <v>323.12</v>
          </cell>
          <cell r="G72">
            <v>13.093</v>
          </cell>
          <cell r="H72">
            <v>1</v>
          </cell>
          <cell r="I72">
            <v>40</v>
          </cell>
          <cell r="J72">
            <v>313.72399999999999</v>
          </cell>
          <cell r="K72">
            <v>9.396000000000015</v>
          </cell>
          <cell r="L72">
            <v>76.670000000000016</v>
          </cell>
          <cell r="M72">
            <v>246.45</v>
          </cell>
          <cell r="O72">
            <v>0</v>
          </cell>
          <cell r="P72">
            <v>15.334000000000003</v>
          </cell>
          <cell r="Q72">
            <v>120</v>
          </cell>
          <cell r="V72">
            <v>8.6796008869179584</v>
          </cell>
          <cell r="W72">
            <v>0.85385418025303228</v>
          </cell>
          <cell r="X72">
            <v>11.598000000000003</v>
          </cell>
          <cell r="Y72">
            <v>23.199999999999996</v>
          </cell>
          <cell r="Z72">
            <v>2.1108000000000002</v>
          </cell>
        </row>
        <row r="73">
          <cell r="A73" t="str">
            <v>389 Колбаса вареная Мусульманская Халяль ТМ Вязанка Халяль оболочка вектор 0,4 кг АК.  Поком</v>
          </cell>
          <cell r="B73" t="str">
            <v>шт</v>
          </cell>
          <cell r="D73">
            <v>268</v>
          </cell>
          <cell r="E73">
            <v>64</v>
          </cell>
          <cell r="F73">
            <v>55</v>
          </cell>
          <cell r="G73">
            <v>267</v>
          </cell>
          <cell r="H73">
            <v>0.4</v>
          </cell>
          <cell r="I73">
            <v>90</v>
          </cell>
          <cell r="J73">
            <v>53</v>
          </cell>
          <cell r="K73">
            <v>2</v>
          </cell>
          <cell r="L73">
            <v>55</v>
          </cell>
          <cell r="O73">
            <v>50</v>
          </cell>
          <cell r="P73">
            <v>11</v>
          </cell>
          <cell r="V73">
            <v>28.818181818181817</v>
          </cell>
          <cell r="W73">
            <v>28.818181818181817</v>
          </cell>
          <cell r="X73">
            <v>31.2</v>
          </cell>
          <cell r="Y73">
            <v>34</v>
          </cell>
          <cell r="Z73">
            <v>28.4</v>
          </cell>
        </row>
        <row r="74">
          <cell r="A74" t="str">
            <v>390 Сосиски Восточные Халяль ТМ Вязанка в оболочке полиамид в вакуумной упаковке 0,33 кг  Поком</v>
          </cell>
          <cell r="B74" t="str">
            <v>шт</v>
          </cell>
          <cell r="D74">
            <v>320</v>
          </cell>
          <cell r="E74">
            <v>82</v>
          </cell>
          <cell r="F74">
            <v>193</v>
          </cell>
          <cell r="G74">
            <v>209</v>
          </cell>
          <cell r="H74">
            <v>0.33</v>
          </cell>
          <cell r="I74">
            <v>60</v>
          </cell>
          <cell r="J74">
            <v>190</v>
          </cell>
          <cell r="K74">
            <v>3</v>
          </cell>
          <cell r="L74">
            <v>193</v>
          </cell>
          <cell r="O74">
            <v>50</v>
          </cell>
          <cell r="P74">
            <v>38.6</v>
          </cell>
          <cell r="Q74">
            <v>200</v>
          </cell>
          <cell r="V74">
            <v>11.891191709844559</v>
          </cell>
          <cell r="W74">
            <v>6.7098445595854921</v>
          </cell>
          <cell r="X74">
            <v>32.4</v>
          </cell>
          <cell r="Y74">
            <v>45</v>
          </cell>
          <cell r="Z74">
            <v>34</v>
          </cell>
        </row>
        <row r="75">
          <cell r="A75" t="str">
            <v>446 Сосиски Баварские с сыром 0,35 кг. ТМ Стародворье в оболочке айпил в модифи газовой среде  Поком</v>
          </cell>
          <cell r="B75" t="str">
            <v>шт</v>
          </cell>
          <cell r="E75">
            <v>156</v>
          </cell>
          <cell r="F75">
            <v>156</v>
          </cell>
          <cell r="H75">
            <v>0</v>
          </cell>
          <cell r="I75" t="e">
            <v>#N/A</v>
          </cell>
          <cell r="J75">
            <v>216</v>
          </cell>
          <cell r="K75">
            <v>-60</v>
          </cell>
          <cell r="L75">
            <v>0</v>
          </cell>
          <cell r="M75">
            <v>156</v>
          </cell>
          <cell r="P75">
            <v>0</v>
          </cell>
          <cell r="V75" t="e">
            <v>#DIV/0!</v>
          </cell>
          <cell r="W75" t="e">
            <v>#DIV/0!</v>
          </cell>
          <cell r="X75">
            <v>0</v>
          </cell>
          <cell r="Y75">
            <v>0</v>
          </cell>
          <cell r="Z75">
            <v>0</v>
          </cell>
        </row>
        <row r="76">
          <cell r="A76" t="str">
            <v>БОНУС_096  Сосиски Баварские,  0.42кг,ПОКОМ</v>
          </cell>
          <cell r="B76" t="str">
            <v>шт</v>
          </cell>
          <cell r="E76">
            <v>51.646000000000001</v>
          </cell>
          <cell r="F76">
            <v>51.646000000000001</v>
          </cell>
          <cell r="H76">
            <v>0</v>
          </cell>
          <cell r="I76">
            <v>0</v>
          </cell>
          <cell r="J76">
            <v>80</v>
          </cell>
          <cell r="K76">
            <v>-28.353999999999999</v>
          </cell>
          <cell r="L76">
            <v>51.646000000000001</v>
          </cell>
          <cell r="O76">
            <v>0</v>
          </cell>
          <cell r="P76">
            <v>10.3292</v>
          </cell>
          <cell r="V76">
            <v>0</v>
          </cell>
          <cell r="W76">
            <v>0</v>
          </cell>
          <cell r="X76">
            <v>0</v>
          </cell>
          <cell r="Y76">
            <v>4.8</v>
          </cell>
          <cell r="Z76">
            <v>0</v>
          </cell>
        </row>
        <row r="77">
          <cell r="A77" t="str">
            <v>БОНУС_229  Колбаса Молочная Дугушка, в/у, ВЕС, ТМ Стародворье   ПОКОМ</v>
          </cell>
          <cell r="B77" t="str">
            <v>кг</v>
          </cell>
          <cell r="E77">
            <v>51.929000000000002</v>
          </cell>
          <cell r="F77">
            <v>21.12</v>
          </cell>
          <cell r="G77">
            <v>-6.2119999999999997</v>
          </cell>
          <cell r="H77">
            <v>0</v>
          </cell>
          <cell r="I77">
            <v>0</v>
          </cell>
          <cell r="J77">
            <v>23.2</v>
          </cell>
          <cell r="K77">
            <v>-2.0799999999999983</v>
          </cell>
          <cell r="L77">
            <v>21.12</v>
          </cell>
          <cell r="O77">
            <v>0</v>
          </cell>
          <cell r="P77">
            <v>4.2240000000000002</v>
          </cell>
          <cell r="V77">
            <v>-1.4706439393939392</v>
          </cell>
          <cell r="W77">
            <v>-1.4706439393939392</v>
          </cell>
          <cell r="X77">
            <v>0</v>
          </cell>
          <cell r="Y77">
            <v>2.8068</v>
          </cell>
          <cell r="Z77">
            <v>3.5084000000000004</v>
          </cell>
        </row>
        <row r="78">
          <cell r="A78" t="str">
            <v>БОНУС_314 Колбаса вареная Филейская ТМ Вязанка ТС Классическая в оболочке полиамид.  ПОКОМ</v>
          </cell>
          <cell r="B78" t="str">
            <v>кг</v>
          </cell>
          <cell r="E78">
            <v>1.3440000000000001</v>
          </cell>
          <cell r="F78">
            <v>1.3440000000000001</v>
          </cell>
          <cell r="H78">
            <v>0</v>
          </cell>
          <cell r="I78">
            <v>0</v>
          </cell>
          <cell r="J78">
            <v>1.3</v>
          </cell>
          <cell r="K78">
            <v>4.4000000000000039E-2</v>
          </cell>
          <cell r="L78">
            <v>1.3440000000000001</v>
          </cell>
          <cell r="O78">
            <v>0</v>
          </cell>
          <cell r="P78">
            <v>0.26880000000000004</v>
          </cell>
          <cell r="V78">
            <v>0</v>
          </cell>
          <cell r="W78">
            <v>0</v>
          </cell>
          <cell r="X78">
            <v>0</v>
          </cell>
          <cell r="Y78">
            <v>1.3843999999999999</v>
          </cell>
          <cell r="Z78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  <sheetName val="Донецк"/>
      <sheetName val="Луганск"/>
      <sheetName val="Мелитополь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A1" t="str">
            <v>1 КОЛБАСНЫЕ ИЗДЕЛИЯ Мелитополь</v>
          </cell>
          <cell r="D1">
            <v>42095.578999999998</v>
          </cell>
        </row>
        <row r="2">
          <cell r="A2" t="str">
            <v>ПОКОМ Логистический Партнер</v>
          </cell>
          <cell r="D2">
            <v>42095.578999999998</v>
          </cell>
        </row>
        <row r="3">
          <cell r="A3" t="str">
            <v>Вязанка Логистический Партнер(Кг)</v>
          </cell>
          <cell r="D3">
            <v>1614.414</v>
          </cell>
        </row>
        <row r="4">
          <cell r="A4" t="str">
            <v>005  Колбаса Докторская ГОСТ, Вязанка вектор,ВЕС. ПОКОМ</v>
          </cell>
          <cell r="D4">
            <v>44.6</v>
          </cell>
        </row>
        <row r="5">
          <cell r="A5" t="str">
            <v>016  Сосиски Вязанка Молочные, Вязанка вискофан  ВЕС.ПОКОМ</v>
          </cell>
          <cell r="D5">
            <v>235.142</v>
          </cell>
        </row>
        <row r="6">
          <cell r="A6" t="str">
            <v>017  Сосиски Вязанка Сливочные, Вязанка амицел ВЕС.ПОКОМ</v>
          </cell>
          <cell r="D6">
            <v>553.13300000000004</v>
          </cell>
        </row>
        <row r="7">
          <cell r="A7" t="str">
            <v>018  Сосиски Рубленые, Вязанка вискофан  ВЕС.ПОКОМ</v>
          </cell>
          <cell r="D7">
            <v>232.249</v>
          </cell>
        </row>
        <row r="8">
          <cell r="A8" t="str">
            <v>312  Ветчина Филейская ТМ Вязанка ТС Столичная ВЕС  ПОКОМ</v>
          </cell>
          <cell r="D8">
            <v>22.5</v>
          </cell>
        </row>
        <row r="9">
          <cell r="A9" t="str">
            <v>313 Колбаса вареная Молокуша ТМ Вязанка в оболочке полиамид. ВЕС  ПОКОМ</v>
          </cell>
          <cell r="D9">
            <v>118.75</v>
          </cell>
        </row>
        <row r="10">
          <cell r="A10" t="str">
            <v>314 Колбаса вареная Филейская ТМ Вязанка ТС Классическая в оболочке полиамид.  ПОКОМ</v>
          </cell>
          <cell r="D10">
            <v>300.94</v>
          </cell>
        </row>
        <row r="11">
          <cell r="A11" t="str">
            <v>363 Сардельки Филейские Вязанка ТМ Вязанка в обол NDX  ПОКОМ</v>
          </cell>
          <cell r="D11">
            <v>8</v>
          </cell>
        </row>
        <row r="12">
          <cell r="A12" t="str">
            <v>369 Колбаса Сливушка ТМ Вязанка в оболочке полиамид вес.  ПОКОМ</v>
          </cell>
          <cell r="D12">
            <v>70.45</v>
          </cell>
        </row>
        <row r="13">
          <cell r="A13" t="str">
            <v>370 Ветчина Сливушка с индейкой ТМ Вязанка в оболочке полиамид.</v>
          </cell>
          <cell r="D13">
            <v>24.75</v>
          </cell>
        </row>
        <row r="14">
          <cell r="A14" t="str">
            <v>БОНУС_314 Колбаса вареная Филейская ТМ Вязанка ТС Классическая в оболочке полиамид.  ПОКОМ</v>
          </cell>
          <cell r="D14">
            <v>3.9</v>
          </cell>
        </row>
        <row r="15">
          <cell r="A15" t="str">
            <v>Вязанка Логистический Партнер(Шт)</v>
          </cell>
          <cell r="D15">
            <v>386</v>
          </cell>
        </row>
        <row r="16">
          <cell r="A16" t="str">
            <v>032  Сосиски Вязанка Сливочные, Вязанка амицел МГС, 0.45кг, ПОКОМ</v>
          </cell>
          <cell r="D16">
            <v>162</v>
          </cell>
        </row>
        <row r="17">
          <cell r="A17" t="str">
            <v>389 Колбаса вареная Мусульманская Халяль ТМ Вязанка Халяль оболочка вектор 0,4 кг АК.  Поком</v>
          </cell>
          <cell r="D17">
            <v>118</v>
          </cell>
        </row>
        <row r="18">
          <cell r="A18" t="str">
            <v>390 Сосиски Восточные Халяль ТМ Вязанка в оболочке полиамид в вакуумной упаковке 0,33 кг  Поком</v>
          </cell>
          <cell r="D18">
            <v>106</v>
          </cell>
        </row>
        <row r="19">
          <cell r="A19" t="str">
            <v>Логистический Партнер кг</v>
          </cell>
          <cell r="D19">
            <v>35240.165000000001</v>
          </cell>
        </row>
        <row r="20">
          <cell r="A20" t="str">
            <v>200  Ветчина Дугушка ТМ Стародворье, вектор в/у    ПОКОМ</v>
          </cell>
          <cell r="D20">
            <v>223.7</v>
          </cell>
        </row>
        <row r="21">
          <cell r="A21" t="str">
            <v>201  Ветчина Нежная ТМ Особый рецепт, (2,5кг), ПОКОМ</v>
          </cell>
          <cell r="D21">
            <v>7487.7539999999999</v>
          </cell>
        </row>
        <row r="22">
          <cell r="A22" t="str">
            <v>217  Колбаса Докторская Дугушка, ВЕС, НЕ ГОСТ, ТМ Стародворье ПОКОМ</v>
          </cell>
          <cell r="D22">
            <v>449.94</v>
          </cell>
        </row>
        <row r="23">
          <cell r="A23" t="str">
            <v>219  Колбаса Докторская Особая ТМ Особый рецепт, ВЕС  ПОКОМ</v>
          </cell>
          <cell r="D23">
            <v>3487.5</v>
          </cell>
        </row>
        <row r="24">
          <cell r="A24" t="str">
            <v>225  Колбаса Дугушка со шпиком, ВЕС, ТМ Стародворье   ПОКОМ</v>
          </cell>
          <cell r="D24">
            <v>59.75</v>
          </cell>
        </row>
        <row r="25">
          <cell r="A25" t="str">
            <v>229  Колбаса Молочная Дугушка, в/у, ВЕС, ТМ Стародворье   ПОКОМ</v>
          </cell>
          <cell r="D25">
            <v>161.94999999999999</v>
          </cell>
        </row>
        <row r="26">
          <cell r="A26" t="str">
            <v>230  Колбаса Молочная Особая ТМ Особый рецепт, п/а, ВЕС. ПОКОМ</v>
          </cell>
          <cell r="D26">
            <v>10912.22</v>
          </cell>
        </row>
        <row r="27">
          <cell r="A27" t="str">
            <v>235  Колбаса Особая ТМ Особый рецепт, ВЕС, ТМ Стародворье ПОКОМ</v>
          </cell>
          <cell r="D27">
            <v>1829</v>
          </cell>
        </row>
        <row r="28">
          <cell r="A28" t="str">
            <v>236  Колбаса Рубленая ЗАПЕЧ. Дугушка ТМ Стародворье, вектор, в/к    ПОКОМ</v>
          </cell>
          <cell r="D28">
            <v>296</v>
          </cell>
        </row>
        <row r="29">
          <cell r="A29" t="str">
            <v>239  Колбаса Салями запеч Дугушка, оболочка вектор, ВЕС, ТМ Стародворье  ПОКОМ</v>
          </cell>
          <cell r="D29">
            <v>6.3</v>
          </cell>
        </row>
        <row r="30">
          <cell r="A30" t="str">
            <v>242  Колбаса Сервелат ЗАПЕЧ.Дугушка ТМ Стародворье, вектор, в/к     ПОКОМ</v>
          </cell>
          <cell r="D30">
            <v>239.35</v>
          </cell>
        </row>
        <row r="31">
          <cell r="A31" t="str">
            <v>243  Колбаса Сервелат Зернистый, ВЕС.  ПОКОМ</v>
          </cell>
          <cell r="D31">
            <v>180.4</v>
          </cell>
        </row>
        <row r="32">
          <cell r="A32" t="str">
            <v>244  Колбаса Сервелат Кремлевский, ВЕС. ПОКОМ</v>
          </cell>
          <cell r="D32">
            <v>154.48599999999999</v>
          </cell>
        </row>
        <row r="33">
          <cell r="A33" t="str">
            <v>247  Сардельки Нежные, ВЕС.  ПОКОМ</v>
          </cell>
          <cell r="D33">
            <v>477.714</v>
          </cell>
        </row>
        <row r="34">
          <cell r="A34" t="str">
            <v>248  Сардельки Сочные ТМ Особый рецепт,   ПОКОМ</v>
          </cell>
          <cell r="D34">
            <v>512.38300000000004</v>
          </cell>
        </row>
        <row r="35">
          <cell r="A35" t="str">
            <v>250  Сардельки стародворские с говядиной в обол. NDX, ВЕС. ПОКОМ</v>
          </cell>
          <cell r="D35">
            <v>204.28700000000001</v>
          </cell>
        </row>
        <row r="36">
          <cell r="A36" t="str">
            <v>255  Сосиски Молочные для завтрака ТМ Особый рецепт, п/а МГС, ВЕС, ТМ Стародворье  ПОКОМ</v>
          </cell>
          <cell r="D36">
            <v>1170.4970000000001</v>
          </cell>
        </row>
        <row r="37">
          <cell r="A37" t="str">
            <v>257  Сосиски Молочные оригинальные ТМ Особый рецепт, ВЕС.   ПОКОМ</v>
          </cell>
          <cell r="D37">
            <v>247.83500000000001</v>
          </cell>
        </row>
        <row r="38">
          <cell r="A38" t="str">
            <v>259  Сосиски Сливочные Дугушка, ВЕС.   ПОКОМ</v>
          </cell>
          <cell r="D38">
            <v>122.7</v>
          </cell>
        </row>
        <row r="39">
          <cell r="A39" t="str">
            <v>263  Шпикачки Стародворские, ВЕС.  ПОКОМ</v>
          </cell>
          <cell r="D39">
            <v>167.9</v>
          </cell>
        </row>
        <row r="40">
          <cell r="A40" t="str">
            <v>265  Колбаса Балыкбургская, ВЕС, ТМ Баварушка  ПОКОМ</v>
          </cell>
          <cell r="D40">
            <v>1563.3209999999999</v>
          </cell>
        </row>
        <row r="41">
          <cell r="A41" t="str">
            <v>266  Колбаса Филейбургская с сочным окороком, ВЕС, ТМ Баварушка  ПОКОМ</v>
          </cell>
          <cell r="D41">
            <v>525</v>
          </cell>
        </row>
        <row r="42">
          <cell r="A42" t="str">
            <v>267  Колбаса Салями Филейбургская зернистая, оболочка фиброуз, ВЕС, ТМ Баварушка  ПОКОМ</v>
          </cell>
          <cell r="D42">
            <v>318.47000000000003</v>
          </cell>
        </row>
        <row r="43">
          <cell r="A43" t="str">
            <v>268  Сосиски Филейбургские с филе сочного окорока, ВЕС, ТМ Баварушка  ПОКОМ</v>
          </cell>
          <cell r="D43">
            <v>226.27</v>
          </cell>
        </row>
        <row r="44">
          <cell r="A44" t="str">
            <v>271  Колбаса Сервелат Левантский ТМ Особый Рецепт, ВЕС. ПОКОМ</v>
          </cell>
          <cell r="D44">
            <v>32</v>
          </cell>
        </row>
        <row r="45">
          <cell r="A45" t="str">
            <v>283  Сосиски Сочинки, ВЕС, ТМ Стародворье ПОКОМ</v>
          </cell>
          <cell r="D45">
            <v>8</v>
          </cell>
        </row>
        <row r="46">
          <cell r="A46" t="str">
            <v>297  Колбаса Мясорубская с рубленой грудинкой ВЕС ТМ Стародворье  ПОКОМ</v>
          </cell>
          <cell r="D46">
            <v>217.9</v>
          </cell>
        </row>
        <row r="47">
          <cell r="A47" t="str">
            <v>315 Колбаса Нежная ТМ Зареченские ТС Зареченские продукты в оболочкНТУ.  изделие вар  ПОКОМ</v>
          </cell>
          <cell r="D47">
            <v>148.97499999999999</v>
          </cell>
        </row>
        <row r="48">
          <cell r="A48" t="str">
            <v>316 Колбаса варенокоиз мяса птицы Сервелат Пражский ТМ Зареченские ТС Зареченские  ПОКОМ</v>
          </cell>
          <cell r="D48">
            <v>206.01900000000001</v>
          </cell>
        </row>
        <row r="49">
          <cell r="A49" t="str">
            <v>317 Колбаса Сервелат Рижский ТМ Зареченские ТС Зареченские  фиброуз в вакуумной у  ПОКОМ</v>
          </cell>
          <cell r="D49">
            <v>253.089</v>
          </cell>
        </row>
        <row r="50">
          <cell r="A50" t="str">
            <v>318 Сосиски Датские ТМ Зареченские колбасы ТС Зареченские п полиамид в модифициров  ПОКОМ</v>
          </cell>
          <cell r="D50">
            <v>2630.2280000000001</v>
          </cell>
        </row>
        <row r="51">
          <cell r="A51" t="str">
            <v>321 Сосиски Сочинки по-баварски с сыром ТМ Стародворье в оболочке  ПОКОМ</v>
          </cell>
          <cell r="D51">
            <v>140.279</v>
          </cell>
        </row>
        <row r="52">
          <cell r="A52" t="str">
            <v>322 Сосиски Сочинки с сыром ТМ Стародворье в оболочке  ПОКОМ</v>
          </cell>
          <cell r="D52">
            <v>331.6</v>
          </cell>
        </row>
        <row r="53">
          <cell r="A53" t="str">
            <v>366 Сосиски Сочинки по-баварски ТМ Стародворье в обол полиам  ПОКОМ</v>
          </cell>
          <cell r="D53">
            <v>34.521999999999998</v>
          </cell>
        </row>
        <row r="54">
          <cell r="A54" t="str">
            <v>380 Колбаски Балыкбургские с сыром ТМ Баварушка вес  Поком</v>
          </cell>
          <cell r="D54">
            <v>48</v>
          </cell>
        </row>
        <row r="55">
          <cell r="A55" t="str">
            <v>383 Колбаса Сочинка по-европейски с сочной грудиной ТМ Стародворье в оболочке фиброуз в ва  Поком</v>
          </cell>
          <cell r="D55">
            <v>13.04</v>
          </cell>
        </row>
        <row r="56">
          <cell r="A56" t="str">
            <v>384  Колбаса Сочинка по-фински с сочным окороком ТМ Стародворье в оболочке фиброуз в ва  Поком</v>
          </cell>
          <cell r="D56">
            <v>25.7</v>
          </cell>
        </row>
        <row r="57">
          <cell r="A57" t="str">
            <v>417 П/к колбасы «Сочинка рубленая с сочным окороком» Весовой фиброуз ТМ «Стародворье»  Поком</v>
          </cell>
          <cell r="D57">
            <v>59.417999999999999</v>
          </cell>
        </row>
        <row r="58">
          <cell r="A58" t="str">
            <v>452 Колбаса Сочинка зернистая с сочной грудинкой  ТМ Стародворье в оболочке ф  Поком</v>
          </cell>
          <cell r="D58">
            <v>58.667999999999999</v>
          </cell>
        </row>
        <row r="59">
          <cell r="A59" t="str">
            <v>БОНУС_229  Колбаса Молочная Дугушка, в/у, ВЕС, ТМ Стародворье   ПОКОМ</v>
          </cell>
          <cell r="D59">
            <v>8</v>
          </cell>
        </row>
        <row r="60">
          <cell r="A60" t="str">
            <v>Логистический Партнер Шт</v>
          </cell>
          <cell r="D60">
            <v>4855</v>
          </cell>
        </row>
        <row r="61">
          <cell r="A61" t="str">
            <v>058  Колбаса Докторская Особая ТМ Особый рецепт,  0,5кг, ПОКОМ</v>
          </cell>
          <cell r="D61">
            <v>60</v>
          </cell>
        </row>
        <row r="62">
          <cell r="A62" t="str">
            <v>083  Колбаса Швейцарская 0,17 кг., ШТ., сырокопченая   ПОКОМ</v>
          </cell>
          <cell r="D62">
            <v>22</v>
          </cell>
        </row>
        <row r="63">
          <cell r="A63" t="str">
            <v>092  Сосиски Баварские с сыром,  0.42кг,ПОКОМ</v>
          </cell>
          <cell r="D63">
            <v>24</v>
          </cell>
        </row>
        <row r="64">
          <cell r="A64" t="str">
            <v>096  Сосиски Баварские,  0.42кг,ПОКОМ</v>
          </cell>
          <cell r="D64">
            <v>12</v>
          </cell>
        </row>
        <row r="65">
          <cell r="A65" t="str">
            <v>103  Сосиски Классические, 0.42кг,ядрена копотьПОКОМ</v>
          </cell>
          <cell r="D65">
            <v>121</v>
          </cell>
        </row>
        <row r="66">
          <cell r="A66" t="str">
            <v>108  Сосиски С сыром,  0.42кг,ядрена копоть ПОКОМ</v>
          </cell>
          <cell r="D66">
            <v>116</v>
          </cell>
        </row>
        <row r="67">
          <cell r="A67" t="str">
            <v>117  Колбаса Сервелат Филейбургский с ароматными пряностями, в/у 0,35 кг срез, БАВАРУШКА ПОКОМ</v>
          </cell>
          <cell r="D67">
            <v>135</v>
          </cell>
        </row>
        <row r="68">
          <cell r="A68" t="str">
            <v>118  Колбаса Сервелат Филейбургский с филе сочного окорока, в/у 0,35 кг срез, БАВАРУШКА ПОКОМ</v>
          </cell>
          <cell r="D68">
            <v>189</v>
          </cell>
        </row>
        <row r="69">
          <cell r="A69" t="str">
            <v>273  Сосиски Сочинки с сочной грудинкой, МГС 0.4кг,   ПОКОМ</v>
          </cell>
          <cell r="D69">
            <v>8</v>
          </cell>
        </row>
        <row r="70">
          <cell r="A70" t="str">
            <v>301  Сосиски Сочинки по-баварски с сыром,  0.4кг, ТМ Стародворье  ПОКОМ</v>
          </cell>
          <cell r="D70">
            <v>111</v>
          </cell>
        </row>
        <row r="71">
          <cell r="A71" t="str">
            <v>302  Сосиски Сочинки по-баварски,  0.4кг, ТМ Стародворье  ПОКОМ</v>
          </cell>
          <cell r="D71">
            <v>617</v>
          </cell>
        </row>
        <row r="72">
          <cell r="A72" t="str">
            <v>309  Сосиски Сочинки с сыром 0,4 кг ТМ Стародворье  ПОКОМ</v>
          </cell>
          <cell r="D72">
            <v>690</v>
          </cell>
        </row>
        <row r="73">
          <cell r="A73" t="str">
            <v>320  Сосиски Сочинки с сочным окороком 0,4 кг ТМ Стародворье  ПОКОМ</v>
          </cell>
          <cell r="D73">
            <v>539</v>
          </cell>
        </row>
        <row r="74">
          <cell r="A74" t="str">
            <v>323 Колбаса варенокопченая Балыкбургская рубленая ТМ Баварушка срез 0,35 кг   ПОКОМ</v>
          </cell>
          <cell r="D74">
            <v>260</v>
          </cell>
        </row>
        <row r="75">
          <cell r="A75" t="str">
            <v>325 Колбаса Сервелат Мясорубский ТМ Стародворье с мелкорубленным окороком 0,35 кг  ПОКОМ</v>
          </cell>
          <cell r="D75">
            <v>1</v>
          </cell>
        </row>
        <row r="76">
          <cell r="A76" t="str">
            <v>352  Сардельки Сочинки с сыром 0,4 кг ТМ Стародворье   ПОКОМ</v>
          </cell>
          <cell r="D76">
            <v>546</v>
          </cell>
        </row>
        <row r="77">
          <cell r="A77" t="str">
            <v>371  Сосиски Сочинки Молочные 0,4 кг ТМ Стародворье  ПОКОМ</v>
          </cell>
          <cell r="D77">
            <v>607</v>
          </cell>
        </row>
        <row r="78">
          <cell r="A78" t="str">
            <v>372  Сосиски Сочинки Сливочные 0,4 кг ТМ Стародворье  ПОКОМ</v>
          </cell>
          <cell r="D78">
            <v>83</v>
          </cell>
        </row>
        <row r="79">
          <cell r="A79" t="str">
            <v>381  Сардельки Сочинки 0,4кг ТМ Стародворье  ПОКОМ</v>
          </cell>
          <cell r="D79">
            <v>436</v>
          </cell>
        </row>
        <row r="80">
          <cell r="A80" t="str">
            <v>446 Сосиски Баварские с сыром 0,35 кг. ТМ Стародворье в оболочке айпил в модифи газовой среде  Поком</v>
          </cell>
          <cell r="D80">
            <v>74</v>
          </cell>
        </row>
        <row r="81">
          <cell r="A81" t="str">
            <v>451 Сосиски «Баварские» Фикс.вес 0,35 П/а ТМ «Стародворье»  Поком</v>
          </cell>
          <cell r="D81">
            <v>180</v>
          </cell>
        </row>
        <row r="82">
          <cell r="A82" t="str">
            <v>БОНУС_096  Сосиски Баварские,  0.42кг,ПОКОМ</v>
          </cell>
          <cell r="D82">
            <v>24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30.11.2023 - 06.12.2023</v>
          </cell>
        </row>
        <row r="3">
          <cell r="A3" t="str">
            <v>Отбор:</v>
          </cell>
          <cell r="C3" t="str">
            <v>Организация Равно "Общий прайс" И
Номенклатура В группе из списка "ПОКОМ Логистический Партн..." И
Партнер В группе из списка "Физическое лицо Патяка О.Н. Запорожская обл. г.М...; Физическое лицо Поляков В.И. Запоро...; Физическое лицо Патяка О.Н. Запорожская обл. г. ...; Физическое лицо Поляков В.И. Запор....; ИП Поляков опт  Мелитопол..." И
Склад / комиссионер  / подразделение Равно "1 КОЛБАСНЫЕ ИЗДЕЛИЯ Мелитополь"</v>
          </cell>
        </row>
        <row r="5">
          <cell r="A5" t="str">
            <v>Номенклатура</v>
          </cell>
          <cell r="D5" t="str">
            <v>Номенклатура.Код</v>
          </cell>
          <cell r="F5" t="str">
            <v>кол-во</v>
          </cell>
        </row>
        <row r="6">
          <cell r="A6" t="str">
            <v>Номенклатура</v>
          </cell>
          <cell r="D6" t="str">
            <v>Номенклатура.Код</v>
          </cell>
          <cell r="F6" t="str">
            <v>Вес</v>
          </cell>
          <cell r="G6" t="str">
            <v>Количество</v>
          </cell>
        </row>
        <row r="7">
          <cell r="A7" t="str">
            <v>ПОКОМ Логистический Партнер</v>
          </cell>
          <cell r="D7" t="str">
            <v>00-ko000869</v>
          </cell>
          <cell r="F7">
            <v>19743.185000000001</v>
          </cell>
          <cell r="G7">
            <v>20306.185000000001</v>
          </cell>
        </row>
        <row r="8">
          <cell r="A8" t="str">
            <v>Вязанка Логистический Партнер(Кг)</v>
          </cell>
          <cell r="D8" t="str">
            <v>00-00003640</v>
          </cell>
          <cell r="F8">
            <v>561.43799999999999</v>
          </cell>
          <cell r="G8">
            <v>561.43799999999999</v>
          </cell>
        </row>
        <row r="9">
          <cell r="A9" t="str">
            <v>016  Сосиски Вязанка Молочные, Вязанка вискофан  ВЕС.ПОКОМ</v>
          </cell>
          <cell r="D9" t="str">
            <v>00-00000894</v>
          </cell>
          <cell r="F9">
            <v>90.715999999999994</v>
          </cell>
          <cell r="G9">
            <v>90.715999999999994</v>
          </cell>
        </row>
        <row r="10">
          <cell r="A10" t="str">
            <v>017  Сосиски Вязанка Сливочные, Вязанка амицел ВЕС.ПОКОМ</v>
          </cell>
          <cell r="D10" t="str">
            <v>00-00000895</v>
          </cell>
          <cell r="F10">
            <v>152.93299999999999</v>
          </cell>
          <cell r="G10">
            <v>152.93299999999999</v>
          </cell>
        </row>
        <row r="11">
          <cell r="A11" t="str">
            <v>018  Сосиски Рубленые, Вязанка вискофан  ВЕС.ПОКОМ</v>
          </cell>
          <cell r="D11" t="str">
            <v>00-00000897</v>
          </cell>
          <cell r="F11">
            <v>54.249000000000002</v>
          </cell>
          <cell r="G11">
            <v>54.249000000000002</v>
          </cell>
        </row>
        <row r="12">
          <cell r="A12" t="str">
            <v>314 Колбаса вареная Филейская ТМ Вязанка ТС Классическая в оболочке полиамид.  ПОКОМ</v>
          </cell>
          <cell r="D12" t="str">
            <v>00-00008056</v>
          </cell>
          <cell r="F12">
            <v>263.54000000000002</v>
          </cell>
          <cell r="G12">
            <v>263.54000000000002</v>
          </cell>
        </row>
        <row r="13">
          <cell r="A13" t="str">
            <v>Вязанка Логистический Партнер(Шт)</v>
          </cell>
          <cell r="D13" t="str">
            <v>00-00003652</v>
          </cell>
          <cell r="F13">
            <v>25.6</v>
          </cell>
          <cell r="G13">
            <v>64</v>
          </cell>
        </row>
        <row r="14">
          <cell r="A14" t="str">
            <v>389 Колбаса вареная Мусульманская Халяль ТМ Вязанка Халяль оболочка вектор 0,4 кг АК.  Поком</v>
          </cell>
          <cell r="D14" t="str">
            <v>00-00009009</v>
          </cell>
          <cell r="F14">
            <v>25.6</v>
          </cell>
          <cell r="G14">
            <v>64</v>
          </cell>
        </row>
        <row r="15">
          <cell r="A15" t="str">
            <v>Логистический Партнер кг</v>
          </cell>
          <cell r="D15" t="str">
            <v>00-00000870</v>
          </cell>
          <cell r="F15">
            <v>18842.746999999999</v>
          </cell>
          <cell r="G15">
            <v>18842.746999999999</v>
          </cell>
        </row>
        <row r="16">
          <cell r="A16" t="str">
            <v>201  Ветчина Нежная ТМ Особый рецепт, (2,5кг), ПОКОМ</v>
          </cell>
          <cell r="D16" t="str">
            <v>00-00005832</v>
          </cell>
          <cell r="F16">
            <v>5004.6440000000002</v>
          </cell>
          <cell r="G16">
            <v>5004.6440000000002</v>
          </cell>
        </row>
        <row r="17">
          <cell r="A17" t="str">
            <v>217  Колбаса Докторская Дугушка, ВЕС, НЕ ГОСТ, ТМ Стародворье ПОКОМ</v>
          </cell>
          <cell r="D17" t="str">
            <v>00-00005646</v>
          </cell>
          <cell r="F17">
            <v>104.54</v>
          </cell>
          <cell r="G17">
            <v>104.54</v>
          </cell>
        </row>
        <row r="18">
          <cell r="A18" t="str">
            <v>230  Колбаса Молочная Особая ТМ Особый рецепт, п/а, ВЕС. ПОКОМ</v>
          </cell>
          <cell r="D18" t="str">
            <v>00-00005816</v>
          </cell>
          <cell r="F18">
            <v>7819.42</v>
          </cell>
          <cell r="G18">
            <v>7819.42</v>
          </cell>
        </row>
        <row r="19">
          <cell r="A19" t="str">
            <v>243  Колбаса Сервелат Зернистый, ВЕС.  ПОКОМ</v>
          </cell>
          <cell r="D19" t="str">
            <v>00-00000887</v>
          </cell>
          <cell r="F19">
            <v>33.332000000000001</v>
          </cell>
          <cell r="G19">
            <v>33.332000000000001</v>
          </cell>
        </row>
        <row r="20">
          <cell r="A20" t="str">
            <v>244  Колбаса Сервелат Кремлевский, ВЕС. ПОКОМ</v>
          </cell>
          <cell r="D20" t="str">
            <v>00-00000888</v>
          </cell>
          <cell r="F20">
            <v>98.311999999999998</v>
          </cell>
          <cell r="G20">
            <v>98.311999999999998</v>
          </cell>
        </row>
        <row r="21">
          <cell r="A21" t="str">
            <v>247  Сардельки Нежные, ВЕС.  ПОКОМ</v>
          </cell>
          <cell r="D21" t="str">
            <v>00-00000890</v>
          </cell>
          <cell r="F21">
            <v>249.614</v>
          </cell>
          <cell r="G21">
            <v>249.614</v>
          </cell>
        </row>
        <row r="22">
          <cell r="A22" t="str">
            <v>248  Сардельки Сочные ТМ Особый рецепт,   ПОКОМ</v>
          </cell>
          <cell r="D22" t="str">
            <v>00-00006239</v>
          </cell>
          <cell r="F22">
            <v>207.239</v>
          </cell>
          <cell r="G22">
            <v>207.239</v>
          </cell>
        </row>
        <row r="23">
          <cell r="A23" t="str">
            <v>250  Сардельки стародворские с говядиной в обол. NDX, ВЕС. ПОКОМ</v>
          </cell>
          <cell r="D23" t="str">
            <v>00-00006052</v>
          </cell>
          <cell r="F23">
            <v>101.887</v>
          </cell>
          <cell r="G23">
            <v>101.887</v>
          </cell>
        </row>
        <row r="24">
          <cell r="A24" t="str">
            <v>255  Сосиски Молочные для завтрака ТМ Особый рецепт, п/а МГС, ВЕС, ТМ Стародворье  ПОКОМ</v>
          </cell>
          <cell r="D24" t="str">
            <v>00-00006302</v>
          </cell>
          <cell r="F24">
            <v>604.697</v>
          </cell>
          <cell r="G24">
            <v>604.697</v>
          </cell>
        </row>
        <row r="25">
          <cell r="A25" t="str">
            <v>257  Сосиски Молочные оригинальные ТМ Особый рецепт, ВЕС.   ПОКОМ</v>
          </cell>
          <cell r="D25" t="str">
            <v>00-00005822</v>
          </cell>
          <cell r="F25">
            <v>209.13499999999999</v>
          </cell>
          <cell r="G25">
            <v>209.13499999999999</v>
          </cell>
        </row>
        <row r="26">
          <cell r="A26" t="str">
            <v>263  Шпикачки Стародворские, ВЕС.  ПОКОМ</v>
          </cell>
          <cell r="D26" t="str">
            <v>00-00000899</v>
          </cell>
          <cell r="F26">
            <v>38.057000000000002</v>
          </cell>
          <cell r="G26">
            <v>38.057000000000002</v>
          </cell>
        </row>
        <row r="27">
          <cell r="A27" t="str">
            <v>265  Колбаса Балыкбургская, ВЕС, ТМ Баварушка  ПОКОМ</v>
          </cell>
          <cell r="D27" t="str">
            <v>00-00006426</v>
          </cell>
          <cell r="F27">
            <v>938.8</v>
          </cell>
          <cell r="G27">
            <v>938.8</v>
          </cell>
        </row>
        <row r="28">
          <cell r="A28" t="str">
            <v>266  Колбаса Филейбургская с сочным окороком, ВЕС, ТМ Баварушка  ПОКОМ</v>
          </cell>
          <cell r="D28" t="str">
            <v>00-00006428</v>
          </cell>
          <cell r="F28">
            <v>86.718000000000004</v>
          </cell>
          <cell r="G28">
            <v>86.718000000000004</v>
          </cell>
        </row>
        <row r="29">
          <cell r="A29" t="str">
            <v>267  Колбаса Салями Филейбургская зернистая, оболочка фиброуз, ВЕС, ТМ Баварушка  ПОКОМ</v>
          </cell>
          <cell r="D29" t="str">
            <v>00-00006480</v>
          </cell>
          <cell r="F29">
            <v>86.614000000000004</v>
          </cell>
          <cell r="G29">
            <v>86.614000000000004</v>
          </cell>
        </row>
        <row r="30">
          <cell r="A30" t="str">
            <v>268  Сосиски Филейбургские с филе сочного окорока, ВЕС, ТМ Баварушка  ПОКОМ</v>
          </cell>
          <cell r="D30" t="str">
            <v>00-00006987</v>
          </cell>
          <cell r="F30">
            <v>205.47</v>
          </cell>
          <cell r="G30">
            <v>205.47</v>
          </cell>
        </row>
        <row r="31">
          <cell r="A31" t="str">
            <v>315 Колбаса Нежная ТМ Зареченские ТС Зареченские продукты в оболочкНТУ.  изделие вар  ПОКОМ</v>
          </cell>
          <cell r="D31" t="str">
            <v>00-00008105</v>
          </cell>
          <cell r="F31">
            <v>120.97499999999999</v>
          </cell>
          <cell r="G31">
            <v>120.97499999999999</v>
          </cell>
        </row>
        <row r="32">
          <cell r="A32" t="str">
            <v>316 Колбаса варенокоиз мяса птицы Сервелат Пражский ТМ Зареченские ТС Зареченские  ПОКОМ</v>
          </cell>
          <cell r="D32" t="str">
            <v>00-00008106</v>
          </cell>
          <cell r="F32">
            <v>104.51900000000001</v>
          </cell>
          <cell r="G32">
            <v>104.51900000000001</v>
          </cell>
        </row>
        <row r="33">
          <cell r="A33" t="str">
            <v>317 Колбаса Сервелат Рижский ТМ Зареченские ТС Зареченские  фиброуз в вакуумной у  ПОКОМ</v>
          </cell>
          <cell r="D33" t="str">
            <v>00-00008107</v>
          </cell>
          <cell r="F33">
            <v>101.059</v>
          </cell>
          <cell r="G33">
            <v>101.059</v>
          </cell>
        </row>
        <row r="34">
          <cell r="A34" t="str">
            <v>318 Сосиски Датские ТМ Зареченские колбасы ТС Зареченские п полиамид в модифициров  ПОКОМ</v>
          </cell>
          <cell r="D34" t="str">
            <v>00-00008108</v>
          </cell>
          <cell r="F34">
            <v>2524.9279999999999</v>
          </cell>
          <cell r="G34">
            <v>2524.9279999999999</v>
          </cell>
        </row>
        <row r="35">
          <cell r="A35" t="str">
            <v>321 Сосиски Сочинки по-баварски с сыром ТМ Стародворье в оболочке  ПОКОМ</v>
          </cell>
          <cell r="D35" t="str">
            <v>00-00008167</v>
          </cell>
          <cell r="F35">
            <v>54.279000000000003</v>
          </cell>
          <cell r="G35">
            <v>54.279000000000003</v>
          </cell>
        </row>
        <row r="36">
          <cell r="A36" t="str">
            <v>366 Сосиски Сочинки по-баварски ТМ Стародворье в обол полиам  ПОКОМ</v>
          </cell>
          <cell r="D36" t="str">
            <v>00-00008717</v>
          </cell>
          <cell r="F36">
            <v>32.521999999999998</v>
          </cell>
          <cell r="G36">
            <v>32.521999999999998</v>
          </cell>
        </row>
        <row r="37">
          <cell r="A37" t="str">
            <v>417 П/к колбасы «Сочинка рубленая с сочным окороком» Весовой фиброуз ТМ «Стародворье»  Поком</v>
          </cell>
          <cell r="D37" t="str">
            <v>00-00009321</v>
          </cell>
          <cell r="F37">
            <v>58.018000000000001</v>
          </cell>
          <cell r="G37">
            <v>58.018000000000001</v>
          </cell>
        </row>
        <row r="38">
          <cell r="A38" t="str">
            <v>452 Колбаса Сочинка зернистая с сочной грудинкой  ТМ Стародворье в оболочке ф  Поком</v>
          </cell>
          <cell r="D38" t="str">
            <v>00-ko009147</v>
          </cell>
          <cell r="F38">
            <v>57.968000000000004</v>
          </cell>
          <cell r="G38">
            <v>57.968000000000004</v>
          </cell>
        </row>
        <row r="39">
          <cell r="A39" t="str">
            <v>Логистический Партнер Шт</v>
          </cell>
          <cell r="D39" t="str">
            <v>00-00000935</v>
          </cell>
          <cell r="F39">
            <v>313.39999999999998</v>
          </cell>
          <cell r="G39">
            <v>838</v>
          </cell>
        </row>
        <row r="40">
          <cell r="A40" t="str">
            <v>117  Колбаса Сервелат Филейбургский с ароматными пряностями, в/у 0,35 кг срез, БАВАРУШКА ПОКОМ</v>
          </cell>
          <cell r="D40" t="str">
            <v>00-00007292</v>
          </cell>
          <cell r="F40">
            <v>12.6</v>
          </cell>
          <cell r="G40">
            <v>36</v>
          </cell>
        </row>
        <row r="41">
          <cell r="A41" t="str">
            <v>118  Колбаса Сервелат Филейбургский с филе сочного окорока, в/у 0,35 кг срез, БАВАРУШКА ПОКОМ</v>
          </cell>
          <cell r="D41" t="str">
            <v>00-00007291</v>
          </cell>
          <cell r="F41">
            <v>16.8</v>
          </cell>
          <cell r="G41">
            <v>48</v>
          </cell>
        </row>
        <row r="42">
          <cell r="A42" t="str">
            <v>301  Сосиски Сочинки по-баварски с сыром,  0.4кг, ТМ Стародворье  ПОКОМ</v>
          </cell>
          <cell r="D42" t="str">
            <v>00-00007885</v>
          </cell>
          <cell r="F42">
            <v>24</v>
          </cell>
          <cell r="G42">
            <v>60</v>
          </cell>
        </row>
        <row r="43">
          <cell r="A43" t="str">
            <v>309  Сосиски Сочинки с сыром 0,4 кг ТМ Стародворье  ПОКОМ</v>
          </cell>
          <cell r="D43" t="str">
            <v>00-00008169</v>
          </cell>
          <cell r="F43">
            <v>24</v>
          </cell>
          <cell r="G43">
            <v>60</v>
          </cell>
        </row>
        <row r="44">
          <cell r="A44" t="str">
            <v>323 Колбаса варенокопченая Балыкбургская рубленая ТМ Баварушка срез 0,35 кг   ПОКОМ</v>
          </cell>
          <cell r="D44" t="str">
            <v>00-00008170</v>
          </cell>
          <cell r="F44">
            <v>35</v>
          </cell>
          <cell r="G44">
            <v>100</v>
          </cell>
        </row>
        <row r="45">
          <cell r="A45" t="str">
            <v>352  Сардельки Сочинки с сыром 0,4 кг ТМ Стародворье   ПОКОМ</v>
          </cell>
          <cell r="D45" t="str">
            <v>00-00008517</v>
          </cell>
          <cell r="F45">
            <v>21.6</v>
          </cell>
          <cell r="G45">
            <v>54</v>
          </cell>
        </row>
        <row r="46">
          <cell r="A46" t="str">
            <v>371  Сосиски Сочинки Молочные 0,4 кг ТМ Стародворье  ПОКОМ</v>
          </cell>
          <cell r="D46" t="str">
            <v>00-00008857</v>
          </cell>
          <cell r="F46">
            <v>60</v>
          </cell>
          <cell r="G46">
            <v>150</v>
          </cell>
        </row>
        <row r="47">
          <cell r="A47" t="str">
            <v>372  Сосиски Сочинки Сливочные 0,4 кг ТМ Стародворье  ПОКОМ</v>
          </cell>
          <cell r="D47" t="str">
            <v>00-00008858</v>
          </cell>
          <cell r="F47">
            <v>31.2</v>
          </cell>
          <cell r="G47">
            <v>78</v>
          </cell>
        </row>
        <row r="48">
          <cell r="A48" t="str">
            <v>446 Сосиски Баварские с сыром 0,35 кг. ТМ Стародворье в оболочке айпил в модифи газовой среде  Поком</v>
          </cell>
          <cell r="D48" t="str">
            <v>00-ko009100</v>
          </cell>
          <cell r="F48">
            <v>25.2</v>
          </cell>
          <cell r="G48">
            <v>72</v>
          </cell>
        </row>
        <row r="49">
          <cell r="A49" t="str">
            <v>451 Сосиски «Баварские» Фикс.вес 0,35 П/а ТМ «Стародворье»  Поком</v>
          </cell>
          <cell r="D49" t="str">
            <v>00-ko009128</v>
          </cell>
          <cell r="F49">
            <v>63</v>
          </cell>
          <cell r="G49">
            <v>180</v>
          </cell>
        </row>
        <row r="50">
          <cell r="A50" t="str">
            <v>Итого</v>
          </cell>
          <cell r="F50">
            <v>19743.185000000001</v>
          </cell>
          <cell r="G50">
            <v>20306.185000000001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C74"/>
  <sheetViews>
    <sheetView tabSelected="1" workbookViewId="0">
      <pane ySplit="5" topLeftCell="A6" activePane="bottomLeft" state="frozen"/>
      <selection pane="bottomLeft" activeCell="AA11" sqref="AA11"/>
    </sheetView>
  </sheetViews>
  <sheetFormatPr defaultColWidth="10.5" defaultRowHeight="11.45" customHeight="1" outlineLevelRow="1" x14ac:dyDescent="0.2"/>
  <cols>
    <col min="1" max="1" width="65.6640625" style="1" customWidth="1"/>
    <col min="2" max="2" width="3.83203125" style="1" customWidth="1"/>
    <col min="3" max="3" width="8.1640625" style="1" customWidth="1"/>
    <col min="4" max="7" width="7.5" style="1" customWidth="1"/>
    <col min="8" max="8" width="4.83203125" style="25" customWidth="1"/>
    <col min="9" max="9" width="4.83203125" style="7" customWidth="1"/>
    <col min="10" max="13" width="7.6640625" style="7" customWidth="1"/>
    <col min="14" max="14" width="1" style="7" customWidth="1"/>
    <col min="15" max="20" width="7.6640625" style="7" customWidth="1"/>
    <col min="21" max="21" width="19" style="7" customWidth="1"/>
    <col min="22" max="23" width="5" style="7" customWidth="1"/>
    <col min="24" max="26" width="8" style="7" customWidth="1"/>
    <col min="27" max="27" width="21.6640625" style="7" customWidth="1"/>
    <col min="28" max="16384" width="10.5" style="7"/>
  </cols>
  <sheetData>
    <row r="1" spans="1:29" ht="12.95" customHeight="1" outlineLevel="1" x14ac:dyDescent="0.2">
      <c r="A1" s="3" t="s">
        <v>0</v>
      </c>
      <c r="B1" s="3"/>
      <c r="C1" s="3"/>
      <c r="D1" s="3"/>
    </row>
    <row r="2" spans="1:29" ht="12.95" customHeight="1" outlineLevel="1" x14ac:dyDescent="0.2">
      <c r="B2" s="3"/>
      <c r="C2" s="3"/>
      <c r="D2" s="3"/>
    </row>
    <row r="3" spans="1:29" ht="12.95" customHeight="1" x14ac:dyDescent="0.2">
      <c r="A3" s="8" t="s">
        <v>1</v>
      </c>
      <c r="B3" s="8" t="s">
        <v>2</v>
      </c>
      <c r="C3" s="23" t="s">
        <v>98</v>
      </c>
      <c r="D3" s="6" t="s">
        <v>3</v>
      </c>
      <c r="E3" s="6"/>
      <c r="F3" s="6"/>
      <c r="G3" s="6"/>
      <c r="H3" s="12" t="s">
        <v>79</v>
      </c>
      <c r="I3" s="13" t="s">
        <v>80</v>
      </c>
      <c r="J3" s="2" t="s">
        <v>81</v>
      </c>
      <c r="K3" s="2" t="s">
        <v>82</v>
      </c>
      <c r="L3" s="2" t="s">
        <v>83</v>
      </c>
      <c r="M3" s="2" t="s">
        <v>84</v>
      </c>
      <c r="N3" s="14" t="s">
        <v>85</v>
      </c>
      <c r="O3" s="2" t="s">
        <v>85</v>
      </c>
      <c r="P3" s="2" t="s">
        <v>86</v>
      </c>
      <c r="Q3" s="14" t="s">
        <v>85</v>
      </c>
      <c r="R3" s="14" t="s">
        <v>102</v>
      </c>
      <c r="S3" s="14" t="s">
        <v>103</v>
      </c>
      <c r="T3" s="15" t="s">
        <v>87</v>
      </c>
      <c r="U3" s="16"/>
      <c r="V3" s="2" t="s">
        <v>88</v>
      </c>
      <c r="W3" s="2" t="s">
        <v>89</v>
      </c>
      <c r="X3" s="14" t="s">
        <v>90</v>
      </c>
      <c r="Y3" s="14" t="s">
        <v>91</v>
      </c>
      <c r="Z3" s="14" t="s">
        <v>97</v>
      </c>
      <c r="AA3" s="2" t="s">
        <v>92</v>
      </c>
      <c r="AB3" s="2" t="s">
        <v>93</v>
      </c>
      <c r="AC3" s="2" t="s">
        <v>93</v>
      </c>
    </row>
    <row r="4" spans="1:29" ht="26.1" customHeight="1" x14ac:dyDescent="0.2">
      <c r="A4" s="9"/>
      <c r="B4" s="10"/>
      <c r="C4" s="23" t="s">
        <v>98</v>
      </c>
      <c r="D4" s="6" t="s">
        <v>4</v>
      </c>
      <c r="E4" s="6" t="s">
        <v>5</v>
      </c>
      <c r="F4" s="6" t="s">
        <v>6</v>
      </c>
      <c r="G4" s="6" t="s">
        <v>7</v>
      </c>
      <c r="H4" s="12"/>
      <c r="I4" s="13" t="s">
        <v>80</v>
      </c>
      <c r="J4" s="2"/>
      <c r="K4" s="2"/>
      <c r="L4" s="2"/>
      <c r="M4" s="2"/>
      <c r="N4" s="14"/>
      <c r="O4" s="17" t="s">
        <v>94</v>
      </c>
      <c r="P4" s="18"/>
      <c r="Q4" s="18"/>
      <c r="R4" s="18"/>
      <c r="S4" s="18"/>
      <c r="T4" s="15" t="s">
        <v>95</v>
      </c>
      <c r="U4" s="16" t="s">
        <v>96</v>
      </c>
      <c r="V4" s="2"/>
      <c r="W4" s="2"/>
      <c r="X4" s="2"/>
      <c r="Y4" s="2"/>
      <c r="Z4" s="2"/>
      <c r="AA4" s="2"/>
      <c r="AB4" s="18">
        <v>2</v>
      </c>
      <c r="AC4" s="18">
        <v>1</v>
      </c>
    </row>
    <row r="5" spans="1:29" ht="10.5" customHeight="1" x14ac:dyDescent="0.2">
      <c r="A5" s="9"/>
      <c r="B5" s="10"/>
      <c r="C5" s="10"/>
      <c r="D5" s="6"/>
      <c r="E5" s="6"/>
      <c r="F5" s="20">
        <f>SUM(F6:F203)</f>
        <v>42085.823999999986</v>
      </c>
      <c r="G5" s="20">
        <f>SUM(G6:G203)</f>
        <v>30691.797999999995</v>
      </c>
      <c r="H5" s="12"/>
      <c r="I5" s="19"/>
      <c r="J5" s="20">
        <f t="shared" ref="J5:T5" si="0">SUM(J6:J203)</f>
        <v>42016.379000000001</v>
      </c>
      <c r="K5" s="20">
        <f t="shared" si="0"/>
        <v>69.444999999999894</v>
      </c>
      <c r="L5" s="20">
        <f t="shared" si="0"/>
        <v>21779.638999999996</v>
      </c>
      <c r="M5" s="20">
        <f t="shared" si="0"/>
        <v>20306.185000000001</v>
      </c>
      <c r="N5" s="20">
        <f t="shared" si="0"/>
        <v>0</v>
      </c>
      <c r="O5" s="20">
        <f t="shared" si="0"/>
        <v>11461.782999999999</v>
      </c>
      <c r="P5" s="20">
        <f t="shared" si="0"/>
        <v>4355.9277999999995</v>
      </c>
      <c r="Q5" s="20">
        <f t="shared" si="0"/>
        <v>18604.823399999997</v>
      </c>
      <c r="R5" s="20">
        <f t="shared" si="0"/>
        <v>12574.823399999997</v>
      </c>
      <c r="S5" s="20">
        <f t="shared" si="0"/>
        <v>6030</v>
      </c>
      <c r="T5" s="20">
        <f t="shared" si="0"/>
        <v>0</v>
      </c>
      <c r="U5" s="21"/>
      <c r="V5" s="2"/>
      <c r="W5" s="2"/>
      <c r="X5" s="20">
        <f t="shared" ref="X5:Z5" si="1">SUM(X6:X203)</f>
        <v>4673.7253999999984</v>
      </c>
      <c r="Y5" s="20">
        <f t="shared" si="1"/>
        <v>4501.6631999999991</v>
      </c>
      <c r="Z5" s="20">
        <f t="shared" si="1"/>
        <v>4591.7053999999998</v>
      </c>
      <c r="AA5" s="2"/>
      <c r="AB5" s="20">
        <f>SUM(AB6:AB203)</f>
        <v>9936.9677999999985</v>
      </c>
      <c r="AC5" s="20">
        <f>SUM(AC6:AC203)</f>
        <v>5298.1</v>
      </c>
    </row>
    <row r="6" spans="1:29" ht="11.1" customHeight="1" x14ac:dyDescent="0.2">
      <c r="A6" s="11" t="s">
        <v>8</v>
      </c>
      <c r="B6" s="11" t="s">
        <v>9</v>
      </c>
      <c r="C6" s="24" t="str">
        <f>VLOOKUP(A6,[1]TDSheet!$A:$C,3,0)</f>
        <v>Дек</v>
      </c>
      <c r="D6" s="4">
        <v>77.358000000000004</v>
      </c>
      <c r="E6" s="4"/>
      <c r="F6" s="4">
        <v>51.179000000000002</v>
      </c>
      <c r="G6" s="4">
        <v>23.952000000000002</v>
      </c>
      <c r="H6" s="25">
        <f>VLOOKUP(A6,[2]TDSheet!$A:$H,8,0)</f>
        <v>1</v>
      </c>
      <c r="I6" s="7">
        <f>VLOOKUP(A6,[2]TDSheet!$A:$I,9,0)</f>
        <v>50</v>
      </c>
      <c r="J6" s="7">
        <f>VLOOKUP(A6,[3]Мелитополь!$A:$E,4,0)</f>
        <v>44.6</v>
      </c>
      <c r="K6" s="7">
        <f>F6-J6</f>
        <v>6.5790000000000006</v>
      </c>
      <c r="L6" s="7">
        <f>F6-M6</f>
        <v>51.179000000000002</v>
      </c>
      <c r="P6" s="7">
        <f>L6/5</f>
        <v>10.235800000000001</v>
      </c>
      <c r="Q6" s="22">
        <f>10*P6-O6-G6</f>
        <v>78.406000000000006</v>
      </c>
      <c r="R6" s="22">
        <f>Q6-S6</f>
        <v>78.406000000000006</v>
      </c>
      <c r="S6" s="22"/>
      <c r="T6" s="22"/>
      <c r="V6" s="7">
        <f>(G6+O6+Q6)/P6</f>
        <v>10</v>
      </c>
      <c r="W6" s="7">
        <f>(G6+O6)/P6</f>
        <v>2.3400222747611323</v>
      </c>
      <c r="X6" s="7">
        <f>VLOOKUP(A6,[2]TDSheet!$A:$Y,25,0)</f>
        <v>10.432399999999999</v>
      </c>
      <c r="Y6" s="7">
        <f>VLOOKUP(A6,[2]TDSheet!$A:$Z,26,0)</f>
        <v>6.3940000000000001</v>
      </c>
      <c r="Z6" s="7">
        <f>VLOOKUP(A6,[2]TDSheet!$A:$P,16,0)</f>
        <v>5.6143999999999998</v>
      </c>
      <c r="AB6" s="7">
        <f>R6*H6</f>
        <v>78.406000000000006</v>
      </c>
      <c r="AC6" s="7">
        <f>S6*H6</f>
        <v>0</v>
      </c>
    </row>
    <row r="7" spans="1:29" ht="11.1" customHeight="1" x14ac:dyDescent="0.2">
      <c r="A7" s="11" t="s">
        <v>10</v>
      </c>
      <c r="B7" s="11" t="s">
        <v>9</v>
      </c>
      <c r="C7" s="11"/>
      <c r="D7" s="4">
        <v>171.37799999999999</v>
      </c>
      <c r="E7" s="4">
        <v>104.214</v>
      </c>
      <c r="F7" s="4">
        <v>191.696</v>
      </c>
      <c r="G7" s="4"/>
      <c r="H7" s="25">
        <f>VLOOKUP(A7,[2]TDSheet!$A:$H,8,0)</f>
        <v>1</v>
      </c>
      <c r="I7" s="7">
        <f>VLOOKUP(A7,[2]TDSheet!$A:$I,9,0)</f>
        <v>45</v>
      </c>
      <c r="J7" s="7">
        <f>VLOOKUP(A7,[3]Мелитополь!$A:$E,4,0)</f>
        <v>235.142</v>
      </c>
      <c r="K7" s="7">
        <f t="shared" ref="K7:K70" si="2">F7-J7</f>
        <v>-43.445999999999998</v>
      </c>
      <c r="L7" s="7">
        <f t="shared" ref="L7:L70" si="3">F7-M7</f>
        <v>100.98</v>
      </c>
      <c r="M7" s="7">
        <f>VLOOKUP(A7,[4]TDSheet!$A:$N,7,0)</f>
        <v>90.715999999999994</v>
      </c>
      <c r="O7" s="7">
        <f>VLOOKUP(A7,Лист1!A:B,2,0)</f>
        <v>10.754</v>
      </c>
      <c r="P7" s="7">
        <f t="shared" ref="P7:P70" si="4">L7/5</f>
        <v>20.196000000000002</v>
      </c>
      <c r="Q7" s="22">
        <v>300</v>
      </c>
      <c r="R7" s="22">
        <f t="shared" ref="R7:R70" si="5">Q7-S7</f>
        <v>150</v>
      </c>
      <c r="S7" s="22">
        <v>150</v>
      </c>
      <c r="T7" s="22"/>
      <c r="V7" s="7">
        <f t="shared" ref="V7:V70" si="6">(G7+O7+Q7)/P7</f>
        <v>15.386908298673005</v>
      </c>
      <c r="W7" s="7">
        <f t="shared" ref="W7:W70" si="7">(G7+O7)/P7</f>
        <v>0.53248167954050296</v>
      </c>
      <c r="X7" s="7">
        <f>VLOOKUP(A7,[2]TDSheet!$A:$Y,25,0)</f>
        <v>86.521999999999991</v>
      </c>
      <c r="Y7" s="7">
        <f>VLOOKUP(A7,[2]TDSheet!$A:$Z,26,0)</f>
        <v>39.313400000000001</v>
      </c>
      <c r="Z7" s="7">
        <f>VLOOKUP(A7,[2]TDSheet!$A:$P,16,0)</f>
        <v>97.908800000000014</v>
      </c>
      <c r="AB7" s="7">
        <f t="shared" ref="AB7:AB70" si="8">R7*H7</f>
        <v>150</v>
      </c>
      <c r="AC7" s="7">
        <f t="shared" ref="AC7:AC70" si="9">S7*H7</f>
        <v>150</v>
      </c>
    </row>
    <row r="8" spans="1:29" ht="11.1" customHeight="1" x14ac:dyDescent="0.2">
      <c r="A8" s="11" t="s">
        <v>11</v>
      </c>
      <c r="B8" s="11" t="s">
        <v>9</v>
      </c>
      <c r="C8" s="11"/>
      <c r="D8" s="5"/>
      <c r="E8" s="4">
        <v>1029.04</v>
      </c>
      <c r="F8" s="4">
        <v>610.995</v>
      </c>
      <c r="G8" s="4">
        <v>415.00799999999998</v>
      </c>
      <c r="H8" s="25">
        <f>VLOOKUP(A8,[2]TDSheet!$A:$H,8,0)</f>
        <v>1</v>
      </c>
      <c r="I8" s="7">
        <f>VLOOKUP(A8,[2]TDSheet!$A:$I,9,0)</f>
        <v>45</v>
      </c>
      <c r="J8" s="7">
        <f>VLOOKUP(A8,[3]Мелитополь!$A:$E,4,0)</f>
        <v>553.13300000000004</v>
      </c>
      <c r="K8" s="7">
        <f t="shared" si="2"/>
        <v>57.861999999999966</v>
      </c>
      <c r="L8" s="7">
        <f t="shared" si="3"/>
        <v>458.06200000000001</v>
      </c>
      <c r="M8" s="7">
        <f>VLOOKUP(A8,[4]TDSheet!$A:$N,7,0)</f>
        <v>152.93299999999999</v>
      </c>
      <c r="P8" s="7">
        <f t="shared" si="4"/>
        <v>91.612400000000008</v>
      </c>
      <c r="Q8" s="22">
        <f t="shared" ref="Q8:Q28" si="10">13*P8-O8-G8</f>
        <v>775.95320000000015</v>
      </c>
      <c r="R8" s="22">
        <f t="shared" si="5"/>
        <v>575.95320000000015</v>
      </c>
      <c r="S8" s="22">
        <v>200</v>
      </c>
      <c r="T8" s="22"/>
      <c r="V8" s="7">
        <f t="shared" si="6"/>
        <v>13.000000000000002</v>
      </c>
      <c r="W8" s="7">
        <f t="shared" si="7"/>
        <v>4.5300417847365635</v>
      </c>
      <c r="X8" s="7">
        <f>VLOOKUP(A8,[2]TDSheet!$A:$Y,25,0)</f>
        <v>52.505800000000001</v>
      </c>
      <c r="Y8" s="7">
        <f>VLOOKUP(A8,[2]TDSheet!$A:$Z,26,0)</f>
        <v>107.46759999999999</v>
      </c>
      <c r="Z8" s="7">
        <f>VLOOKUP(A8,[2]TDSheet!$A:$P,16,0)</f>
        <v>19.589200000000002</v>
      </c>
      <c r="AB8" s="7">
        <f t="shared" si="8"/>
        <v>575.95320000000015</v>
      </c>
      <c r="AC8" s="7">
        <f t="shared" si="9"/>
        <v>200</v>
      </c>
    </row>
    <row r="9" spans="1:29" ht="11.1" customHeight="1" x14ac:dyDescent="0.2">
      <c r="A9" s="11" t="s">
        <v>12</v>
      </c>
      <c r="B9" s="11" t="s">
        <v>9</v>
      </c>
      <c r="C9" s="11"/>
      <c r="D9" s="4">
        <v>203.76400000000001</v>
      </c>
      <c r="E9" s="4">
        <v>181.21299999999999</v>
      </c>
      <c r="F9" s="4">
        <v>243.06800000000001</v>
      </c>
      <c r="G9" s="4">
        <v>100.432</v>
      </c>
      <c r="H9" s="25">
        <f>VLOOKUP(A9,[2]TDSheet!$A:$H,8,0)</f>
        <v>1</v>
      </c>
      <c r="I9" s="7">
        <f>VLOOKUP(A9,[2]TDSheet!$A:$I,9,0)</f>
        <v>40</v>
      </c>
      <c r="J9" s="7">
        <f>VLOOKUP(A9,[3]Мелитополь!$A:$E,4,0)</f>
        <v>232.249</v>
      </c>
      <c r="K9" s="7">
        <f t="shared" si="2"/>
        <v>10.819000000000017</v>
      </c>
      <c r="L9" s="7">
        <f t="shared" si="3"/>
        <v>188.81900000000002</v>
      </c>
      <c r="M9" s="7">
        <f>VLOOKUP(A9,[4]TDSheet!$A:$N,7,0)</f>
        <v>54.249000000000002</v>
      </c>
      <c r="O9" s="7">
        <f>VLOOKUP(A9,Лист1!A:B,2,0)</f>
        <v>232.65100000000001</v>
      </c>
      <c r="P9" s="7">
        <f t="shared" si="4"/>
        <v>37.763800000000003</v>
      </c>
      <c r="Q9" s="22">
        <f t="shared" si="10"/>
        <v>157.84640000000002</v>
      </c>
      <c r="R9" s="22">
        <f t="shared" si="5"/>
        <v>157.84640000000002</v>
      </c>
      <c r="S9" s="22"/>
      <c r="T9" s="22"/>
      <c r="V9" s="7">
        <f t="shared" si="6"/>
        <v>13</v>
      </c>
      <c r="W9" s="7">
        <f t="shared" si="7"/>
        <v>8.8201664027454871</v>
      </c>
      <c r="X9" s="7">
        <f>VLOOKUP(A9,[2]TDSheet!$A:$Y,25,0)</f>
        <v>45.625199999999992</v>
      </c>
      <c r="Y9" s="7">
        <f>VLOOKUP(A9,[2]TDSheet!$A:$Z,26,0)</f>
        <v>36.827399999999997</v>
      </c>
      <c r="Z9" s="7">
        <f>VLOOKUP(A9,[2]TDSheet!$A:$P,16,0)</f>
        <v>40.3812</v>
      </c>
      <c r="AB9" s="7">
        <f t="shared" si="8"/>
        <v>157.84640000000002</v>
      </c>
      <c r="AC9" s="7">
        <f t="shared" si="9"/>
        <v>0</v>
      </c>
    </row>
    <row r="10" spans="1:29" ht="11.1" customHeight="1" x14ac:dyDescent="0.2">
      <c r="A10" s="11" t="s">
        <v>13</v>
      </c>
      <c r="B10" s="11" t="s">
        <v>14</v>
      </c>
      <c r="C10" s="11"/>
      <c r="D10" s="5"/>
      <c r="E10" s="4">
        <v>294</v>
      </c>
      <c r="F10" s="4">
        <v>159</v>
      </c>
      <c r="G10" s="4">
        <v>135</v>
      </c>
      <c r="H10" s="25">
        <f>VLOOKUP(A10,[2]TDSheet!$A:$H,8,0)</f>
        <v>0.45</v>
      </c>
      <c r="I10" s="7">
        <f>VLOOKUP(A10,[2]TDSheet!$A:$I,9,0)</f>
        <v>45</v>
      </c>
      <c r="J10" s="7">
        <f>VLOOKUP(A10,[3]Мелитополь!$A:$E,4,0)</f>
        <v>162</v>
      </c>
      <c r="K10" s="7">
        <f t="shared" si="2"/>
        <v>-3</v>
      </c>
      <c r="L10" s="7">
        <f t="shared" si="3"/>
        <v>159</v>
      </c>
      <c r="P10" s="7">
        <f t="shared" si="4"/>
        <v>31.8</v>
      </c>
      <c r="Q10" s="22">
        <f>12*P10-O10-G10</f>
        <v>246.60000000000002</v>
      </c>
      <c r="R10" s="22">
        <f t="shared" si="5"/>
        <v>96.600000000000023</v>
      </c>
      <c r="S10" s="22">
        <v>150</v>
      </c>
      <c r="T10" s="22"/>
      <c r="V10" s="7">
        <f t="shared" si="6"/>
        <v>12</v>
      </c>
      <c r="W10" s="7">
        <f t="shared" si="7"/>
        <v>4.2452830188679247</v>
      </c>
      <c r="X10" s="7">
        <f>VLOOKUP(A10,[2]TDSheet!$A:$Y,25,0)</f>
        <v>14</v>
      </c>
      <c r="Y10" s="7">
        <f>VLOOKUP(A10,[2]TDSheet!$A:$Z,26,0)</f>
        <v>36.799999999999997</v>
      </c>
      <c r="Z10" s="7">
        <f>VLOOKUP(A10,[2]TDSheet!$A:$P,16,0)</f>
        <v>0.6</v>
      </c>
      <c r="AB10" s="7">
        <f t="shared" si="8"/>
        <v>43.470000000000013</v>
      </c>
      <c r="AC10" s="7">
        <f t="shared" si="9"/>
        <v>67.5</v>
      </c>
    </row>
    <row r="11" spans="1:29" ht="11.1" customHeight="1" x14ac:dyDescent="0.2">
      <c r="A11" s="11" t="s">
        <v>15</v>
      </c>
      <c r="B11" s="11" t="s">
        <v>14</v>
      </c>
      <c r="C11" s="11"/>
      <c r="D11" s="5"/>
      <c r="E11" s="4">
        <v>102</v>
      </c>
      <c r="F11" s="4">
        <v>52.771999999999998</v>
      </c>
      <c r="G11" s="4">
        <v>49.228000000000002</v>
      </c>
      <c r="H11" s="25">
        <f>VLOOKUP(A11,[2]TDSheet!$A:$H,8,0)</f>
        <v>0.5</v>
      </c>
      <c r="I11" s="7">
        <f>VLOOKUP(A11,[2]TDSheet!$A:$I,9,0)</f>
        <v>60</v>
      </c>
      <c r="J11" s="7">
        <f>VLOOKUP(A11,[3]Мелитополь!$A:$E,4,0)</f>
        <v>60</v>
      </c>
      <c r="K11" s="7">
        <f t="shared" si="2"/>
        <v>-7.2280000000000015</v>
      </c>
      <c r="L11" s="7">
        <f t="shared" si="3"/>
        <v>52.771999999999998</v>
      </c>
      <c r="P11" s="7">
        <f t="shared" si="4"/>
        <v>10.554399999999999</v>
      </c>
      <c r="Q11" s="22">
        <f t="shared" si="10"/>
        <v>87.979199999999992</v>
      </c>
      <c r="R11" s="22">
        <f t="shared" si="5"/>
        <v>87.979199999999992</v>
      </c>
      <c r="S11" s="22"/>
      <c r="T11" s="22"/>
      <c r="V11" s="7">
        <f t="shared" si="6"/>
        <v>13</v>
      </c>
      <c r="W11" s="7">
        <f t="shared" si="7"/>
        <v>4.6642158720533624</v>
      </c>
      <c r="X11" s="7">
        <f>VLOOKUP(A11,[2]TDSheet!$A:$Y,25,0)</f>
        <v>2.4</v>
      </c>
      <c r="Y11" s="7">
        <f>VLOOKUP(A11,[2]TDSheet!$A:$Z,26,0)</f>
        <v>10.8</v>
      </c>
      <c r="Z11" s="7">
        <f>VLOOKUP(A11,[2]TDSheet!$A:$P,16,0)</f>
        <v>5</v>
      </c>
      <c r="AB11" s="7">
        <f t="shared" si="8"/>
        <v>43.989599999999996</v>
      </c>
      <c r="AC11" s="7">
        <f t="shared" si="9"/>
        <v>0</v>
      </c>
    </row>
    <row r="12" spans="1:29" ht="11.1" customHeight="1" x14ac:dyDescent="0.2">
      <c r="A12" s="11" t="s">
        <v>16</v>
      </c>
      <c r="B12" s="11" t="s">
        <v>14</v>
      </c>
      <c r="C12" s="11"/>
      <c r="D12" s="5"/>
      <c r="E12" s="4">
        <v>45</v>
      </c>
      <c r="F12" s="4">
        <v>21</v>
      </c>
      <c r="G12" s="4">
        <v>24</v>
      </c>
      <c r="H12" s="25">
        <f>VLOOKUP(A12,[2]TDSheet!$A:$H,8,0)</f>
        <v>0.17</v>
      </c>
      <c r="I12" s="7">
        <f>VLOOKUP(A12,[2]TDSheet!$A:$I,9,0)</f>
        <v>120</v>
      </c>
      <c r="J12" s="7">
        <f>VLOOKUP(A12,[3]Мелитополь!$A:$E,4,0)</f>
        <v>22</v>
      </c>
      <c r="K12" s="7">
        <f t="shared" si="2"/>
        <v>-1</v>
      </c>
      <c r="L12" s="7">
        <f t="shared" si="3"/>
        <v>21</v>
      </c>
      <c r="O12" s="7">
        <f>VLOOKUP(A12,Лист1!A:B,2,0)</f>
        <v>45</v>
      </c>
      <c r="P12" s="7">
        <f t="shared" si="4"/>
        <v>4.2</v>
      </c>
      <c r="Q12" s="22"/>
      <c r="R12" s="22">
        <f t="shared" si="5"/>
        <v>0</v>
      </c>
      <c r="S12" s="22"/>
      <c r="T12" s="22"/>
      <c r="V12" s="7">
        <f t="shared" si="6"/>
        <v>16.428571428571427</v>
      </c>
      <c r="W12" s="7">
        <f t="shared" si="7"/>
        <v>16.428571428571427</v>
      </c>
      <c r="X12" s="7">
        <f>VLOOKUP(A12,[2]TDSheet!$A:$Y,25,0)</f>
        <v>4</v>
      </c>
      <c r="Y12" s="7">
        <f>VLOOKUP(A12,[2]TDSheet!$A:$Z,26,0)</f>
        <v>5</v>
      </c>
      <c r="Z12" s="7">
        <f>VLOOKUP(A12,[2]TDSheet!$A:$P,16,0)</f>
        <v>6</v>
      </c>
      <c r="AB12" s="7">
        <f t="shared" si="8"/>
        <v>0</v>
      </c>
      <c r="AC12" s="7">
        <f t="shared" si="9"/>
        <v>0</v>
      </c>
    </row>
    <row r="13" spans="1:29" ht="11.1" customHeight="1" x14ac:dyDescent="0.2">
      <c r="A13" s="11" t="s">
        <v>17</v>
      </c>
      <c r="B13" s="11" t="s">
        <v>14</v>
      </c>
      <c r="C13" s="11"/>
      <c r="D13" s="4">
        <v>217</v>
      </c>
      <c r="E13" s="4"/>
      <c r="F13" s="4">
        <v>123</v>
      </c>
      <c r="G13" s="4">
        <v>78</v>
      </c>
      <c r="H13" s="25">
        <f>VLOOKUP(A13,[2]TDSheet!$A:$H,8,0)</f>
        <v>0.42</v>
      </c>
      <c r="I13" s="7">
        <f>VLOOKUP(A13,[2]TDSheet!$A:$I,9,0)</f>
        <v>35</v>
      </c>
      <c r="J13" s="7">
        <f>VLOOKUP(A13,[3]Мелитополь!$A:$E,4,0)</f>
        <v>121</v>
      </c>
      <c r="K13" s="7">
        <f t="shared" si="2"/>
        <v>2</v>
      </c>
      <c r="L13" s="7">
        <f t="shared" si="3"/>
        <v>123</v>
      </c>
      <c r="P13" s="7">
        <f t="shared" si="4"/>
        <v>24.6</v>
      </c>
      <c r="Q13" s="22">
        <f>11*P13-O13-G13</f>
        <v>192.60000000000002</v>
      </c>
      <c r="R13" s="22">
        <f t="shared" si="5"/>
        <v>92.600000000000023</v>
      </c>
      <c r="S13" s="22">
        <v>100</v>
      </c>
      <c r="T13" s="22"/>
      <c r="V13" s="7">
        <f t="shared" si="6"/>
        <v>11</v>
      </c>
      <c r="W13" s="7">
        <f t="shared" si="7"/>
        <v>3.1707317073170729</v>
      </c>
      <c r="X13" s="7">
        <f>VLOOKUP(A13,[2]TDSheet!$A:$Y,25,0)</f>
        <v>38.200000000000003</v>
      </c>
      <c r="Y13" s="7">
        <f>VLOOKUP(A13,[2]TDSheet!$A:$Z,26,0)</f>
        <v>14.8</v>
      </c>
      <c r="Z13" s="7">
        <f>VLOOKUP(A13,[2]TDSheet!$A:$P,16,0)</f>
        <v>12.4</v>
      </c>
      <c r="AB13" s="7">
        <f t="shared" si="8"/>
        <v>38.89200000000001</v>
      </c>
      <c r="AC13" s="7">
        <f t="shared" si="9"/>
        <v>42</v>
      </c>
    </row>
    <row r="14" spans="1:29" ht="11.1" customHeight="1" x14ac:dyDescent="0.2">
      <c r="A14" s="11" t="s">
        <v>18</v>
      </c>
      <c r="B14" s="11" t="s">
        <v>14</v>
      </c>
      <c r="C14" s="11"/>
      <c r="D14" s="4">
        <v>71</v>
      </c>
      <c r="E14" s="4">
        <v>80</v>
      </c>
      <c r="F14" s="4">
        <v>111</v>
      </c>
      <c r="G14" s="4">
        <v>-4</v>
      </c>
      <c r="H14" s="25">
        <f>VLOOKUP(A14,[2]TDSheet!$A:$H,8,0)</f>
        <v>0.42</v>
      </c>
      <c r="I14" s="7">
        <f>VLOOKUP(A14,[2]TDSheet!$A:$I,9,0)</f>
        <v>35</v>
      </c>
      <c r="J14" s="7">
        <f>VLOOKUP(A14,[3]Мелитополь!$A:$E,4,0)</f>
        <v>116</v>
      </c>
      <c r="K14" s="7">
        <f t="shared" si="2"/>
        <v>-5</v>
      </c>
      <c r="L14" s="7">
        <f t="shared" si="3"/>
        <v>111</v>
      </c>
      <c r="O14" s="7">
        <f>VLOOKUP(A14,Лист1!A:B,2,0)</f>
        <v>132</v>
      </c>
      <c r="P14" s="7">
        <f t="shared" si="4"/>
        <v>22.2</v>
      </c>
      <c r="Q14" s="22">
        <f t="shared" si="10"/>
        <v>160.59999999999997</v>
      </c>
      <c r="R14" s="22">
        <f t="shared" si="5"/>
        <v>80.599999999999966</v>
      </c>
      <c r="S14" s="22">
        <v>80</v>
      </c>
      <c r="T14" s="22"/>
      <c r="V14" s="7">
        <f t="shared" si="6"/>
        <v>12.999999999999998</v>
      </c>
      <c r="W14" s="7">
        <f t="shared" si="7"/>
        <v>5.7657657657657664</v>
      </c>
      <c r="X14" s="7">
        <f>VLOOKUP(A14,[2]TDSheet!$A:$Y,25,0)</f>
        <v>22.2</v>
      </c>
      <c r="Y14" s="7">
        <f>VLOOKUP(A14,[2]TDSheet!$A:$Z,26,0)</f>
        <v>17.399999999999999</v>
      </c>
      <c r="Z14" s="7">
        <f>VLOOKUP(A14,[2]TDSheet!$A:$P,16,0)</f>
        <v>21.4</v>
      </c>
      <c r="AB14" s="7">
        <f t="shared" si="8"/>
        <v>33.851999999999983</v>
      </c>
      <c r="AC14" s="7">
        <f t="shared" si="9"/>
        <v>33.6</v>
      </c>
    </row>
    <row r="15" spans="1:29" ht="21.95" customHeight="1" x14ac:dyDescent="0.2">
      <c r="A15" s="11" t="s">
        <v>19</v>
      </c>
      <c r="B15" s="11" t="s">
        <v>14</v>
      </c>
      <c r="C15" s="11"/>
      <c r="D15" s="4">
        <v>9</v>
      </c>
      <c r="E15" s="4">
        <v>162</v>
      </c>
      <c r="F15" s="4">
        <v>127</v>
      </c>
      <c r="G15" s="4">
        <v>30</v>
      </c>
      <c r="H15" s="25">
        <f>VLOOKUP(A15,[2]TDSheet!$A:$H,8,0)</f>
        <v>0.35</v>
      </c>
      <c r="I15" s="7">
        <f>VLOOKUP(A15,[2]TDSheet!$A:$I,9,0)</f>
        <v>45</v>
      </c>
      <c r="J15" s="7">
        <f>VLOOKUP(A15,[3]Мелитополь!$A:$E,4,0)</f>
        <v>135</v>
      </c>
      <c r="K15" s="7">
        <f t="shared" si="2"/>
        <v>-8</v>
      </c>
      <c r="L15" s="7">
        <f t="shared" si="3"/>
        <v>91</v>
      </c>
      <c r="M15" s="7">
        <f>VLOOKUP(A15,[4]TDSheet!$A:$N,7,0)</f>
        <v>36</v>
      </c>
      <c r="O15" s="7">
        <f>VLOOKUP(A15,Лист1!A:B,2,0)</f>
        <v>162</v>
      </c>
      <c r="P15" s="7">
        <f t="shared" si="4"/>
        <v>18.2</v>
      </c>
      <c r="Q15" s="22">
        <f t="shared" si="10"/>
        <v>44.599999999999994</v>
      </c>
      <c r="R15" s="22">
        <f t="shared" si="5"/>
        <v>44.599999999999994</v>
      </c>
      <c r="S15" s="22"/>
      <c r="T15" s="22"/>
      <c r="V15" s="7">
        <f t="shared" si="6"/>
        <v>13</v>
      </c>
      <c r="W15" s="7">
        <f t="shared" si="7"/>
        <v>10.549450549450549</v>
      </c>
      <c r="X15" s="7">
        <f>VLOOKUP(A15,[2]TDSheet!$A:$Y,25,0)</f>
        <v>17.399999999999999</v>
      </c>
      <c r="Y15" s="7">
        <f>VLOOKUP(A15,[2]TDSheet!$A:$Z,26,0)</f>
        <v>18.2</v>
      </c>
      <c r="Z15" s="7">
        <f>VLOOKUP(A15,[2]TDSheet!$A:$P,16,0)</f>
        <v>22.6</v>
      </c>
      <c r="AB15" s="7">
        <f t="shared" si="8"/>
        <v>15.609999999999998</v>
      </c>
      <c r="AC15" s="7">
        <f t="shared" si="9"/>
        <v>0</v>
      </c>
    </row>
    <row r="16" spans="1:29" ht="21.95" customHeight="1" x14ac:dyDescent="0.2">
      <c r="A16" s="11" t="s">
        <v>20</v>
      </c>
      <c r="B16" s="11" t="s">
        <v>14</v>
      </c>
      <c r="C16" s="11"/>
      <c r="D16" s="5"/>
      <c r="E16" s="4">
        <v>294</v>
      </c>
      <c r="F16" s="4">
        <v>184</v>
      </c>
      <c r="G16" s="4">
        <v>109</v>
      </c>
      <c r="H16" s="25">
        <f>VLOOKUP(A16,[2]TDSheet!$A:$H,8,0)</f>
        <v>0.35</v>
      </c>
      <c r="I16" s="7">
        <f>VLOOKUP(A16,[2]TDSheet!$A:$I,9,0)</f>
        <v>45</v>
      </c>
      <c r="J16" s="7">
        <f>VLOOKUP(A16,[3]Мелитополь!$A:$E,4,0)</f>
        <v>189</v>
      </c>
      <c r="K16" s="7">
        <f t="shared" si="2"/>
        <v>-5</v>
      </c>
      <c r="L16" s="7">
        <f t="shared" si="3"/>
        <v>136</v>
      </c>
      <c r="M16" s="7">
        <f>VLOOKUP(A16,[4]TDSheet!$A:$N,7,0)</f>
        <v>48</v>
      </c>
      <c r="O16" s="7">
        <f>VLOOKUP(A16,Лист1!A:B,2,0)</f>
        <v>60</v>
      </c>
      <c r="P16" s="7">
        <f t="shared" si="4"/>
        <v>27.2</v>
      </c>
      <c r="Q16" s="22">
        <f t="shared" si="10"/>
        <v>184.59999999999997</v>
      </c>
      <c r="R16" s="22">
        <f t="shared" si="5"/>
        <v>84.599999999999966</v>
      </c>
      <c r="S16" s="22">
        <v>100</v>
      </c>
      <c r="T16" s="22"/>
      <c r="V16" s="7">
        <f t="shared" si="6"/>
        <v>12.999999999999998</v>
      </c>
      <c r="W16" s="7">
        <f t="shared" si="7"/>
        <v>6.2132352941176476</v>
      </c>
      <c r="X16" s="7">
        <f>VLOOKUP(A16,[2]TDSheet!$A:$Y,25,0)</f>
        <v>10.8</v>
      </c>
      <c r="Y16" s="7">
        <f>VLOOKUP(A16,[2]TDSheet!$A:$Z,26,0)</f>
        <v>29.6</v>
      </c>
      <c r="Z16" s="7">
        <f>VLOOKUP(A16,[2]TDSheet!$A:$P,16,0)</f>
        <v>23.2</v>
      </c>
      <c r="AB16" s="7">
        <f t="shared" si="8"/>
        <v>29.609999999999985</v>
      </c>
      <c r="AC16" s="7">
        <f t="shared" si="9"/>
        <v>35</v>
      </c>
    </row>
    <row r="17" spans="1:29" ht="11.1" customHeight="1" x14ac:dyDescent="0.2">
      <c r="A17" s="11" t="s">
        <v>21</v>
      </c>
      <c r="B17" s="11" t="s">
        <v>9</v>
      </c>
      <c r="C17" s="24" t="str">
        <f>VLOOKUP(A17,[1]TDSheet!$A:$C,3,0)</f>
        <v>Дек</v>
      </c>
      <c r="D17" s="4">
        <v>13.067</v>
      </c>
      <c r="E17" s="4">
        <v>208.839</v>
      </c>
      <c r="F17" s="4">
        <v>207.93100000000001</v>
      </c>
      <c r="G17" s="4">
        <v>-0.24</v>
      </c>
      <c r="H17" s="25">
        <f>VLOOKUP(A17,[2]TDSheet!$A:$H,8,0)</f>
        <v>1</v>
      </c>
      <c r="I17" s="7">
        <f>VLOOKUP(A17,[2]TDSheet!$A:$I,9,0)</f>
        <v>55</v>
      </c>
      <c r="J17" s="7">
        <f>VLOOKUP(A17,[3]Мелитополь!$A:$E,4,0)</f>
        <v>223.7</v>
      </c>
      <c r="K17" s="7">
        <f t="shared" si="2"/>
        <v>-15.768999999999977</v>
      </c>
      <c r="L17" s="7">
        <f t="shared" si="3"/>
        <v>207.93100000000001</v>
      </c>
      <c r="O17" s="7">
        <f>VLOOKUP(A17,Лист1!A:B,2,0)</f>
        <v>401.392</v>
      </c>
      <c r="P17" s="7">
        <f t="shared" si="4"/>
        <v>41.586200000000005</v>
      </c>
      <c r="Q17" s="22">
        <f t="shared" si="10"/>
        <v>139.46860000000009</v>
      </c>
      <c r="R17" s="22">
        <f t="shared" si="5"/>
        <v>89.468600000000094</v>
      </c>
      <c r="S17" s="22">
        <v>50</v>
      </c>
      <c r="T17" s="22"/>
      <c r="V17" s="7">
        <f t="shared" si="6"/>
        <v>13</v>
      </c>
      <c r="W17" s="7">
        <f t="shared" si="7"/>
        <v>9.6462768899298315</v>
      </c>
      <c r="X17" s="7">
        <f>VLOOKUP(A17,[2]TDSheet!$A:$Y,25,0)</f>
        <v>64.069800000000001</v>
      </c>
      <c r="Y17" s="7">
        <f>VLOOKUP(A17,[2]TDSheet!$A:$Z,26,0)</f>
        <v>35.355599999999995</v>
      </c>
      <c r="Z17" s="7">
        <f>VLOOKUP(A17,[2]TDSheet!$A:$P,16,0)</f>
        <v>51.936400000000006</v>
      </c>
      <c r="AB17" s="7">
        <f t="shared" si="8"/>
        <v>89.468600000000094</v>
      </c>
      <c r="AC17" s="7">
        <f t="shared" si="9"/>
        <v>50</v>
      </c>
    </row>
    <row r="18" spans="1:29" ht="11.1" customHeight="1" x14ac:dyDescent="0.2">
      <c r="A18" s="11" t="s">
        <v>22</v>
      </c>
      <c r="B18" s="11" t="s">
        <v>9</v>
      </c>
      <c r="C18" s="11"/>
      <c r="D18" s="4">
        <v>2079.0140000000001</v>
      </c>
      <c r="E18" s="4">
        <v>9520.134</v>
      </c>
      <c r="F18" s="4">
        <v>7486.9809999999998</v>
      </c>
      <c r="G18" s="4">
        <v>3615.5450000000001</v>
      </c>
      <c r="H18" s="25">
        <f>VLOOKUP(A18,[2]TDSheet!$A:$H,8,0)</f>
        <v>1</v>
      </c>
      <c r="I18" s="7">
        <f>VLOOKUP(A18,[2]TDSheet!$A:$I,9,0)</f>
        <v>50</v>
      </c>
      <c r="J18" s="7">
        <f>VLOOKUP(A18,[3]Мелитополь!$A:$E,4,0)</f>
        <v>7487.7539999999999</v>
      </c>
      <c r="K18" s="7">
        <f t="shared" si="2"/>
        <v>-0.77300000000013824</v>
      </c>
      <c r="L18" s="7">
        <f t="shared" si="3"/>
        <v>2482.3369999999995</v>
      </c>
      <c r="M18" s="7">
        <f>VLOOKUP(A18,[4]TDSheet!$A:$N,7,0)</f>
        <v>5004.6440000000002</v>
      </c>
      <c r="O18" s="7">
        <v>1318</v>
      </c>
      <c r="P18" s="7">
        <f t="shared" si="4"/>
        <v>496.46739999999988</v>
      </c>
      <c r="Q18" s="22">
        <f t="shared" si="10"/>
        <v>1520.5311999999985</v>
      </c>
      <c r="R18" s="22">
        <f t="shared" si="5"/>
        <v>1020.5311999999985</v>
      </c>
      <c r="S18" s="22">
        <v>500</v>
      </c>
      <c r="T18" s="22"/>
      <c r="V18" s="7">
        <f t="shared" si="6"/>
        <v>13</v>
      </c>
      <c r="W18" s="7">
        <f t="shared" si="7"/>
        <v>9.9372990049296313</v>
      </c>
      <c r="X18" s="7">
        <f>VLOOKUP(A18,[2]TDSheet!$A:$Y,25,0)</f>
        <v>533.07579999999996</v>
      </c>
      <c r="Y18" s="7">
        <f>VLOOKUP(A18,[2]TDSheet!$A:$Z,26,0)</f>
        <v>546.24939999999992</v>
      </c>
      <c r="Z18" s="7">
        <f>VLOOKUP(A18,[2]TDSheet!$A:$P,16,0)</f>
        <v>578.78280000000018</v>
      </c>
      <c r="AB18" s="7">
        <f t="shared" si="8"/>
        <v>1020.5311999999985</v>
      </c>
      <c r="AC18" s="7">
        <f t="shared" si="9"/>
        <v>500</v>
      </c>
    </row>
    <row r="19" spans="1:29" ht="11.1" customHeight="1" x14ac:dyDescent="0.2">
      <c r="A19" s="11" t="s">
        <v>23</v>
      </c>
      <c r="B19" s="11" t="s">
        <v>9</v>
      </c>
      <c r="C19" s="24" t="str">
        <f>VLOOKUP(A19,[1]TDSheet!$A:$C,3,0)</f>
        <v>Дек</v>
      </c>
      <c r="D19" s="4">
        <v>238.494</v>
      </c>
      <c r="E19" s="4">
        <v>337.44099999999997</v>
      </c>
      <c r="F19" s="4">
        <v>469.05099999999999</v>
      </c>
      <c r="G19" s="4">
        <v>171.67400000000001</v>
      </c>
      <c r="H19" s="25">
        <f>VLOOKUP(A19,[2]TDSheet!$A:$H,8,0)</f>
        <v>1</v>
      </c>
      <c r="I19" s="7">
        <f>VLOOKUP(A19,[2]TDSheet!$A:$I,9,0)</f>
        <v>55</v>
      </c>
      <c r="J19" s="7">
        <f>VLOOKUP(A19,[3]Мелитополь!$A:$E,4,0)</f>
        <v>449.94</v>
      </c>
      <c r="K19" s="7">
        <f t="shared" si="2"/>
        <v>19.11099999999999</v>
      </c>
      <c r="L19" s="7">
        <f t="shared" si="3"/>
        <v>364.51099999999997</v>
      </c>
      <c r="M19" s="7">
        <f>VLOOKUP(A19,[4]TDSheet!$A:$N,7,0)</f>
        <v>104.54</v>
      </c>
      <c r="O19" s="7">
        <f>VLOOKUP(A19,Лист1!A:B,2,0)</f>
        <v>556.92999999999995</v>
      </c>
      <c r="P19" s="7">
        <f t="shared" si="4"/>
        <v>72.902199999999993</v>
      </c>
      <c r="Q19" s="22">
        <f t="shared" si="10"/>
        <v>219.12459999999996</v>
      </c>
      <c r="R19" s="22">
        <f t="shared" si="5"/>
        <v>119.12459999999996</v>
      </c>
      <c r="S19" s="22">
        <v>100</v>
      </c>
      <c r="T19" s="22"/>
      <c r="V19" s="7">
        <f t="shared" si="6"/>
        <v>13</v>
      </c>
      <c r="W19" s="7">
        <f t="shared" si="7"/>
        <v>9.994266291003564</v>
      </c>
      <c r="X19" s="7">
        <f>VLOOKUP(A19,[2]TDSheet!$A:$Y,25,0)</f>
        <v>74.472000000000008</v>
      </c>
      <c r="Y19" s="7">
        <f>VLOOKUP(A19,[2]TDSheet!$A:$Z,26,0)</f>
        <v>61.991799999999998</v>
      </c>
      <c r="Z19" s="7">
        <f>VLOOKUP(A19,[2]TDSheet!$A:$P,16,0)</f>
        <v>75.852800000000002</v>
      </c>
      <c r="AB19" s="7">
        <f t="shared" si="8"/>
        <v>119.12459999999996</v>
      </c>
      <c r="AC19" s="7">
        <f t="shared" si="9"/>
        <v>100</v>
      </c>
    </row>
    <row r="20" spans="1:29" ht="11.1" customHeight="1" x14ac:dyDescent="0.2">
      <c r="A20" s="11" t="s">
        <v>24</v>
      </c>
      <c r="B20" s="11" t="s">
        <v>9</v>
      </c>
      <c r="C20" s="11"/>
      <c r="D20" s="4">
        <v>3568.395</v>
      </c>
      <c r="E20" s="4">
        <v>6541.13</v>
      </c>
      <c r="F20" s="4">
        <v>3592.4009999999998</v>
      </c>
      <c r="G20" s="4">
        <v>5844.7759999999998</v>
      </c>
      <c r="H20" s="25">
        <f>VLOOKUP(A20,[2]TDSheet!$A:$H,8,0)</f>
        <v>1</v>
      </c>
      <c r="I20" s="7">
        <f>VLOOKUP(A20,[2]TDSheet!$A:$I,9,0)</f>
        <v>60</v>
      </c>
      <c r="J20" s="7">
        <f>VLOOKUP(A20,[3]Мелитополь!$A:$E,4,0)</f>
        <v>3487.5</v>
      </c>
      <c r="K20" s="7">
        <f t="shared" si="2"/>
        <v>104.90099999999984</v>
      </c>
      <c r="L20" s="7">
        <f t="shared" si="3"/>
        <v>3592.4009999999998</v>
      </c>
      <c r="P20" s="7">
        <f t="shared" si="4"/>
        <v>718.48019999999997</v>
      </c>
      <c r="Q20" s="22">
        <f t="shared" si="10"/>
        <v>3495.4665999999997</v>
      </c>
      <c r="R20" s="22">
        <f t="shared" si="5"/>
        <v>2595.4665999999997</v>
      </c>
      <c r="S20" s="22">
        <v>900</v>
      </c>
      <c r="T20" s="22"/>
      <c r="V20" s="7">
        <f t="shared" si="6"/>
        <v>13</v>
      </c>
      <c r="W20" s="7">
        <f t="shared" si="7"/>
        <v>8.1349158960817576</v>
      </c>
      <c r="X20" s="7">
        <f>VLOOKUP(A20,[2]TDSheet!$A:$Y,25,0)</f>
        <v>776.99220000000003</v>
      </c>
      <c r="Y20" s="7">
        <f>VLOOKUP(A20,[2]TDSheet!$A:$Z,26,0)</f>
        <v>750.2002</v>
      </c>
      <c r="Z20" s="7">
        <f>VLOOKUP(A20,[2]TDSheet!$A:$P,16,0)</f>
        <v>736.19959999999992</v>
      </c>
      <c r="AB20" s="7">
        <f t="shared" si="8"/>
        <v>2595.4665999999997</v>
      </c>
      <c r="AC20" s="7">
        <f t="shared" si="9"/>
        <v>900</v>
      </c>
    </row>
    <row r="21" spans="1:29" ht="11.1" customHeight="1" x14ac:dyDescent="0.2">
      <c r="A21" s="11" t="s">
        <v>25</v>
      </c>
      <c r="B21" s="11" t="s">
        <v>9</v>
      </c>
      <c r="C21" s="24" t="str">
        <f>VLOOKUP(A21,[1]TDSheet!$A:$C,3,0)</f>
        <v>Дек</v>
      </c>
      <c r="D21" s="4">
        <v>93.063999999999993</v>
      </c>
      <c r="E21" s="4">
        <v>0.05</v>
      </c>
      <c r="F21" s="4">
        <v>65.174000000000007</v>
      </c>
      <c r="G21" s="4">
        <v>17.356000000000002</v>
      </c>
      <c r="H21" s="25">
        <f>VLOOKUP(A21,[2]TDSheet!$A:$H,8,0)</f>
        <v>1</v>
      </c>
      <c r="I21" s="7">
        <f>VLOOKUP(A21,[2]TDSheet!$A:$I,9,0)</f>
        <v>50</v>
      </c>
      <c r="J21" s="7">
        <f>VLOOKUP(A21,[3]Мелитополь!$A:$E,4,0)</f>
        <v>59.75</v>
      </c>
      <c r="K21" s="7">
        <f t="shared" si="2"/>
        <v>5.4240000000000066</v>
      </c>
      <c r="L21" s="7">
        <f t="shared" si="3"/>
        <v>65.174000000000007</v>
      </c>
      <c r="O21" s="7">
        <f>VLOOKUP(A21,Лист1!A:B,2,0)</f>
        <v>84.51</v>
      </c>
      <c r="P21" s="7">
        <f t="shared" si="4"/>
        <v>13.034800000000001</v>
      </c>
      <c r="Q21" s="22">
        <f t="shared" si="10"/>
        <v>67.586399999999998</v>
      </c>
      <c r="R21" s="22">
        <f t="shared" si="5"/>
        <v>67.586399999999998</v>
      </c>
      <c r="S21" s="22"/>
      <c r="T21" s="22"/>
      <c r="V21" s="7">
        <f t="shared" si="6"/>
        <v>13</v>
      </c>
      <c r="W21" s="7">
        <f t="shared" si="7"/>
        <v>7.8149261975634463</v>
      </c>
      <c r="X21" s="7">
        <f>VLOOKUP(A21,[2]TDSheet!$A:$Y,25,0)</f>
        <v>20.130000000000003</v>
      </c>
      <c r="Y21" s="7">
        <f>VLOOKUP(A21,[2]TDSheet!$A:$Z,26,0)</f>
        <v>11.116200000000001</v>
      </c>
      <c r="Z21" s="7">
        <f>VLOOKUP(A21,[2]TDSheet!$A:$P,16,0)</f>
        <v>13.040000000000003</v>
      </c>
      <c r="AB21" s="7">
        <f t="shared" si="8"/>
        <v>67.586399999999998</v>
      </c>
      <c r="AC21" s="7">
        <f t="shared" si="9"/>
        <v>0</v>
      </c>
    </row>
    <row r="22" spans="1:29" ht="11.1" customHeight="1" x14ac:dyDescent="0.2">
      <c r="A22" s="11" t="s">
        <v>26</v>
      </c>
      <c r="B22" s="11" t="s">
        <v>9</v>
      </c>
      <c r="C22" s="24" t="str">
        <f>VLOOKUP(A22,[1]TDSheet!$A:$C,3,0)</f>
        <v>Дек</v>
      </c>
      <c r="D22" s="4">
        <v>227.14500000000001</v>
      </c>
      <c r="E22" s="4"/>
      <c r="F22" s="4">
        <v>148.59899999999999</v>
      </c>
      <c r="G22" s="4"/>
      <c r="H22" s="25">
        <f>VLOOKUP(A22,[2]TDSheet!$A:$H,8,0)</f>
        <v>1</v>
      </c>
      <c r="I22" s="7">
        <f>VLOOKUP(A22,[2]TDSheet!$A:$I,9,0)</f>
        <v>55</v>
      </c>
      <c r="J22" s="7">
        <f>VLOOKUP(A22,[3]Мелитополь!$A:$E,4,0)</f>
        <v>161.94999999999999</v>
      </c>
      <c r="K22" s="7">
        <f t="shared" si="2"/>
        <v>-13.350999999999999</v>
      </c>
      <c r="L22" s="7">
        <f t="shared" si="3"/>
        <v>148.59899999999999</v>
      </c>
      <c r="O22" s="7">
        <f>VLOOKUP(A22,Лист1!A:B,2,0)</f>
        <v>655.86</v>
      </c>
      <c r="P22" s="7">
        <f t="shared" si="4"/>
        <v>29.719799999999999</v>
      </c>
      <c r="Q22" s="22"/>
      <c r="R22" s="22">
        <f t="shared" si="5"/>
        <v>0</v>
      </c>
      <c r="S22" s="22"/>
      <c r="T22" s="22"/>
      <c r="V22" s="7">
        <f t="shared" si="6"/>
        <v>22.068116205358045</v>
      </c>
      <c r="W22" s="7">
        <f t="shared" si="7"/>
        <v>22.068116205358045</v>
      </c>
      <c r="X22" s="7">
        <f>VLOOKUP(A22,[2]TDSheet!$A:$Y,25,0)</f>
        <v>86.038999999999987</v>
      </c>
      <c r="Y22" s="7">
        <f>VLOOKUP(A22,[2]TDSheet!$A:$Z,26,0)</f>
        <v>33.113600000000005</v>
      </c>
      <c r="Z22" s="7">
        <f>VLOOKUP(A22,[2]TDSheet!$A:$P,16,0)</f>
        <v>83.447800000000001</v>
      </c>
      <c r="AB22" s="7">
        <f t="shared" si="8"/>
        <v>0</v>
      </c>
      <c r="AC22" s="7">
        <f t="shared" si="9"/>
        <v>0</v>
      </c>
    </row>
    <row r="23" spans="1:29" ht="11.1" customHeight="1" x14ac:dyDescent="0.2">
      <c r="A23" s="11" t="s">
        <v>27</v>
      </c>
      <c r="B23" s="11" t="s">
        <v>9</v>
      </c>
      <c r="C23" s="11"/>
      <c r="D23" s="4">
        <v>1796.249</v>
      </c>
      <c r="E23" s="4">
        <v>15763.839</v>
      </c>
      <c r="F23" s="4">
        <v>10945.561</v>
      </c>
      <c r="G23" s="4">
        <v>8574.1239999999998</v>
      </c>
      <c r="H23" s="25">
        <f>VLOOKUP(A23,[2]TDSheet!$A:$H,8,0)</f>
        <v>1</v>
      </c>
      <c r="I23" s="7">
        <f>VLOOKUP(A23,[2]TDSheet!$A:$I,9,0)</f>
        <v>60</v>
      </c>
      <c r="J23" s="7">
        <f>VLOOKUP(A23,[3]Мелитополь!$A:$E,4,0)</f>
        <v>10912.22</v>
      </c>
      <c r="K23" s="7">
        <f t="shared" si="2"/>
        <v>33.341000000000349</v>
      </c>
      <c r="L23" s="7">
        <f t="shared" si="3"/>
        <v>3126.1409999999996</v>
      </c>
      <c r="M23" s="7">
        <f>VLOOKUP(A23,[4]TDSheet!$A:$N,7,0)</f>
        <v>7819.42</v>
      </c>
      <c r="O23" s="7">
        <f>VLOOKUP(A23,Лист1!A:B,2,0)</f>
        <v>515.03</v>
      </c>
      <c r="P23" s="7">
        <f t="shared" si="4"/>
        <v>625.2281999999999</v>
      </c>
      <c r="Q23" s="22"/>
      <c r="R23" s="22">
        <f t="shared" si="5"/>
        <v>0</v>
      </c>
      <c r="S23" s="22"/>
      <c r="T23" s="22"/>
      <c r="V23" s="7">
        <f t="shared" si="6"/>
        <v>14.53733852695704</v>
      </c>
      <c r="W23" s="7">
        <f t="shared" si="7"/>
        <v>14.53733852695704</v>
      </c>
      <c r="X23" s="7">
        <f>VLOOKUP(A23,[2]TDSheet!$A:$Y,25,0)</f>
        <v>655.48239999999998</v>
      </c>
      <c r="Y23" s="7">
        <f>VLOOKUP(A23,[2]TDSheet!$A:$Z,26,0)</f>
        <v>725.35239999999999</v>
      </c>
      <c r="Z23" s="7">
        <f>VLOOKUP(A23,[2]TDSheet!$A:$P,16,0)</f>
        <v>795.5218000000001</v>
      </c>
      <c r="AB23" s="7">
        <f t="shared" si="8"/>
        <v>0</v>
      </c>
      <c r="AC23" s="7">
        <f t="shared" si="9"/>
        <v>0</v>
      </c>
    </row>
    <row r="24" spans="1:29" ht="11.1" customHeight="1" x14ac:dyDescent="0.2">
      <c r="A24" s="11" t="s">
        <v>28</v>
      </c>
      <c r="B24" s="11" t="s">
        <v>9</v>
      </c>
      <c r="C24" s="11"/>
      <c r="D24" s="4">
        <v>1614.7629999999999</v>
      </c>
      <c r="E24" s="4">
        <v>2918.1869999999999</v>
      </c>
      <c r="F24" s="4">
        <v>1902.5039999999999</v>
      </c>
      <c r="G24" s="4">
        <v>2260.5329999999999</v>
      </c>
      <c r="H24" s="25">
        <f>VLOOKUP(A24,[2]TDSheet!$A:$H,8,0)</f>
        <v>1</v>
      </c>
      <c r="I24" s="7">
        <f>VLOOKUP(A24,[2]TDSheet!$A:$I,9,0)</f>
        <v>60</v>
      </c>
      <c r="J24" s="7">
        <f>VLOOKUP(A24,[3]Мелитополь!$A:$E,4,0)</f>
        <v>1829</v>
      </c>
      <c r="K24" s="7">
        <f t="shared" si="2"/>
        <v>73.503999999999905</v>
      </c>
      <c r="L24" s="7">
        <f t="shared" si="3"/>
        <v>1902.5039999999999</v>
      </c>
      <c r="O24" s="7">
        <v>1610</v>
      </c>
      <c r="P24" s="7">
        <f t="shared" si="4"/>
        <v>380.50079999999997</v>
      </c>
      <c r="Q24" s="22">
        <f t="shared" si="10"/>
        <v>1075.9773999999993</v>
      </c>
      <c r="R24" s="22">
        <f t="shared" si="5"/>
        <v>475.97739999999931</v>
      </c>
      <c r="S24" s="22">
        <v>600</v>
      </c>
      <c r="T24" s="22"/>
      <c r="V24" s="7">
        <f t="shared" si="6"/>
        <v>12.999999999999998</v>
      </c>
      <c r="W24" s="7">
        <f t="shared" si="7"/>
        <v>10.172207259485395</v>
      </c>
      <c r="X24" s="7">
        <f>VLOOKUP(A24,[2]TDSheet!$A:$Y,25,0)</f>
        <v>422.67179999999996</v>
      </c>
      <c r="Y24" s="7">
        <f>VLOOKUP(A24,[2]TDSheet!$A:$Z,26,0)</f>
        <v>424.53620000000001</v>
      </c>
      <c r="Z24" s="7">
        <f>VLOOKUP(A24,[2]TDSheet!$A:$P,16,0)</f>
        <v>453.63960000000009</v>
      </c>
      <c r="AB24" s="7">
        <f t="shared" si="8"/>
        <v>475.97739999999931</v>
      </c>
      <c r="AC24" s="7">
        <f t="shared" si="9"/>
        <v>600</v>
      </c>
    </row>
    <row r="25" spans="1:29" ht="11.1" customHeight="1" x14ac:dyDescent="0.2">
      <c r="A25" s="11" t="s">
        <v>29</v>
      </c>
      <c r="B25" s="11" t="s">
        <v>9</v>
      </c>
      <c r="C25" s="24" t="str">
        <f>VLOOKUP(A25,[1]TDSheet!$A:$C,3,0)</f>
        <v>Дек</v>
      </c>
      <c r="D25" s="4">
        <v>215.66</v>
      </c>
      <c r="E25" s="4">
        <v>269.27999999999997</v>
      </c>
      <c r="F25" s="4">
        <v>314.28800000000001</v>
      </c>
      <c r="G25" s="4">
        <v>136.4</v>
      </c>
      <c r="H25" s="25">
        <f>VLOOKUP(A25,[2]TDSheet!$A:$H,8,0)</f>
        <v>1</v>
      </c>
      <c r="I25" s="7">
        <f>VLOOKUP(A25,[2]TDSheet!$A:$I,9,0)</f>
        <v>60</v>
      </c>
      <c r="J25" s="7">
        <f>VLOOKUP(A25,[3]Мелитополь!$A:$E,4,0)</f>
        <v>296</v>
      </c>
      <c r="K25" s="7">
        <f t="shared" si="2"/>
        <v>18.288000000000011</v>
      </c>
      <c r="L25" s="7">
        <f t="shared" si="3"/>
        <v>314.28800000000001</v>
      </c>
      <c r="O25" s="7">
        <f>VLOOKUP(A25,Лист1!A:B,2,0)</f>
        <v>305.49</v>
      </c>
      <c r="P25" s="7">
        <f t="shared" si="4"/>
        <v>62.857600000000005</v>
      </c>
      <c r="Q25" s="22">
        <f t="shared" si="10"/>
        <v>375.25880000000006</v>
      </c>
      <c r="R25" s="22">
        <f t="shared" si="5"/>
        <v>175.25880000000006</v>
      </c>
      <c r="S25" s="22">
        <v>200</v>
      </c>
      <c r="T25" s="22"/>
      <c r="V25" s="7">
        <f t="shared" si="6"/>
        <v>13</v>
      </c>
      <c r="W25" s="7">
        <f t="shared" si="7"/>
        <v>7.030017054421422</v>
      </c>
      <c r="X25" s="7">
        <f>VLOOKUP(A25,[2]TDSheet!$A:$Y,25,0)</f>
        <v>69.402799999999999</v>
      </c>
      <c r="Y25" s="7">
        <f>VLOOKUP(A25,[2]TDSheet!$A:$Z,26,0)</f>
        <v>56.067399999999999</v>
      </c>
      <c r="Z25" s="7">
        <f>VLOOKUP(A25,[2]TDSheet!$A:$P,16,0)</f>
        <v>59.073399999999992</v>
      </c>
      <c r="AB25" s="7">
        <f t="shared" si="8"/>
        <v>175.25880000000006</v>
      </c>
      <c r="AC25" s="7">
        <f t="shared" si="9"/>
        <v>200</v>
      </c>
    </row>
    <row r="26" spans="1:29" ht="11.1" customHeight="1" x14ac:dyDescent="0.2">
      <c r="A26" s="11" t="s">
        <v>30</v>
      </c>
      <c r="B26" s="11" t="s">
        <v>9</v>
      </c>
      <c r="C26" s="24" t="str">
        <f>VLOOKUP(A26,[1]TDSheet!$A:$C,3,0)</f>
        <v>Дек</v>
      </c>
      <c r="D26" s="4">
        <v>237.86600000000001</v>
      </c>
      <c r="E26" s="4">
        <v>100.20399999999999</v>
      </c>
      <c r="F26" s="4">
        <v>249.595</v>
      </c>
      <c r="G26" s="4">
        <v>35.377000000000002</v>
      </c>
      <c r="H26" s="25">
        <f>VLOOKUP(A26,[2]TDSheet!$A:$H,8,0)</f>
        <v>1</v>
      </c>
      <c r="I26" s="7">
        <f>VLOOKUP(A26,[2]TDSheet!$A:$I,9,0)</f>
        <v>60</v>
      </c>
      <c r="J26" s="7">
        <f>VLOOKUP(A26,[3]Мелитополь!$A:$E,4,0)</f>
        <v>239.35</v>
      </c>
      <c r="K26" s="7">
        <f t="shared" si="2"/>
        <v>10.245000000000005</v>
      </c>
      <c r="L26" s="7">
        <f t="shared" si="3"/>
        <v>249.595</v>
      </c>
      <c r="O26" s="7">
        <f>VLOOKUP(A26,Лист1!A:B,2,0)</f>
        <v>434.58499999999998</v>
      </c>
      <c r="P26" s="7">
        <f t="shared" si="4"/>
        <v>49.918999999999997</v>
      </c>
      <c r="Q26" s="22">
        <f t="shared" si="10"/>
        <v>178.98500000000001</v>
      </c>
      <c r="R26" s="22">
        <f t="shared" si="5"/>
        <v>78.985000000000014</v>
      </c>
      <c r="S26" s="22">
        <v>100</v>
      </c>
      <c r="T26" s="22"/>
      <c r="V26" s="7">
        <f t="shared" si="6"/>
        <v>13</v>
      </c>
      <c r="W26" s="7">
        <f t="shared" si="7"/>
        <v>9.4144914761914311</v>
      </c>
      <c r="X26" s="7">
        <f>VLOOKUP(A26,[2]TDSheet!$A:$Y,25,0)</f>
        <v>69.478800000000007</v>
      </c>
      <c r="Y26" s="7">
        <f>VLOOKUP(A26,[2]TDSheet!$A:$Z,26,0)</f>
        <v>43.706800000000001</v>
      </c>
      <c r="Z26" s="7">
        <f>VLOOKUP(A26,[2]TDSheet!$A:$P,16,0)</f>
        <v>57.295000000000002</v>
      </c>
      <c r="AB26" s="7">
        <f t="shared" si="8"/>
        <v>78.985000000000014</v>
      </c>
      <c r="AC26" s="7">
        <f t="shared" si="9"/>
        <v>100</v>
      </c>
    </row>
    <row r="27" spans="1:29" ht="11.1" customHeight="1" x14ac:dyDescent="0.2">
      <c r="A27" s="11" t="s">
        <v>31</v>
      </c>
      <c r="B27" s="11" t="s">
        <v>9</v>
      </c>
      <c r="C27" s="11"/>
      <c r="D27" s="4">
        <v>90.778999999999996</v>
      </c>
      <c r="E27" s="4">
        <v>102.38200000000001</v>
      </c>
      <c r="F27" s="4">
        <v>141.447</v>
      </c>
      <c r="G27" s="4"/>
      <c r="H27" s="25">
        <f>VLOOKUP(A27,[2]TDSheet!$A:$H,8,0)</f>
        <v>1</v>
      </c>
      <c r="I27" s="7">
        <f>VLOOKUP(A27,[2]TDSheet!$A:$I,9,0)</f>
        <v>35</v>
      </c>
      <c r="J27" s="7">
        <f>VLOOKUP(A27,[3]Мелитополь!$A:$E,4,0)</f>
        <v>180.4</v>
      </c>
      <c r="K27" s="7">
        <f t="shared" si="2"/>
        <v>-38.953000000000003</v>
      </c>
      <c r="L27" s="7">
        <f t="shared" si="3"/>
        <v>108.11500000000001</v>
      </c>
      <c r="M27" s="7">
        <f>VLOOKUP(A27,[4]TDSheet!$A:$N,7,0)</f>
        <v>33.332000000000001</v>
      </c>
      <c r="O27" s="7">
        <f>VLOOKUP(A27,Лист1!A:B,2,0)</f>
        <v>283.56</v>
      </c>
      <c r="P27" s="7">
        <f t="shared" si="4"/>
        <v>21.623000000000001</v>
      </c>
      <c r="Q27" s="22">
        <v>60</v>
      </c>
      <c r="R27" s="22">
        <f t="shared" si="5"/>
        <v>60</v>
      </c>
      <c r="S27" s="22"/>
      <c r="T27" s="22"/>
      <c r="V27" s="7">
        <f t="shared" si="6"/>
        <v>15.888637099384914</v>
      </c>
      <c r="W27" s="7">
        <f t="shared" si="7"/>
        <v>13.113813994357859</v>
      </c>
      <c r="X27" s="7">
        <f>VLOOKUP(A27,[2]TDSheet!$A:$Y,25,0)</f>
        <v>45.368999999999993</v>
      </c>
      <c r="Y27" s="7">
        <f>VLOOKUP(A27,[2]TDSheet!$A:$Z,26,0)</f>
        <v>30.467000000000002</v>
      </c>
      <c r="Z27" s="7">
        <f>VLOOKUP(A27,[2]TDSheet!$A:$P,16,0)</f>
        <v>35.9452</v>
      </c>
      <c r="AB27" s="7">
        <f t="shared" si="8"/>
        <v>60</v>
      </c>
      <c r="AC27" s="7">
        <f t="shared" si="9"/>
        <v>0</v>
      </c>
    </row>
    <row r="28" spans="1:29" ht="11.1" customHeight="1" x14ac:dyDescent="0.2">
      <c r="A28" s="11" t="s">
        <v>32</v>
      </c>
      <c r="B28" s="11" t="s">
        <v>9</v>
      </c>
      <c r="C28" s="11"/>
      <c r="D28" s="4">
        <v>-1.2E-2</v>
      </c>
      <c r="E28" s="4">
        <v>233.86600000000001</v>
      </c>
      <c r="F28" s="4">
        <v>153.87700000000001</v>
      </c>
      <c r="G28" s="4">
        <v>76.228999999999999</v>
      </c>
      <c r="H28" s="25">
        <f>VLOOKUP(A28,[2]TDSheet!$A:$H,8,0)</f>
        <v>1</v>
      </c>
      <c r="I28" s="7">
        <f>VLOOKUP(A28,[2]TDSheet!$A:$I,9,0)</f>
        <v>40</v>
      </c>
      <c r="J28" s="7">
        <f>VLOOKUP(A28,[3]Мелитополь!$A:$E,4,0)</f>
        <v>154.48599999999999</v>
      </c>
      <c r="K28" s="7">
        <f t="shared" si="2"/>
        <v>-0.60899999999998045</v>
      </c>
      <c r="L28" s="7">
        <f t="shared" si="3"/>
        <v>55.565000000000012</v>
      </c>
      <c r="M28" s="7">
        <f>VLOOKUP(A28,[4]TDSheet!$A:$N,7,0)</f>
        <v>98.311999999999998</v>
      </c>
      <c r="P28" s="7">
        <f t="shared" si="4"/>
        <v>11.113000000000003</v>
      </c>
      <c r="Q28" s="22">
        <f t="shared" si="10"/>
        <v>68.240000000000052</v>
      </c>
      <c r="R28" s="22">
        <f t="shared" si="5"/>
        <v>68.240000000000052</v>
      </c>
      <c r="S28" s="22"/>
      <c r="T28" s="22"/>
      <c r="V28" s="7">
        <f t="shared" si="6"/>
        <v>13.000000000000002</v>
      </c>
      <c r="W28" s="7">
        <f t="shared" si="7"/>
        <v>6.8594438945379261</v>
      </c>
      <c r="X28" s="7">
        <f>VLOOKUP(A28,[2]TDSheet!$A:$Y,25,0)</f>
        <v>1.8313999999999964</v>
      </c>
      <c r="Y28" s="7">
        <f>VLOOKUP(A28,[2]TDSheet!$A:$Z,26,0)</f>
        <v>17.1648</v>
      </c>
      <c r="Z28" s="7">
        <f>VLOOKUP(A28,[2]TDSheet!$A:$P,16,0)</f>
        <v>4.8810000000000002</v>
      </c>
      <c r="AB28" s="7">
        <f t="shared" si="8"/>
        <v>68.240000000000052</v>
      </c>
      <c r="AC28" s="7">
        <f t="shared" si="9"/>
        <v>0</v>
      </c>
    </row>
    <row r="29" spans="1:29" ht="11.1" customHeight="1" x14ac:dyDescent="0.2">
      <c r="A29" s="11" t="s">
        <v>33</v>
      </c>
      <c r="B29" s="11" t="s">
        <v>9</v>
      </c>
      <c r="C29" s="11"/>
      <c r="D29" s="4">
        <v>98.872</v>
      </c>
      <c r="E29" s="4">
        <v>678.471</v>
      </c>
      <c r="F29" s="4">
        <v>499.24900000000002</v>
      </c>
      <c r="G29" s="4">
        <v>346.47</v>
      </c>
      <c r="H29" s="25">
        <f>VLOOKUP(A29,[2]TDSheet!$A:$H,8,0)</f>
        <v>1</v>
      </c>
      <c r="I29" s="7">
        <f>VLOOKUP(A29,[2]TDSheet!$A:$I,9,0)</f>
        <v>30</v>
      </c>
      <c r="J29" s="7">
        <f>VLOOKUP(A29,[3]Мелитополь!$A:$E,4,0)</f>
        <v>477.714</v>
      </c>
      <c r="K29" s="7">
        <f t="shared" si="2"/>
        <v>21.535000000000025</v>
      </c>
      <c r="L29" s="7">
        <f t="shared" si="3"/>
        <v>249.63500000000002</v>
      </c>
      <c r="M29" s="7">
        <f>VLOOKUP(A29,[4]TDSheet!$A:$N,7,0)</f>
        <v>249.614</v>
      </c>
      <c r="O29" s="7">
        <f>VLOOKUP(A29,Лист1!A:B,2,0)</f>
        <v>711.94899999999996</v>
      </c>
      <c r="P29" s="7">
        <f t="shared" si="4"/>
        <v>49.927000000000007</v>
      </c>
      <c r="Q29" s="22"/>
      <c r="R29" s="22">
        <f t="shared" si="5"/>
        <v>0</v>
      </c>
      <c r="S29" s="22"/>
      <c r="T29" s="22"/>
      <c r="V29" s="7">
        <f t="shared" si="6"/>
        <v>21.199331023294004</v>
      </c>
      <c r="W29" s="7">
        <f t="shared" si="7"/>
        <v>21.199331023294004</v>
      </c>
      <c r="X29" s="7">
        <f>VLOOKUP(A29,[2]TDSheet!$A:$Y,25,0)</f>
        <v>76.070599999999985</v>
      </c>
      <c r="Y29" s="7">
        <f>VLOOKUP(A29,[2]TDSheet!$A:$Z,26,0)</f>
        <v>69.106999999999999</v>
      </c>
      <c r="Z29" s="7">
        <f>VLOOKUP(A29,[2]TDSheet!$A:$P,16,0)</f>
        <v>93.890799999999984</v>
      </c>
      <c r="AB29" s="7">
        <f t="shared" si="8"/>
        <v>0</v>
      </c>
      <c r="AC29" s="7">
        <f t="shared" si="9"/>
        <v>0</v>
      </c>
    </row>
    <row r="30" spans="1:29" ht="11.1" customHeight="1" x14ac:dyDescent="0.2">
      <c r="A30" s="11" t="s">
        <v>34</v>
      </c>
      <c r="B30" s="11" t="s">
        <v>9</v>
      </c>
      <c r="C30" s="11"/>
      <c r="D30" s="4">
        <v>274.36799999999999</v>
      </c>
      <c r="E30" s="4">
        <v>446.73500000000001</v>
      </c>
      <c r="F30" s="4">
        <v>537.02</v>
      </c>
      <c r="G30" s="4">
        <v>124.244</v>
      </c>
      <c r="H30" s="25">
        <f>VLOOKUP(A30,[2]TDSheet!$A:$H,8,0)</f>
        <v>1</v>
      </c>
      <c r="I30" s="7">
        <f>VLOOKUP(A30,[2]TDSheet!$A:$I,9,0)</f>
        <v>30</v>
      </c>
      <c r="J30" s="7">
        <f>VLOOKUP(A30,[3]Мелитополь!$A:$E,4,0)</f>
        <v>512.38300000000004</v>
      </c>
      <c r="K30" s="7">
        <f t="shared" si="2"/>
        <v>24.636999999999944</v>
      </c>
      <c r="L30" s="7">
        <f t="shared" si="3"/>
        <v>329.78099999999995</v>
      </c>
      <c r="M30" s="7">
        <f>VLOOKUP(A30,[4]TDSheet!$A:$N,7,0)</f>
        <v>207.239</v>
      </c>
      <c r="O30" s="7">
        <f>VLOOKUP(A30,Лист1!A:B,2,0)</f>
        <v>340.52600000000001</v>
      </c>
      <c r="P30" s="7">
        <f t="shared" si="4"/>
        <v>65.956199999999995</v>
      </c>
      <c r="Q30" s="22">
        <v>390</v>
      </c>
      <c r="R30" s="22">
        <f t="shared" si="5"/>
        <v>190</v>
      </c>
      <c r="S30" s="22">
        <v>200</v>
      </c>
      <c r="T30" s="22"/>
      <c r="V30" s="7">
        <f t="shared" si="6"/>
        <v>12.959661108432567</v>
      </c>
      <c r="W30" s="7">
        <f t="shared" si="7"/>
        <v>7.046646107568356</v>
      </c>
      <c r="X30" s="7">
        <f>VLOOKUP(A30,[2]TDSheet!$A:$Y,25,0)</f>
        <v>91.926999999999992</v>
      </c>
      <c r="Y30" s="7">
        <f>VLOOKUP(A30,[2]TDSheet!$A:$Z,26,0)</f>
        <v>68.336199999999991</v>
      </c>
      <c r="Z30" s="7">
        <f>VLOOKUP(A30,[2]TDSheet!$A:$P,16,0)</f>
        <v>62.185199999999988</v>
      </c>
      <c r="AB30" s="7">
        <f t="shared" si="8"/>
        <v>190</v>
      </c>
      <c r="AC30" s="7">
        <f t="shared" si="9"/>
        <v>200</v>
      </c>
    </row>
    <row r="31" spans="1:29" ht="11.1" customHeight="1" x14ac:dyDescent="0.2">
      <c r="A31" s="11" t="s">
        <v>35</v>
      </c>
      <c r="B31" s="11" t="s">
        <v>9</v>
      </c>
      <c r="C31" s="11"/>
      <c r="D31" s="5"/>
      <c r="E31" s="4">
        <v>157.36099999999999</v>
      </c>
      <c r="F31" s="4">
        <v>157.333</v>
      </c>
      <c r="G31" s="4"/>
      <c r="H31" s="25">
        <f>VLOOKUP(A31,[2]TDSheet!$A:$H,8,0)</f>
        <v>1</v>
      </c>
      <c r="I31" s="7">
        <f>VLOOKUP(A31,[2]TDSheet!$A:$I,9,0)</f>
        <v>30</v>
      </c>
      <c r="J31" s="7">
        <f>VLOOKUP(A31,[3]Мелитополь!$A:$E,4,0)</f>
        <v>204.28700000000001</v>
      </c>
      <c r="K31" s="7">
        <f t="shared" si="2"/>
        <v>-46.954000000000008</v>
      </c>
      <c r="L31" s="7">
        <f t="shared" si="3"/>
        <v>55.445999999999998</v>
      </c>
      <c r="M31" s="7">
        <f>VLOOKUP(A31,[4]TDSheet!$A:$N,7,0)</f>
        <v>101.887</v>
      </c>
      <c r="P31" s="7">
        <f t="shared" si="4"/>
        <v>11.0892</v>
      </c>
      <c r="Q31" s="22">
        <v>85</v>
      </c>
      <c r="R31" s="22">
        <f t="shared" si="5"/>
        <v>85</v>
      </c>
      <c r="S31" s="22"/>
      <c r="T31" s="22"/>
      <c r="V31" s="7">
        <f t="shared" si="6"/>
        <v>7.6651156079789349</v>
      </c>
      <c r="W31" s="7">
        <f t="shared" si="7"/>
        <v>0</v>
      </c>
      <c r="X31" s="7">
        <f>VLOOKUP(A31,[2]TDSheet!$A:$Y,25,0)</f>
        <v>3.8259999999999992</v>
      </c>
      <c r="Y31" s="7">
        <f>VLOOKUP(A31,[2]TDSheet!$A:$Z,26,0)</f>
        <v>6.4809999999999999</v>
      </c>
      <c r="Z31" s="7">
        <f>VLOOKUP(A31,[2]TDSheet!$A:$P,16,0)</f>
        <v>3.2216000000000009</v>
      </c>
      <c r="AB31" s="7">
        <f t="shared" si="8"/>
        <v>85</v>
      </c>
      <c r="AC31" s="7">
        <f t="shared" si="9"/>
        <v>0</v>
      </c>
    </row>
    <row r="32" spans="1:29" ht="21.95" customHeight="1" x14ac:dyDescent="0.2">
      <c r="A32" s="11" t="s">
        <v>36</v>
      </c>
      <c r="B32" s="11" t="s">
        <v>9</v>
      </c>
      <c r="C32" s="11"/>
      <c r="D32" s="4">
        <v>187.017</v>
      </c>
      <c r="E32" s="4">
        <v>1454.9739999999999</v>
      </c>
      <c r="F32" s="4">
        <v>1228.9380000000001</v>
      </c>
      <c r="G32" s="4">
        <v>949.88</v>
      </c>
      <c r="H32" s="25">
        <f>VLOOKUP(A32,[2]TDSheet!$A:$H,8,0)</f>
        <v>1</v>
      </c>
      <c r="I32" s="7">
        <f>VLOOKUP(A32,[2]TDSheet!$A:$I,9,0)</f>
        <v>40</v>
      </c>
      <c r="J32" s="7">
        <f>VLOOKUP(A32,[3]Мелитополь!$A:$E,4,0)</f>
        <v>1170.4970000000001</v>
      </c>
      <c r="K32" s="7">
        <f t="shared" si="2"/>
        <v>58.441000000000031</v>
      </c>
      <c r="L32" s="7">
        <f t="shared" si="3"/>
        <v>624.2410000000001</v>
      </c>
      <c r="M32" s="7">
        <f>VLOOKUP(A32,[4]TDSheet!$A:$N,7,0)</f>
        <v>604.697</v>
      </c>
      <c r="O32" s="7">
        <f>VLOOKUP(A32,Лист1!A:B,2,0)</f>
        <v>460.24400000000003</v>
      </c>
      <c r="P32" s="7">
        <f t="shared" si="4"/>
        <v>124.84820000000002</v>
      </c>
      <c r="Q32" s="22">
        <v>200</v>
      </c>
      <c r="R32" s="22">
        <f t="shared" si="5"/>
        <v>70</v>
      </c>
      <c r="S32" s="22">
        <v>130</v>
      </c>
      <c r="T32" s="22"/>
      <c r="V32" s="7">
        <f t="shared" si="6"/>
        <v>12.896653696248723</v>
      </c>
      <c r="W32" s="7">
        <f t="shared" si="7"/>
        <v>11.294708293751931</v>
      </c>
      <c r="X32" s="7">
        <f>VLOOKUP(A32,[2]TDSheet!$A:$Y,25,0)</f>
        <v>106.21900000000001</v>
      </c>
      <c r="Y32" s="7">
        <f>VLOOKUP(A32,[2]TDSheet!$A:$Z,26,0)</f>
        <v>116.41079999999999</v>
      </c>
      <c r="Z32" s="7">
        <f>VLOOKUP(A32,[2]TDSheet!$A:$P,16,0)</f>
        <v>112.33120000000001</v>
      </c>
      <c r="AB32" s="7">
        <f t="shared" si="8"/>
        <v>70</v>
      </c>
      <c r="AC32" s="7">
        <f t="shared" si="9"/>
        <v>130</v>
      </c>
    </row>
    <row r="33" spans="1:29" ht="11.1" customHeight="1" x14ac:dyDescent="0.2">
      <c r="A33" s="11" t="s">
        <v>37</v>
      </c>
      <c r="B33" s="11" t="s">
        <v>9</v>
      </c>
      <c r="C33" s="11"/>
      <c r="D33" s="4">
        <v>89.287999999999997</v>
      </c>
      <c r="E33" s="4">
        <v>215.858</v>
      </c>
      <c r="F33" s="4">
        <v>250.285</v>
      </c>
      <c r="G33" s="4">
        <v>209.13499999999999</v>
      </c>
      <c r="H33" s="25">
        <f>VLOOKUP(A33,[2]TDSheet!$A:$H,8,0)</f>
        <v>1</v>
      </c>
      <c r="I33" s="7">
        <f>VLOOKUP(A33,[2]TDSheet!$A:$I,9,0)</f>
        <v>35</v>
      </c>
      <c r="J33" s="7">
        <f>VLOOKUP(A33,[3]Мелитополь!$A:$E,4,0)</f>
        <v>247.83500000000001</v>
      </c>
      <c r="K33" s="7">
        <f t="shared" si="2"/>
        <v>2.4499999999999886</v>
      </c>
      <c r="L33" s="7">
        <f t="shared" si="3"/>
        <v>41.150000000000006</v>
      </c>
      <c r="M33" s="7">
        <f>VLOOKUP(A33,[4]TDSheet!$A:$N,7,0)</f>
        <v>209.13499999999999</v>
      </c>
      <c r="O33" s="7">
        <f>VLOOKUP(A33,Лист1!A:B,2,0)</f>
        <v>409.024</v>
      </c>
      <c r="P33" s="7">
        <f t="shared" si="4"/>
        <v>8.23</v>
      </c>
      <c r="Q33" s="22"/>
      <c r="R33" s="22">
        <f t="shared" si="5"/>
        <v>0</v>
      </c>
      <c r="S33" s="22"/>
      <c r="T33" s="22"/>
      <c r="V33" s="7">
        <f t="shared" si="6"/>
        <v>75.110449574726601</v>
      </c>
      <c r="W33" s="7">
        <f t="shared" si="7"/>
        <v>75.110449574726601</v>
      </c>
      <c r="X33" s="7">
        <f>VLOOKUP(A33,[2]TDSheet!$A:$Y,25,0)</f>
        <v>63.254600000000003</v>
      </c>
      <c r="Y33" s="7">
        <f>VLOOKUP(A33,[2]TDSheet!$A:$Z,26,0)</f>
        <v>22.464199999999998</v>
      </c>
      <c r="Z33" s="7">
        <f>VLOOKUP(A33,[2]TDSheet!$A:$P,16,0)</f>
        <v>50.537800000000018</v>
      </c>
      <c r="AB33" s="7">
        <f t="shared" si="8"/>
        <v>0</v>
      </c>
      <c r="AC33" s="7">
        <f t="shared" si="9"/>
        <v>0</v>
      </c>
    </row>
    <row r="34" spans="1:29" ht="11.1" customHeight="1" x14ac:dyDescent="0.2">
      <c r="A34" s="11" t="s">
        <v>38</v>
      </c>
      <c r="B34" s="11" t="s">
        <v>9</v>
      </c>
      <c r="C34" s="11"/>
      <c r="D34" s="4">
        <v>118.79900000000001</v>
      </c>
      <c r="E34" s="4">
        <v>215.58199999999999</v>
      </c>
      <c r="F34" s="4">
        <v>144.02500000000001</v>
      </c>
      <c r="G34" s="4">
        <v>176.6</v>
      </c>
      <c r="H34" s="25">
        <f>VLOOKUP(A34,[2]TDSheet!$A:$H,8,0)</f>
        <v>1</v>
      </c>
      <c r="I34" s="7">
        <f>VLOOKUP(A34,[2]TDSheet!$A:$I,9,0)</f>
        <v>45</v>
      </c>
      <c r="J34" s="7">
        <f>VLOOKUP(A34,[3]Мелитополь!$A:$E,4,0)</f>
        <v>122.7</v>
      </c>
      <c r="K34" s="7">
        <f t="shared" si="2"/>
        <v>21.325000000000003</v>
      </c>
      <c r="L34" s="7">
        <f t="shared" si="3"/>
        <v>144.02500000000001</v>
      </c>
      <c r="O34" s="7">
        <f>VLOOKUP(A34,Лист1!A:B,2,0)</f>
        <v>49.896000000000001</v>
      </c>
      <c r="P34" s="7">
        <f t="shared" si="4"/>
        <v>28.805</v>
      </c>
      <c r="Q34" s="22">
        <v>140</v>
      </c>
      <c r="R34" s="22">
        <f t="shared" si="5"/>
        <v>40</v>
      </c>
      <c r="S34" s="22">
        <v>100</v>
      </c>
      <c r="T34" s="22"/>
      <c r="V34" s="7">
        <f t="shared" si="6"/>
        <v>12.723346641208122</v>
      </c>
      <c r="W34" s="7">
        <f t="shared" si="7"/>
        <v>7.8630793265058143</v>
      </c>
      <c r="X34" s="7">
        <f>VLOOKUP(A34,[2]TDSheet!$A:$Y,25,0)</f>
        <v>34.855000000000004</v>
      </c>
      <c r="Y34" s="7">
        <f>VLOOKUP(A34,[2]TDSheet!$A:$Z,26,0)</f>
        <v>34.108600000000003</v>
      </c>
      <c r="Z34" s="7">
        <f>VLOOKUP(A34,[2]TDSheet!$A:$P,16,0)</f>
        <v>27.511399999999998</v>
      </c>
      <c r="AB34" s="7">
        <f t="shared" si="8"/>
        <v>40</v>
      </c>
      <c r="AC34" s="7">
        <f t="shared" si="9"/>
        <v>100</v>
      </c>
    </row>
    <row r="35" spans="1:29" ht="11.1" customHeight="1" x14ac:dyDescent="0.2">
      <c r="A35" s="11" t="s">
        <v>39</v>
      </c>
      <c r="B35" s="11" t="s">
        <v>9</v>
      </c>
      <c r="C35" s="11"/>
      <c r="D35" s="4">
        <v>61.65</v>
      </c>
      <c r="E35" s="4">
        <v>195.584</v>
      </c>
      <c r="F35" s="4">
        <v>143.81299999999999</v>
      </c>
      <c r="G35" s="4">
        <v>76.948999999999998</v>
      </c>
      <c r="H35" s="25">
        <f>VLOOKUP(A35,[2]TDSheet!$A:$H,8,0)</f>
        <v>1</v>
      </c>
      <c r="I35" s="7">
        <f>VLOOKUP(A35,[2]TDSheet!$A:$I,9,0)</f>
        <v>30</v>
      </c>
      <c r="J35" s="7">
        <f>VLOOKUP(A35,[3]Мелитополь!$A:$E,4,0)</f>
        <v>167.9</v>
      </c>
      <c r="K35" s="7">
        <f t="shared" si="2"/>
        <v>-24.087000000000018</v>
      </c>
      <c r="L35" s="7">
        <f t="shared" si="3"/>
        <v>105.75599999999999</v>
      </c>
      <c r="M35" s="7">
        <f>VLOOKUP(A35,[4]TDSheet!$A:$N,7,0)</f>
        <v>38.057000000000002</v>
      </c>
      <c r="O35" s="7">
        <f>VLOOKUP(A35,Лист1!A:B,2,0)</f>
        <v>99.353999999999999</v>
      </c>
      <c r="P35" s="7">
        <f t="shared" si="4"/>
        <v>21.151199999999996</v>
      </c>
      <c r="Q35" s="22">
        <v>120</v>
      </c>
      <c r="R35" s="22">
        <f t="shared" si="5"/>
        <v>60</v>
      </c>
      <c r="S35" s="22">
        <v>60</v>
      </c>
      <c r="T35" s="22"/>
      <c r="V35" s="7">
        <f t="shared" si="6"/>
        <v>14.008803283028861</v>
      </c>
      <c r="W35" s="7">
        <f t="shared" si="7"/>
        <v>8.3353663149135766</v>
      </c>
      <c r="X35" s="7">
        <f>VLOOKUP(A35,[2]TDSheet!$A:$Y,25,0)</f>
        <v>25.0732</v>
      </c>
      <c r="Y35" s="7">
        <f>VLOOKUP(A35,[2]TDSheet!$A:$Z,26,0)</f>
        <v>25.747199999999999</v>
      </c>
      <c r="Z35" s="7">
        <f>VLOOKUP(A35,[2]TDSheet!$A:$P,16,0)</f>
        <v>24.428400000000003</v>
      </c>
      <c r="AB35" s="7">
        <f t="shared" si="8"/>
        <v>60</v>
      </c>
      <c r="AC35" s="7">
        <f t="shared" si="9"/>
        <v>60</v>
      </c>
    </row>
    <row r="36" spans="1:29" ht="11.1" customHeight="1" x14ac:dyDescent="0.2">
      <c r="A36" s="11" t="s">
        <v>40</v>
      </c>
      <c r="B36" s="11" t="s">
        <v>9</v>
      </c>
      <c r="C36" s="11"/>
      <c r="D36" s="4">
        <v>-8.8999999999999996E-2</v>
      </c>
      <c r="E36" s="4">
        <v>1923.691</v>
      </c>
      <c r="F36" s="4">
        <v>1520.2090000000001</v>
      </c>
      <c r="G36" s="4">
        <v>747.41800000000001</v>
      </c>
      <c r="H36" s="25">
        <f>VLOOKUP(A36,[2]TDSheet!$A:$H,8,0)</f>
        <v>1</v>
      </c>
      <c r="I36" s="7">
        <f>VLOOKUP(A36,[2]TDSheet!$A:$I,9,0)</f>
        <v>45</v>
      </c>
      <c r="J36" s="7">
        <f>VLOOKUP(A36,[3]Мелитополь!$A:$E,4,0)</f>
        <v>1563.3209999999999</v>
      </c>
      <c r="K36" s="7">
        <f t="shared" si="2"/>
        <v>-43.111999999999853</v>
      </c>
      <c r="L36" s="7">
        <f t="shared" si="3"/>
        <v>581.40900000000011</v>
      </c>
      <c r="M36" s="7">
        <f>VLOOKUP(A36,[4]TDSheet!$A:$N,7,0)</f>
        <v>938.8</v>
      </c>
      <c r="P36" s="7">
        <f t="shared" si="4"/>
        <v>116.28180000000002</v>
      </c>
      <c r="Q36" s="22">
        <v>820</v>
      </c>
      <c r="R36" s="22">
        <f t="shared" si="5"/>
        <v>520</v>
      </c>
      <c r="S36" s="22">
        <v>300</v>
      </c>
      <c r="T36" s="22"/>
      <c r="V36" s="7">
        <f t="shared" si="6"/>
        <v>13.479478301849472</v>
      </c>
      <c r="W36" s="7">
        <f t="shared" si="7"/>
        <v>6.4276438789217218</v>
      </c>
      <c r="X36" s="7">
        <f>VLOOKUP(A36,[2]TDSheet!$A:$Y,25,0)</f>
        <v>81.10539999999996</v>
      </c>
      <c r="Y36" s="7">
        <f>VLOOKUP(A36,[2]TDSheet!$A:$Z,26,0)</f>
        <v>124.40159999999999</v>
      </c>
      <c r="Z36" s="7">
        <f>VLOOKUP(A36,[2]TDSheet!$A:$P,16,0)</f>
        <v>69.367200000000054</v>
      </c>
      <c r="AB36" s="7">
        <f t="shared" si="8"/>
        <v>520</v>
      </c>
      <c r="AC36" s="7">
        <f t="shared" si="9"/>
        <v>300</v>
      </c>
    </row>
    <row r="37" spans="1:29" ht="11.1" customHeight="1" x14ac:dyDescent="0.2">
      <c r="A37" s="11" t="s">
        <v>41</v>
      </c>
      <c r="B37" s="11" t="s">
        <v>9</v>
      </c>
      <c r="C37" s="11"/>
      <c r="D37" s="4">
        <v>374.98</v>
      </c>
      <c r="E37" s="4">
        <v>388.75799999999998</v>
      </c>
      <c r="F37" s="4">
        <v>558.34299999999996</v>
      </c>
      <c r="G37" s="4">
        <v>124.837</v>
      </c>
      <c r="H37" s="25">
        <f>VLOOKUP(A37,[2]TDSheet!$A:$H,8,0)</f>
        <v>1</v>
      </c>
      <c r="I37" s="7">
        <f>VLOOKUP(A37,[2]TDSheet!$A:$I,9,0)</f>
        <v>45</v>
      </c>
      <c r="J37" s="7">
        <f>VLOOKUP(A37,[3]Мелитополь!$A:$E,4,0)</f>
        <v>525</v>
      </c>
      <c r="K37" s="7">
        <f t="shared" si="2"/>
        <v>33.342999999999961</v>
      </c>
      <c r="L37" s="7">
        <f t="shared" si="3"/>
        <v>471.62499999999994</v>
      </c>
      <c r="M37" s="7">
        <f>VLOOKUP(A37,[4]TDSheet!$A:$N,7,0)</f>
        <v>86.718000000000004</v>
      </c>
      <c r="O37" s="7">
        <f>VLOOKUP(A37,Лист1!A:B,2,0)</f>
        <v>284.589</v>
      </c>
      <c r="P37" s="7">
        <f t="shared" si="4"/>
        <v>94.324999999999989</v>
      </c>
      <c r="Q37" s="22">
        <v>700</v>
      </c>
      <c r="R37" s="22">
        <f t="shared" si="5"/>
        <v>300</v>
      </c>
      <c r="S37" s="22">
        <v>400</v>
      </c>
      <c r="T37" s="22"/>
      <c r="V37" s="7">
        <f t="shared" si="6"/>
        <v>11.761738669493772</v>
      </c>
      <c r="W37" s="7">
        <f t="shared" si="7"/>
        <v>4.3405883912006367</v>
      </c>
      <c r="X37" s="7">
        <f>VLOOKUP(A37,[2]TDSheet!$A:$Y,25,0)</f>
        <v>97.228999999999999</v>
      </c>
      <c r="Y37" s="7">
        <f>VLOOKUP(A37,[2]TDSheet!$A:$Z,26,0)</f>
        <v>80.303399999999996</v>
      </c>
      <c r="Z37" s="7">
        <f>VLOOKUP(A37,[2]TDSheet!$A:$P,16,0)</f>
        <v>74.504199999999997</v>
      </c>
      <c r="AB37" s="7">
        <f t="shared" si="8"/>
        <v>300</v>
      </c>
      <c r="AC37" s="7">
        <f t="shared" si="9"/>
        <v>400</v>
      </c>
    </row>
    <row r="38" spans="1:29" ht="21.95" customHeight="1" x14ac:dyDescent="0.2">
      <c r="A38" s="11" t="s">
        <v>42</v>
      </c>
      <c r="B38" s="11" t="s">
        <v>9</v>
      </c>
      <c r="C38" s="11"/>
      <c r="D38" s="5"/>
      <c r="E38" s="4">
        <v>388.846</v>
      </c>
      <c r="F38" s="4">
        <v>330.25900000000001</v>
      </c>
      <c r="G38" s="4">
        <v>57.066000000000003</v>
      </c>
      <c r="H38" s="25">
        <f>VLOOKUP(A38,[2]TDSheet!$A:$H,8,0)</f>
        <v>1</v>
      </c>
      <c r="I38" s="7">
        <f>VLOOKUP(A38,[2]TDSheet!$A:$I,9,0)</f>
        <v>45</v>
      </c>
      <c r="J38" s="7">
        <f>VLOOKUP(A38,[3]Мелитополь!$A:$E,4,0)</f>
        <v>318.47000000000003</v>
      </c>
      <c r="K38" s="7">
        <f t="shared" si="2"/>
        <v>11.788999999999987</v>
      </c>
      <c r="L38" s="7">
        <f t="shared" si="3"/>
        <v>243.64500000000001</v>
      </c>
      <c r="M38" s="7">
        <f>VLOOKUP(A38,[4]TDSheet!$A:$N,7,0)</f>
        <v>86.614000000000004</v>
      </c>
      <c r="O38" s="7">
        <f>VLOOKUP(A38,Лист1!A:B,2,0)</f>
        <v>17.212</v>
      </c>
      <c r="P38" s="7">
        <f t="shared" si="4"/>
        <v>48.728999999999999</v>
      </c>
      <c r="Q38" s="22">
        <v>400</v>
      </c>
      <c r="R38" s="22">
        <f t="shared" si="5"/>
        <v>150</v>
      </c>
      <c r="S38" s="22">
        <v>250</v>
      </c>
      <c r="T38" s="22"/>
      <c r="V38" s="7">
        <f t="shared" si="6"/>
        <v>9.7329721521065498</v>
      </c>
      <c r="W38" s="7">
        <f t="shared" si="7"/>
        <v>1.5243079069958343</v>
      </c>
      <c r="X38" s="7">
        <f>VLOOKUP(A38,[2]TDSheet!$A:$Y,25,0)</f>
        <v>66.358599999999996</v>
      </c>
      <c r="Y38" s="7">
        <f>VLOOKUP(A38,[2]TDSheet!$A:$Z,26,0)</f>
        <v>65.268600000000006</v>
      </c>
      <c r="Z38" s="7">
        <f>VLOOKUP(A38,[2]TDSheet!$A:$P,16,0)</f>
        <v>31.046199999999999</v>
      </c>
      <c r="AB38" s="7">
        <f t="shared" si="8"/>
        <v>150</v>
      </c>
      <c r="AC38" s="7">
        <f t="shared" si="9"/>
        <v>250</v>
      </c>
    </row>
    <row r="39" spans="1:29" ht="11.1" customHeight="1" x14ac:dyDescent="0.2">
      <c r="A39" s="11" t="s">
        <v>43</v>
      </c>
      <c r="B39" s="11" t="s">
        <v>9</v>
      </c>
      <c r="C39" s="11"/>
      <c r="D39" s="5"/>
      <c r="E39" s="4">
        <v>205.47</v>
      </c>
      <c r="F39" s="4">
        <v>205.47</v>
      </c>
      <c r="G39" s="4">
        <v>205.47</v>
      </c>
      <c r="H39" s="25">
        <f>VLOOKUP(A39,[2]TDSheet!$A:$H,8,0)</f>
        <v>0</v>
      </c>
      <c r="I39" s="7" t="e">
        <f>VLOOKUP(A39,[2]TDSheet!$A:$I,9,0)</f>
        <v>#N/A</v>
      </c>
      <c r="J39" s="7">
        <f>VLOOKUP(A39,[3]Мелитополь!$A:$E,4,0)</f>
        <v>226.27</v>
      </c>
      <c r="K39" s="7">
        <f t="shared" si="2"/>
        <v>-20.800000000000011</v>
      </c>
      <c r="L39" s="7">
        <f t="shared" si="3"/>
        <v>0</v>
      </c>
      <c r="M39" s="7">
        <f>VLOOKUP(A39,[4]TDSheet!$A:$N,7,0)</f>
        <v>205.47</v>
      </c>
      <c r="P39" s="7">
        <f t="shared" si="4"/>
        <v>0</v>
      </c>
      <c r="Q39" s="22"/>
      <c r="R39" s="22">
        <f t="shared" si="5"/>
        <v>0</v>
      </c>
      <c r="S39" s="22"/>
      <c r="T39" s="22"/>
      <c r="V39" s="7" t="e">
        <f t="shared" si="6"/>
        <v>#DIV/0!</v>
      </c>
      <c r="W39" s="7" t="e">
        <f t="shared" si="7"/>
        <v>#DIV/0!</v>
      </c>
      <c r="X39" s="7">
        <f>VLOOKUP(A39,[2]TDSheet!$A:$Y,25,0)</f>
        <v>0</v>
      </c>
      <c r="Y39" s="7">
        <f>VLOOKUP(A39,[2]TDSheet!$A:$Z,26,0)</f>
        <v>0</v>
      </c>
      <c r="Z39" s="7">
        <f>VLOOKUP(A39,[2]TDSheet!$A:$P,16,0)</f>
        <v>0</v>
      </c>
      <c r="AB39" s="7">
        <f t="shared" si="8"/>
        <v>0</v>
      </c>
      <c r="AC39" s="7">
        <f t="shared" si="9"/>
        <v>0</v>
      </c>
    </row>
    <row r="40" spans="1:29" ht="11.1" customHeight="1" x14ac:dyDescent="0.2">
      <c r="A40" s="11" t="s">
        <v>44</v>
      </c>
      <c r="B40" s="11" t="s">
        <v>9</v>
      </c>
      <c r="C40" s="11"/>
      <c r="D40" s="5"/>
      <c r="E40" s="4">
        <v>94.186000000000007</v>
      </c>
      <c r="F40" s="4">
        <v>32.905000000000001</v>
      </c>
      <c r="G40" s="4">
        <v>61.280999999999999</v>
      </c>
      <c r="H40" s="25">
        <f>VLOOKUP(A40,[2]TDSheet!$A:$H,8,0)</f>
        <v>1</v>
      </c>
      <c r="I40" s="7">
        <f>VLOOKUP(A40,[2]TDSheet!$A:$I,9,0)</f>
        <v>35</v>
      </c>
      <c r="J40" s="7">
        <f>VLOOKUP(A40,[3]Мелитополь!$A:$E,4,0)</f>
        <v>32</v>
      </c>
      <c r="K40" s="7">
        <f t="shared" si="2"/>
        <v>0.90500000000000114</v>
      </c>
      <c r="L40" s="7">
        <f t="shared" si="3"/>
        <v>32.905000000000001</v>
      </c>
      <c r="P40" s="7">
        <f t="shared" si="4"/>
        <v>6.5810000000000004</v>
      </c>
      <c r="Q40" s="22">
        <v>20</v>
      </c>
      <c r="R40" s="22">
        <f t="shared" si="5"/>
        <v>20</v>
      </c>
      <c r="S40" s="22"/>
      <c r="T40" s="22"/>
      <c r="V40" s="7">
        <f t="shared" si="6"/>
        <v>12.350858532137973</v>
      </c>
      <c r="W40" s="7">
        <f t="shared" si="7"/>
        <v>9.3118067163045115</v>
      </c>
      <c r="X40" s="7">
        <f>VLOOKUP(A40,[2]TDSheet!$A:$Y,25,0)</f>
        <v>4.3684000000000029</v>
      </c>
      <c r="Y40" s="7">
        <f>VLOOKUP(A40,[2]TDSheet!$A:$Z,26,0)</f>
        <v>10.998200000000001</v>
      </c>
      <c r="Z40" s="7">
        <f>VLOOKUP(A40,[2]TDSheet!$A:$P,16,0)</f>
        <v>0.28999999999999998</v>
      </c>
      <c r="AB40" s="7">
        <f t="shared" si="8"/>
        <v>20</v>
      </c>
      <c r="AC40" s="7">
        <f t="shared" si="9"/>
        <v>0</v>
      </c>
    </row>
    <row r="41" spans="1:29" ht="11.1" customHeight="1" x14ac:dyDescent="0.2">
      <c r="A41" s="11" t="s">
        <v>45</v>
      </c>
      <c r="B41" s="11" t="s">
        <v>14</v>
      </c>
      <c r="C41" s="24" t="str">
        <f>VLOOKUP(A41,[1]TDSheet!$A:$C,3,0)</f>
        <v>Дек</v>
      </c>
      <c r="D41" s="5"/>
      <c r="E41" s="4">
        <v>4</v>
      </c>
      <c r="F41" s="4">
        <v>4</v>
      </c>
      <c r="G41" s="4"/>
      <c r="H41" s="25">
        <f>VLOOKUP(A41,[2]TDSheet!$A:$H,8,0)</f>
        <v>0.4</v>
      </c>
      <c r="I41" s="7">
        <f>VLOOKUP(A41,[2]TDSheet!$A:$I,9,0)</f>
        <v>45</v>
      </c>
      <c r="J41" s="7">
        <f>VLOOKUP(A41,[3]Мелитополь!$A:$E,4,0)</f>
        <v>8</v>
      </c>
      <c r="K41" s="7">
        <f t="shared" si="2"/>
        <v>-4</v>
      </c>
      <c r="L41" s="7">
        <f t="shared" si="3"/>
        <v>4</v>
      </c>
      <c r="O41" s="7">
        <f>VLOOKUP(A41,Лист1!A:B,2,0)</f>
        <v>144</v>
      </c>
      <c r="P41" s="7">
        <f t="shared" si="4"/>
        <v>0.8</v>
      </c>
      <c r="Q41" s="22"/>
      <c r="R41" s="22">
        <f t="shared" si="5"/>
        <v>0</v>
      </c>
      <c r="S41" s="22"/>
      <c r="T41" s="22"/>
      <c r="V41" s="7">
        <f t="shared" si="6"/>
        <v>180</v>
      </c>
      <c r="W41" s="7">
        <f t="shared" si="7"/>
        <v>180</v>
      </c>
      <c r="X41" s="7">
        <f>VLOOKUP(A41,[2]TDSheet!$A:$Y,25,0)</f>
        <v>14.4</v>
      </c>
      <c r="Y41" s="7">
        <f>VLOOKUP(A41,[2]TDSheet!$A:$Z,26,0)</f>
        <v>1.4</v>
      </c>
      <c r="Z41" s="7">
        <f>VLOOKUP(A41,[2]TDSheet!$A:$P,16,0)</f>
        <v>18.399999999999999</v>
      </c>
      <c r="AB41" s="7">
        <f t="shared" si="8"/>
        <v>0</v>
      </c>
      <c r="AC41" s="7">
        <f t="shared" si="9"/>
        <v>0</v>
      </c>
    </row>
    <row r="42" spans="1:29" ht="11.1" customHeight="1" x14ac:dyDescent="0.2">
      <c r="A42" s="11" t="s">
        <v>46</v>
      </c>
      <c r="B42" s="11" t="s">
        <v>9</v>
      </c>
      <c r="C42" s="11"/>
      <c r="D42" s="4">
        <v>138.87200000000001</v>
      </c>
      <c r="E42" s="4">
        <v>123.20099999999999</v>
      </c>
      <c r="F42" s="4">
        <v>215.81800000000001</v>
      </c>
      <c r="G42" s="4">
        <v>12.417</v>
      </c>
      <c r="H42" s="25">
        <f>VLOOKUP(A42,[2]TDSheet!$A:$H,8,0)</f>
        <v>1</v>
      </c>
      <c r="I42" s="7">
        <f>VLOOKUP(A42,[2]TDSheet!$A:$I,9,0)</f>
        <v>40</v>
      </c>
      <c r="J42" s="7">
        <f>VLOOKUP(A42,[3]Мелитополь!$A:$E,4,0)</f>
        <v>217.9</v>
      </c>
      <c r="K42" s="7">
        <f t="shared" si="2"/>
        <v>-2.0819999999999936</v>
      </c>
      <c r="L42" s="7">
        <f t="shared" si="3"/>
        <v>215.81800000000001</v>
      </c>
      <c r="O42" s="7">
        <f>VLOOKUP(A42,Лист1!A:B,2,0)</f>
        <v>303.94099999999997</v>
      </c>
      <c r="P42" s="7">
        <f t="shared" si="4"/>
        <v>43.163600000000002</v>
      </c>
      <c r="Q42" s="22">
        <v>230</v>
      </c>
      <c r="R42" s="22">
        <f t="shared" si="5"/>
        <v>80</v>
      </c>
      <c r="S42" s="22">
        <v>150</v>
      </c>
      <c r="T42" s="22"/>
      <c r="V42" s="7">
        <f t="shared" si="6"/>
        <v>12.657841329268178</v>
      </c>
      <c r="W42" s="7">
        <f t="shared" si="7"/>
        <v>7.3292774467375272</v>
      </c>
      <c r="X42" s="7">
        <f>VLOOKUP(A42,[2]TDSheet!$A:$Y,25,0)</f>
        <v>46.443400000000004</v>
      </c>
      <c r="Y42" s="7">
        <f>VLOOKUP(A42,[2]TDSheet!$A:$Z,26,0)</f>
        <v>34.17</v>
      </c>
      <c r="Z42" s="7">
        <f>VLOOKUP(A42,[2]TDSheet!$A:$P,16,0)</f>
        <v>42.79440000000001</v>
      </c>
      <c r="AB42" s="7">
        <f t="shared" si="8"/>
        <v>80</v>
      </c>
      <c r="AC42" s="7">
        <f t="shared" si="9"/>
        <v>150</v>
      </c>
    </row>
    <row r="43" spans="1:29" ht="11.1" customHeight="1" x14ac:dyDescent="0.2">
      <c r="A43" s="11" t="s">
        <v>47</v>
      </c>
      <c r="B43" s="11" t="s">
        <v>14</v>
      </c>
      <c r="C43" s="24" t="str">
        <f>VLOOKUP(A43,[1]TDSheet!$A:$C,3,0)</f>
        <v>Дек</v>
      </c>
      <c r="D43" s="5"/>
      <c r="E43" s="4">
        <v>60</v>
      </c>
      <c r="F43" s="4">
        <v>60</v>
      </c>
      <c r="G43" s="4"/>
      <c r="H43" s="25">
        <f>VLOOKUP(A43,[2]TDSheet!$A:$H,8,0)</f>
        <v>0.4</v>
      </c>
      <c r="I43" s="7">
        <f>VLOOKUP(A43,[2]TDSheet!$A:$I,9,0)</f>
        <v>40</v>
      </c>
      <c r="J43" s="7">
        <f>VLOOKUP(A43,[3]Мелитополь!$A:$E,4,0)</f>
        <v>111</v>
      </c>
      <c r="K43" s="7">
        <f t="shared" si="2"/>
        <v>-51</v>
      </c>
      <c r="L43" s="7">
        <f t="shared" si="3"/>
        <v>0</v>
      </c>
      <c r="M43" s="7">
        <f>VLOOKUP(A43,[4]TDSheet!$A:$N,7,0)</f>
        <v>60</v>
      </c>
      <c r="O43" s="7">
        <f>VLOOKUP(A43,Лист1!A:B,2,0)</f>
        <v>102</v>
      </c>
      <c r="P43" s="7">
        <f t="shared" si="4"/>
        <v>0</v>
      </c>
      <c r="Q43" s="22">
        <v>50</v>
      </c>
      <c r="R43" s="22">
        <f t="shared" si="5"/>
        <v>50</v>
      </c>
      <c r="S43" s="22"/>
      <c r="T43" s="22"/>
      <c r="V43" s="7" t="e">
        <f t="shared" si="6"/>
        <v>#DIV/0!</v>
      </c>
      <c r="W43" s="7" t="e">
        <f t="shared" si="7"/>
        <v>#DIV/0!</v>
      </c>
      <c r="X43" s="7">
        <f>VLOOKUP(A43,[2]TDSheet!$A:$Y,25,0)</f>
        <v>-17.8</v>
      </c>
      <c r="Y43" s="7">
        <f>VLOOKUP(A43,[2]TDSheet!$A:$Z,26,0)</f>
        <v>0</v>
      </c>
      <c r="Z43" s="7">
        <f>VLOOKUP(A43,[2]TDSheet!$A:$P,16,0)</f>
        <v>13.2</v>
      </c>
      <c r="AB43" s="7">
        <f t="shared" si="8"/>
        <v>20</v>
      </c>
      <c r="AC43" s="7">
        <f t="shared" si="9"/>
        <v>0</v>
      </c>
    </row>
    <row r="44" spans="1:29" ht="11.1" customHeight="1" x14ac:dyDescent="0.2">
      <c r="A44" s="11" t="s">
        <v>48</v>
      </c>
      <c r="B44" s="11" t="s">
        <v>14</v>
      </c>
      <c r="C44" s="24" t="str">
        <f>VLOOKUP(A44,[1]TDSheet!$A:$C,3,0)</f>
        <v>Дек</v>
      </c>
      <c r="D44" s="4">
        <v>575</v>
      </c>
      <c r="E44" s="4">
        <v>1104</v>
      </c>
      <c r="F44" s="4">
        <v>577</v>
      </c>
      <c r="G44" s="4">
        <v>973</v>
      </c>
      <c r="H44" s="25">
        <f>VLOOKUP(A44,[2]TDSheet!$A:$H,8,0)</f>
        <v>0.4</v>
      </c>
      <c r="I44" s="7">
        <f>VLOOKUP(A44,[2]TDSheet!$A:$I,9,0)</f>
        <v>45</v>
      </c>
      <c r="J44" s="7">
        <f>VLOOKUP(A44,[3]Мелитополь!$A:$E,4,0)</f>
        <v>617</v>
      </c>
      <c r="K44" s="7">
        <f t="shared" si="2"/>
        <v>-40</v>
      </c>
      <c r="L44" s="7">
        <f t="shared" si="3"/>
        <v>577</v>
      </c>
      <c r="P44" s="7">
        <f t="shared" si="4"/>
        <v>115.4</v>
      </c>
      <c r="Q44" s="22">
        <v>550</v>
      </c>
      <c r="R44" s="22">
        <f t="shared" si="5"/>
        <v>150</v>
      </c>
      <c r="S44" s="22">
        <v>400</v>
      </c>
      <c r="T44" s="22"/>
      <c r="V44" s="7">
        <f t="shared" si="6"/>
        <v>13.197573656845753</v>
      </c>
      <c r="W44" s="7">
        <f t="shared" si="7"/>
        <v>8.4315424610051988</v>
      </c>
      <c r="X44" s="7">
        <f>VLOOKUP(A44,[2]TDSheet!$A:$Y,25,0)</f>
        <v>184.2</v>
      </c>
      <c r="Y44" s="7">
        <f>VLOOKUP(A44,[2]TDSheet!$A:$Z,26,0)</f>
        <v>52</v>
      </c>
      <c r="Z44" s="7">
        <f>VLOOKUP(A44,[2]TDSheet!$A:$P,16,0)</f>
        <v>145.4</v>
      </c>
      <c r="AB44" s="7">
        <f t="shared" si="8"/>
        <v>60</v>
      </c>
      <c r="AC44" s="7">
        <f t="shared" si="9"/>
        <v>160</v>
      </c>
    </row>
    <row r="45" spans="1:29" ht="11.1" customHeight="1" x14ac:dyDescent="0.2">
      <c r="A45" s="11" t="s">
        <v>49</v>
      </c>
      <c r="B45" s="11" t="s">
        <v>14</v>
      </c>
      <c r="C45" s="24" t="str">
        <f>VLOOKUP(A45,[1]TDSheet!$A:$C,3,0)</f>
        <v>Дек</v>
      </c>
      <c r="D45" s="4">
        <v>-10</v>
      </c>
      <c r="E45" s="4">
        <v>794</v>
      </c>
      <c r="F45" s="4">
        <v>701</v>
      </c>
      <c r="G45" s="4">
        <v>81</v>
      </c>
      <c r="H45" s="25">
        <f>VLOOKUP(A45,[2]TDSheet!$A:$H,8,0)</f>
        <v>0.4</v>
      </c>
      <c r="I45" s="7">
        <f>VLOOKUP(A45,[2]TDSheet!$A:$I,9,0)</f>
        <v>40</v>
      </c>
      <c r="J45" s="7">
        <f>VLOOKUP(A45,[3]Мелитополь!$A:$E,4,0)</f>
        <v>690</v>
      </c>
      <c r="K45" s="7">
        <f t="shared" si="2"/>
        <v>11</v>
      </c>
      <c r="L45" s="7">
        <f t="shared" si="3"/>
        <v>641</v>
      </c>
      <c r="M45" s="7">
        <f>VLOOKUP(A45,[4]TDSheet!$A:$N,7,0)</f>
        <v>60</v>
      </c>
      <c r="O45" s="7">
        <f>VLOOKUP(A45,Лист1!A:B,2,0)</f>
        <v>384</v>
      </c>
      <c r="P45" s="7">
        <f t="shared" si="4"/>
        <v>128.19999999999999</v>
      </c>
      <c r="Q45" s="22">
        <v>1000</v>
      </c>
      <c r="R45" s="22">
        <f t="shared" si="5"/>
        <v>700</v>
      </c>
      <c r="S45" s="22">
        <v>300</v>
      </c>
      <c r="T45" s="22"/>
      <c r="V45" s="7">
        <f t="shared" si="6"/>
        <v>11.427457098283933</v>
      </c>
      <c r="W45" s="7">
        <f t="shared" si="7"/>
        <v>3.6271450858034324</v>
      </c>
      <c r="X45" s="7">
        <f>VLOOKUP(A45,[2]TDSheet!$A:$Y,25,0)</f>
        <v>74.2</v>
      </c>
      <c r="Y45" s="7">
        <f>VLOOKUP(A45,[2]TDSheet!$A:$Z,26,0)</f>
        <v>95</v>
      </c>
      <c r="Z45" s="7">
        <f>VLOOKUP(A45,[2]TDSheet!$A:$P,16,0)</f>
        <v>85</v>
      </c>
      <c r="AB45" s="7">
        <f t="shared" si="8"/>
        <v>280</v>
      </c>
      <c r="AC45" s="7">
        <f t="shared" si="9"/>
        <v>120</v>
      </c>
    </row>
    <row r="46" spans="1:29" ht="11.1" customHeight="1" x14ac:dyDescent="0.2">
      <c r="A46" s="11" t="s">
        <v>50</v>
      </c>
      <c r="B46" s="11" t="s">
        <v>9</v>
      </c>
      <c r="C46" s="24" t="str">
        <f>VLOOKUP(A46,[1]TDSheet!$A:$C,3,0)</f>
        <v>Дек</v>
      </c>
      <c r="D46" s="4">
        <v>59.694000000000003</v>
      </c>
      <c r="E46" s="4">
        <v>4.0000000000000001E-3</v>
      </c>
      <c r="F46" s="4">
        <v>25.922000000000001</v>
      </c>
      <c r="G46" s="4">
        <v>31.05</v>
      </c>
      <c r="H46" s="25">
        <f>VLOOKUP(A46,[2]TDSheet!$A:$H,8,0)</f>
        <v>1</v>
      </c>
      <c r="I46" s="7">
        <f>VLOOKUP(A46,[2]TDSheet!$A:$I,9,0)</f>
        <v>50</v>
      </c>
      <c r="J46" s="7">
        <f>VLOOKUP(A46,[3]Мелитополь!$A:$E,4,0)</f>
        <v>22.5</v>
      </c>
      <c r="K46" s="7">
        <f t="shared" si="2"/>
        <v>3.4220000000000006</v>
      </c>
      <c r="L46" s="7">
        <f t="shared" si="3"/>
        <v>25.922000000000001</v>
      </c>
      <c r="O46" s="7">
        <f>VLOOKUP(A46,Лист1!A:B,2,0)</f>
        <v>32.36</v>
      </c>
      <c r="P46" s="7">
        <f t="shared" si="4"/>
        <v>5.1844000000000001</v>
      </c>
      <c r="Q46" s="22">
        <v>5</v>
      </c>
      <c r="R46" s="22">
        <f t="shared" si="5"/>
        <v>5</v>
      </c>
      <c r="S46" s="22"/>
      <c r="T46" s="22"/>
      <c r="V46" s="7">
        <f t="shared" si="6"/>
        <v>13.195355296659207</v>
      </c>
      <c r="W46" s="7">
        <f t="shared" si="7"/>
        <v>12.23092353985032</v>
      </c>
      <c r="X46" s="7">
        <f>VLOOKUP(A46,[2]TDSheet!$A:$Y,25,0)</f>
        <v>9.7788000000000004</v>
      </c>
      <c r="Y46" s="7">
        <f>VLOOKUP(A46,[2]TDSheet!$A:$Z,26,0)</f>
        <v>7.0516000000000005</v>
      </c>
      <c r="Z46" s="7">
        <f>VLOOKUP(A46,[2]TDSheet!$A:$P,16,0)</f>
        <v>6.2804000000000002</v>
      </c>
      <c r="AB46" s="7">
        <f t="shared" si="8"/>
        <v>5</v>
      </c>
      <c r="AC46" s="7">
        <f t="shared" si="9"/>
        <v>0</v>
      </c>
    </row>
    <row r="47" spans="1:29" ht="11.1" customHeight="1" x14ac:dyDescent="0.2">
      <c r="A47" s="11" t="s">
        <v>51</v>
      </c>
      <c r="B47" s="11" t="s">
        <v>9</v>
      </c>
      <c r="C47" s="24" t="str">
        <f>VLOOKUP(A47,[1]TDSheet!$A:$C,3,0)</f>
        <v>Дек</v>
      </c>
      <c r="D47" s="4">
        <v>94.65</v>
      </c>
      <c r="E47" s="4">
        <v>73.376000000000005</v>
      </c>
      <c r="F47" s="4">
        <v>129.428</v>
      </c>
      <c r="G47" s="4">
        <v>29.117999999999999</v>
      </c>
      <c r="H47" s="25">
        <f>VLOOKUP(A47,[2]TDSheet!$A:$H,8,0)</f>
        <v>1</v>
      </c>
      <c r="I47" s="7">
        <f>VLOOKUP(A47,[2]TDSheet!$A:$I,9,0)</f>
        <v>50</v>
      </c>
      <c r="J47" s="7">
        <f>VLOOKUP(A47,[3]Мелитополь!$A:$E,4,0)</f>
        <v>118.75</v>
      </c>
      <c r="K47" s="7">
        <f t="shared" si="2"/>
        <v>10.677999999999997</v>
      </c>
      <c r="L47" s="7">
        <f t="shared" si="3"/>
        <v>129.428</v>
      </c>
      <c r="O47" s="7">
        <f>VLOOKUP(A47,Лист1!A:B,2,0)</f>
        <v>65.498999999999995</v>
      </c>
      <c r="P47" s="7">
        <f t="shared" si="4"/>
        <v>25.8856</v>
      </c>
      <c r="Q47" s="22">
        <v>200</v>
      </c>
      <c r="R47" s="22">
        <f t="shared" si="5"/>
        <v>70</v>
      </c>
      <c r="S47" s="22">
        <v>130</v>
      </c>
      <c r="T47" s="22"/>
      <c r="V47" s="7">
        <f t="shared" si="6"/>
        <v>11.381501684334145</v>
      </c>
      <c r="W47" s="7">
        <f t="shared" si="7"/>
        <v>3.6551982569459462</v>
      </c>
      <c r="X47" s="7">
        <f>VLOOKUP(A47,[2]TDSheet!$A:$Y,25,0)</f>
        <v>20.396999999999998</v>
      </c>
      <c r="Y47" s="7">
        <f>VLOOKUP(A47,[2]TDSheet!$A:$Z,26,0)</f>
        <v>16.134999999999998</v>
      </c>
      <c r="Z47" s="7">
        <f>VLOOKUP(A47,[2]TDSheet!$A:$P,16,0)</f>
        <v>15.848599999999999</v>
      </c>
      <c r="AB47" s="7">
        <f t="shared" si="8"/>
        <v>70</v>
      </c>
      <c r="AC47" s="7">
        <f t="shared" si="9"/>
        <v>130</v>
      </c>
    </row>
    <row r="48" spans="1:29" ht="21.95" customHeight="1" x14ac:dyDescent="0.2">
      <c r="A48" s="11" t="s">
        <v>52</v>
      </c>
      <c r="B48" s="11" t="s">
        <v>9</v>
      </c>
      <c r="C48" s="24" t="str">
        <f>VLOOKUP(A48,[1]TDSheet!$A:$C,3,0)</f>
        <v>Дек</v>
      </c>
      <c r="D48" s="4">
        <v>52.485999999999997</v>
      </c>
      <c r="E48" s="4">
        <v>263.54000000000002</v>
      </c>
      <c r="F48" s="4">
        <v>302.661</v>
      </c>
      <c r="G48" s="4">
        <v>272.79899999999998</v>
      </c>
      <c r="H48" s="25">
        <f>VLOOKUP(A48,[2]TDSheet!$A:$H,8,0)</f>
        <v>1</v>
      </c>
      <c r="I48" s="7">
        <f>VLOOKUP(A48,[2]TDSheet!$A:$I,9,0)</f>
        <v>55</v>
      </c>
      <c r="J48" s="7">
        <f>VLOOKUP(A48,[3]Мелитополь!$A:$E,4,0)</f>
        <v>300.94</v>
      </c>
      <c r="K48" s="7">
        <f t="shared" si="2"/>
        <v>1.7210000000000036</v>
      </c>
      <c r="L48" s="7">
        <f t="shared" si="3"/>
        <v>39.120999999999981</v>
      </c>
      <c r="M48" s="7">
        <f>VLOOKUP(A48,[4]TDSheet!$A:$N,7,0)</f>
        <v>263.54000000000002</v>
      </c>
      <c r="O48" s="7">
        <f>VLOOKUP(A48,Лист1!A:B,2,0)</f>
        <v>99.15</v>
      </c>
      <c r="P48" s="7">
        <f t="shared" si="4"/>
        <v>7.8241999999999958</v>
      </c>
      <c r="Q48" s="22"/>
      <c r="R48" s="22">
        <f t="shared" si="5"/>
        <v>0</v>
      </c>
      <c r="S48" s="22"/>
      <c r="T48" s="22"/>
      <c r="V48" s="7">
        <f t="shared" si="6"/>
        <v>47.538278673858052</v>
      </c>
      <c r="W48" s="7">
        <f t="shared" si="7"/>
        <v>47.538278673858052</v>
      </c>
      <c r="X48" s="7">
        <f>VLOOKUP(A48,[2]TDSheet!$A:$Y,25,0)</f>
        <v>12.16</v>
      </c>
      <c r="Y48" s="7">
        <f>VLOOKUP(A48,[2]TDSheet!$A:$Z,26,0)</f>
        <v>3.3335999999999997</v>
      </c>
      <c r="Z48" s="7">
        <f>VLOOKUP(A48,[2]TDSheet!$A:$P,16,0)</f>
        <v>12.2164</v>
      </c>
      <c r="AB48" s="7">
        <f t="shared" si="8"/>
        <v>0</v>
      </c>
      <c r="AC48" s="7">
        <f t="shared" si="9"/>
        <v>0</v>
      </c>
    </row>
    <row r="49" spans="1:29" ht="21.95" customHeight="1" x14ac:dyDescent="0.2">
      <c r="A49" s="11" t="s">
        <v>53</v>
      </c>
      <c r="B49" s="11" t="s">
        <v>9</v>
      </c>
      <c r="C49" s="11"/>
      <c r="D49" s="4">
        <v>44.978000000000002</v>
      </c>
      <c r="E49" s="4">
        <v>217.53800000000001</v>
      </c>
      <c r="F49" s="4">
        <v>146.52000000000001</v>
      </c>
      <c r="G49" s="4">
        <v>175.98099999999999</v>
      </c>
      <c r="H49" s="25">
        <f>VLOOKUP(A49,[2]TDSheet!$A:$H,8,0)</f>
        <v>1</v>
      </c>
      <c r="I49" s="7">
        <f>VLOOKUP(A49,[2]TDSheet!$A:$I,9,0)</f>
        <v>50</v>
      </c>
      <c r="J49" s="7">
        <f>VLOOKUP(A49,[3]Мелитополь!$A:$E,4,0)</f>
        <v>148.97499999999999</v>
      </c>
      <c r="K49" s="7">
        <f t="shared" si="2"/>
        <v>-2.4549999999999841</v>
      </c>
      <c r="L49" s="7">
        <f t="shared" si="3"/>
        <v>25.545000000000016</v>
      </c>
      <c r="M49" s="7">
        <f>VLOOKUP(A49,[4]TDSheet!$A:$N,7,0)</f>
        <v>120.97499999999999</v>
      </c>
      <c r="P49" s="7">
        <f t="shared" si="4"/>
        <v>5.1090000000000035</v>
      </c>
      <c r="Q49" s="22"/>
      <c r="R49" s="22">
        <f t="shared" si="5"/>
        <v>0</v>
      </c>
      <c r="S49" s="22"/>
      <c r="T49" s="22"/>
      <c r="V49" s="7">
        <f t="shared" si="6"/>
        <v>34.445292620865118</v>
      </c>
      <c r="W49" s="7">
        <f t="shared" si="7"/>
        <v>34.445292620865118</v>
      </c>
      <c r="X49" s="7">
        <f>VLOOKUP(A49,[2]TDSheet!$A:$Y,25,0)</f>
        <v>7.5047999999999986</v>
      </c>
      <c r="Y49" s="7">
        <f>VLOOKUP(A49,[2]TDSheet!$A:$Z,26,0)</f>
        <v>12.592600000000001</v>
      </c>
      <c r="Z49" s="7">
        <f>VLOOKUP(A49,[2]TDSheet!$A:$P,16,0)</f>
        <v>6.6059999999999999</v>
      </c>
      <c r="AB49" s="7">
        <f t="shared" si="8"/>
        <v>0</v>
      </c>
      <c r="AC49" s="7">
        <f t="shared" si="9"/>
        <v>0</v>
      </c>
    </row>
    <row r="50" spans="1:29" ht="21.95" customHeight="1" x14ac:dyDescent="0.2">
      <c r="A50" s="11" t="s">
        <v>54</v>
      </c>
      <c r="B50" s="11" t="s">
        <v>9</v>
      </c>
      <c r="C50" s="11"/>
      <c r="D50" s="5"/>
      <c r="E50" s="4">
        <v>332.01400000000001</v>
      </c>
      <c r="F50" s="4">
        <v>205.024</v>
      </c>
      <c r="G50" s="4">
        <v>126.29900000000001</v>
      </c>
      <c r="H50" s="25">
        <f>VLOOKUP(A50,[2]TDSheet!$A:$H,8,0)</f>
        <v>1</v>
      </c>
      <c r="I50" s="7">
        <f>VLOOKUP(A50,[2]TDSheet!$A:$I,9,0)</f>
        <v>40</v>
      </c>
      <c r="J50" s="7">
        <f>VLOOKUP(A50,[3]Мелитополь!$A:$E,4,0)</f>
        <v>206.01900000000001</v>
      </c>
      <c r="K50" s="7">
        <f t="shared" si="2"/>
        <v>-0.99500000000000455</v>
      </c>
      <c r="L50" s="7">
        <f t="shared" si="3"/>
        <v>100.505</v>
      </c>
      <c r="M50" s="7">
        <f>VLOOKUP(A50,[4]TDSheet!$A:$N,7,0)</f>
        <v>104.51900000000001</v>
      </c>
      <c r="P50" s="7">
        <f t="shared" si="4"/>
        <v>20.100999999999999</v>
      </c>
      <c r="Q50" s="22">
        <v>130</v>
      </c>
      <c r="R50" s="22">
        <f t="shared" si="5"/>
        <v>80</v>
      </c>
      <c r="S50" s="22">
        <v>50</v>
      </c>
      <c r="T50" s="22"/>
      <c r="V50" s="7">
        <f t="shared" si="6"/>
        <v>12.750559673648077</v>
      </c>
      <c r="W50" s="7">
        <f t="shared" si="7"/>
        <v>6.283219740311428</v>
      </c>
      <c r="X50" s="7">
        <f>VLOOKUP(A50,[2]TDSheet!$A:$Y,25,0)</f>
        <v>6.8024000000000004</v>
      </c>
      <c r="Y50" s="7">
        <f>VLOOKUP(A50,[2]TDSheet!$A:$Z,26,0)</f>
        <v>26.428599999999999</v>
      </c>
      <c r="Z50" s="7">
        <f>VLOOKUP(A50,[2]TDSheet!$A:$P,16,0)</f>
        <v>3.2115999999999985</v>
      </c>
      <c r="AB50" s="7">
        <f t="shared" si="8"/>
        <v>80</v>
      </c>
      <c r="AC50" s="7">
        <f t="shared" si="9"/>
        <v>50</v>
      </c>
    </row>
    <row r="51" spans="1:29" ht="21.95" customHeight="1" x14ac:dyDescent="0.2">
      <c r="A51" s="11" t="s">
        <v>55</v>
      </c>
      <c r="B51" s="11" t="s">
        <v>9</v>
      </c>
      <c r="C51" s="11"/>
      <c r="D51" s="4">
        <v>4.4370000000000003</v>
      </c>
      <c r="E51" s="4">
        <v>361.93599999999998</v>
      </c>
      <c r="F51" s="4">
        <v>251.36500000000001</v>
      </c>
      <c r="G51" s="4">
        <v>112.062</v>
      </c>
      <c r="H51" s="25">
        <f>VLOOKUP(A51,[2]TDSheet!$A:$H,8,0)</f>
        <v>1</v>
      </c>
      <c r="I51" s="7">
        <f>VLOOKUP(A51,[2]TDSheet!$A:$I,9,0)</f>
        <v>40</v>
      </c>
      <c r="J51" s="7">
        <f>VLOOKUP(A51,[3]Мелитополь!$A:$E,4,0)</f>
        <v>253.089</v>
      </c>
      <c r="K51" s="7">
        <f t="shared" si="2"/>
        <v>-1.7239999999999895</v>
      </c>
      <c r="L51" s="7">
        <f t="shared" si="3"/>
        <v>150.30600000000001</v>
      </c>
      <c r="M51" s="7">
        <f>VLOOKUP(A51,[4]TDSheet!$A:$N,7,0)</f>
        <v>101.059</v>
      </c>
      <c r="O51" s="7">
        <f>VLOOKUP(A51,Лист1!A:B,2,0)</f>
        <v>44.561999999999998</v>
      </c>
      <c r="P51" s="7">
        <f t="shared" si="4"/>
        <v>30.061200000000003</v>
      </c>
      <c r="Q51" s="22">
        <v>220</v>
      </c>
      <c r="R51" s="22">
        <f t="shared" si="5"/>
        <v>90</v>
      </c>
      <c r="S51" s="22">
        <v>130</v>
      </c>
      <c r="T51" s="22"/>
      <c r="V51" s="7">
        <f t="shared" si="6"/>
        <v>12.528575040251221</v>
      </c>
      <c r="W51" s="7">
        <f t="shared" si="7"/>
        <v>5.2101712506486759</v>
      </c>
      <c r="X51" s="7">
        <f>VLOOKUP(A51,[2]TDSheet!$A:$Y,25,0)</f>
        <v>23.401800000000001</v>
      </c>
      <c r="Y51" s="7">
        <f>VLOOKUP(A51,[2]TDSheet!$A:$Z,26,0)</f>
        <v>33.579000000000001</v>
      </c>
      <c r="Z51" s="7">
        <f>VLOOKUP(A51,[2]TDSheet!$A:$P,16,0)</f>
        <v>22.662599999999998</v>
      </c>
      <c r="AB51" s="7">
        <f t="shared" si="8"/>
        <v>90</v>
      </c>
      <c r="AC51" s="7">
        <f t="shared" si="9"/>
        <v>130</v>
      </c>
    </row>
    <row r="52" spans="1:29" ht="21.95" customHeight="1" x14ac:dyDescent="0.2">
      <c r="A52" s="11" t="s">
        <v>56</v>
      </c>
      <c r="B52" s="11" t="s">
        <v>9</v>
      </c>
      <c r="C52" s="11"/>
      <c r="D52" s="5"/>
      <c r="E52" s="4">
        <v>2524.9279999999999</v>
      </c>
      <c r="F52" s="4">
        <v>2524.9279999999999</v>
      </c>
      <c r="G52" s="4">
        <v>1513.5050000000001</v>
      </c>
      <c r="H52" s="25">
        <f>VLOOKUP(A52,[2]TDSheet!$A:$H,8,0)</f>
        <v>1</v>
      </c>
      <c r="I52" s="7">
        <f>VLOOKUP(A52,[2]TDSheet!$A:$I,9,0)</f>
        <v>40</v>
      </c>
      <c r="J52" s="7">
        <f>VLOOKUP(A52,[3]Мелитополь!$A:$E,4,0)</f>
        <v>2630.2280000000001</v>
      </c>
      <c r="K52" s="7">
        <f t="shared" si="2"/>
        <v>-105.30000000000018</v>
      </c>
      <c r="L52" s="7">
        <f t="shared" si="3"/>
        <v>0</v>
      </c>
      <c r="M52" s="7">
        <f>VLOOKUP(A52,[4]TDSheet!$A:$N,7,0)</f>
        <v>2524.9279999999999</v>
      </c>
      <c r="O52" s="7">
        <f>VLOOKUP(A52,Лист1!A:B,2,0)</f>
        <v>138.14500000000001</v>
      </c>
      <c r="P52" s="7">
        <f t="shared" si="4"/>
        <v>0</v>
      </c>
      <c r="Q52" s="22"/>
      <c r="R52" s="22">
        <f t="shared" si="5"/>
        <v>0</v>
      </c>
      <c r="S52" s="22"/>
      <c r="T52" s="22"/>
      <c r="V52" s="7" t="e">
        <f t="shared" si="6"/>
        <v>#DIV/0!</v>
      </c>
      <c r="W52" s="7" t="e">
        <f t="shared" si="7"/>
        <v>#DIV/0!</v>
      </c>
      <c r="X52" s="7">
        <f>VLOOKUP(A52,[2]TDSheet!$A:$Y,25,0)</f>
        <v>55.818199999999976</v>
      </c>
      <c r="Y52" s="7">
        <f>VLOOKUP(A52,[2]TDSheet!$A:$Z,26,0)</f>
        <v>0</v>
      </c>
      <c r="Z52" s="7">
        <f>VLOOKUP(A52,[2]TDSheet!$A:$P,16,0)</f>
        <v>76.825600000000037</v>
      </c>
      <c r="AB52" s="7">
        <f t="shared" si="8"/>
        <v>0</v>
      </c>
      <c r="AC52" s="7">
        <f t="shared" si="9"/>
        <v>0</v>
      </c>
    </row>
    <row r="53" spans="1:29" ht="11.1" customHeight="1" x14ac:dyDescent="0.2">
      <c r="A53" s="11" t="s">
        <v>57</v>
      </c>
      <c r="B53" s="11" t="s">
        <v>14</v>
      </c>
      <c r="C53" s="24" t="str">
        <f>VLOOKUP(A53,[1]TDSheet!$A:$C,3,0)</f>
        <v>Дек</v>
      </c>
      <c r="D53" s="4">
        <v>454</v>
      </c>
      <c r="E53" s="4">
        <v>1187</v>
      </c>
      <c r="F53" s="4">
        <v>560</v>
      </c>
      <c r="G53" s="4">
        <v>930</v>
      </c>
      <c r="H53" s="25">
        <f>VLOOKUP(A53,[2]TDSheet!$A:$H,8,0)</f>
        <v>0.4</v>
      </c>
      <c r="I53" s="7">
        <f>VLOOKUP(A53,[2]TDSheet!$A:$I,9,0)</f>
        <v>45</v>
      </c>
      <c r="J53" s="7">
        <f>VLOOKUP(A53,[3]Мелитополь!$A:$E,4,0)</f>
        <v>539</v>
      </c>
      <c r="K53" s="7">
        <f t="shared" si="2"/>
        <v>21</v>
      </c>
      <c r="L53" s="7">
        <f t="shared" si="3"/>
        <v>560</v>
      </c>
      <c r="P53" s="7">
        <f t="shared" si="4"/>
        <v>112</v>
      </c>
      <c r="Q53" s="22">
        <v>500</v>
      </c>
      <c r="R53" s="22">
        <f t="shared" si="5"/>
        <v>400</v>
      </c>
      <c r="S53" s="22">
        <v>100</v>
      </c>
      <c r="T53" s="22"/>
      <c r="V53" s="7">
        <f t="shared" si="6"/>
        <v>12.767857142857142</v>
      </c>
      <c r="W53" s="7">
        <f t="shared" si="7"/>
        <v>8.3035714285714288</v>
      </c>
      <c r="X53" s="7">
        <f>VLOOKUP(A53,[2]TDSheet!$A:$Y,25,0)</f>
        <v>123</v>
      </c>
      <c r="Y53" s="7">
        <f>VLOOKUP(A53,[2]TDSheet!$A:$Z,26,0)</f>
        <v>89</v>
      </c>
      <c r="Z53" s="7">
        <f>VLOOKUP(A53,[2]TDSheet!$A:$P,16,0)</f>
        <v>113.2</v>
      </c>
      <c r="AB53" s="7">
        <f t="shared" si="8"/>
        <v>160</v>
      </c>
      <c r="AC53" s="7">
        <f t="shared" si="9"/>
        <v>40</v>
      </c>
    </row>
    <row r="54" spans="1:29" ht="11.1" customHeight="1" x14ac:dyDescent="0.2">
      <c r="A54" s="11" t="s">
        <v>58</v>
      </c>
      <c r="B54" s="11" t="s">
        <v>9</v>
      </c>
      <c r="C54" s="11"/>
      <c r="D54" s="4">
        <v>150.499</v>
      </c>
      <c r="E54" s="4">
        <v>117.809</v>
      </c>
      <c r="F54" s="4">
        <v>137.00200000000001</v>
      </c>
      <c r="G54" s="4">
        <v>112.315</v>
      </c>
      <c r="H54" s="25">
        <f>VLOOKUP(A54,[2]TDSheet!$A:$H,8,0)</f>
        <v>1</v>
      </c>
      <c r="I54" s="7">
        <f>VLOOKUP(A54,[2]TDSheet!$A:$I,9,0)</f>
        <v>40</v>
      </c>
      <c r="J54" s="7">
        <f>VLOOKUP(A54,[3]Мелитополь!$A:$E,4,0)</f>
        <v>140.279</v>
      </c>
      <c r="K54" s="7">
        <f t="shared" si="2"/>
        <v>-3.2769999999999868</v>
      </c>
      <c r="L54" s="7">
        <f t="shared" si="3"/>
        <v>82.723000000000013</v>
      </c>
      <c r="M54" s="7">
        <f>VLOOKUP(A54,[4]TDSheet!$A:$N,7,0)</f>
        <v>54.279000000000003</v>
      </c>
      <c r="P54" s="7">
        <f t="shared" si="4"/>
        <v>16.544600000000003</v>
      </c>
      <c r="Q54" s="22">
        <v>100</v>
      </c>
      <c r="R54" s="22">
        <f t="shared" si="5"/>
        <v>100</v>
      </c>
      <c r="S54" s="22"/>
      <c r="T54" s="22"/>
      <c r="V54" s="7">
        <f t="shared" si="6"/>
        <v>12.832888072241092</v>
      </c>
      <c r="W54" s="7">
        <f t="shared" si="7"/>
        <v>6.7886198517945422</v>
      </c>
      <c r="X54" s="7">
        <f>VLOOKUP(A54,[2]TDSheet!$A:$Y,25,0)</f>
        <v>25.102399999999999</v>
      </c>
      <c r="Y54" s="7">
        <f>VLOOKUP(A54,[2]TDSheet!$A:$Z,26,0)</f>
        <v>7.2934000000000001</v>
      </c>
      <c r="Z54" s="7">
        <f>VLOOKUP(A54,[2]TDSheet!$A:$P,16,0)</f>
        <v>11.1852</v>
      </c>
      <c r="AB54" s="7">
        <f t="shared" si="8"/>
        <v>100</v>
      </c>
      <c r="AC54" s="7">
        <f t="shared" si="9"/>
        <v>0</v>
      </c>
    </row>
    <row r="55" spans="1:29" ht="11.1" customHeight="1" x14ac:dyDescent="0.2">
      <c r="A55" s="11" t="s">
        <v>59</v>
      </c>
      <c r="B55" s="11" t="s">
        <v>9</v>
      </c>
      <c r="C55" s="11"/>
      <c r="D55" s="4">
        <v>323.66899999999998</v>
      </c>
      <c r="E55" s="4">
        <v>565.67899999999997</v>
      </c>
      <c r="F55" s="4">
        <v>364.48200000000003</v>
      </c>
      <c r="G55" s="4">
        <v>449.30200000000002</v>
      </c>
      <c r="H55" s="25">
        <f>VLOOKUP(A55,[2]TDSheet!$A:$H,8,0)</f>
        <v>1</v>
      </c>
      <c r="I55" s="7">
        <f>VLOOKUP(A55,[2]TDSheet!$A:$I,9,0)</f>
        <v>40</v>
      </c>
      <c r="J55" s="7">
        <f>VLOOKUP(A55,[3]Мелитополь!$A:$E,4,0)</f>
        <v>331.6</v>
      </c>
      <c r="K55" s="7">
        <f t="shared" si="2"/>
        <v>32.882000000000005</v>
      </c>
      <c r="L55" s="7">
        <f t="shared" si="3"/>
        <v>364.48200000000003</v>
      </c>
      <c r="P55" s="7">
        <f t="shared" si="4"/>
        <v>72.8964</v>
      </c>
      <c r="Q55" s="22">
        <v>480</v>
      </c>
      <c r="R55" s="22">
        <f t="shared" si="5"/>
        <v>380</v>
      </c>
      <c r="S55" s="22">
        <v>100</v>
      </c>
      <c r="T55" s="22"/>
      <c r="V55" s="7">
        <f t="shared" si="6"/>
        <v>12.748256429672796</v>
      </c>
      <c r="W55" s="7">
        <f t="shared" si="7"/>
        <v>6.163569120011414</v>
      </c>
      <c r="X55" s="7">
        <f>VLOOKUP(A55,[2]TDSheet!$A:$Y,25,0)</f>
        <v>73.593999999999994</v>
      </c>
      <c r="Y55" s="7">
        <f>VLOOKUP(A55,[2]TDSheet!$A:$Z,26,0)</f>
        <v>78.761800000000008</v>
      </c>
      <c r="Z55" s="7">
        <f>VLOOKUP(A55,[2]TDSheet!$A:$P,16,0)</f>
        <v>47.303600000000003</v>
      </c>
      <c r="AB55" s="7">
        <f t="shared" si="8"/>
        <v>380</v>
      </c>
      <c r="AC55" s="7">
        <f t="shared" si="9"/>
        <v>100</v>
      </c>
    </row>
    <row r="56" spans="1:29" ht="21.95" customHeight="1" x14ac:dyDescent="0.2">
      <c r="A56" s="11" t="s">
        <v>60</v>
      </c>
      <c r="B56" s="11" t="s">
        <v>14</v>
      </c>
      <c r="C56" s="11"/>
      <c r="D56" s="4">
        <v>77</v>
      </c>
      <c r="E56" s="4">
        <v>222</v>
      </c>
      <c r="F56" s="4">
        <v>254</v>
      </c>
      <c r="G56" s="4">
        <v>7</v>
      </c>
      <c r="H56" s="25">
        <f>VLOOKUP(A56,[2]TDSheet!$A:$H,8,0)</f>
        <v>0.35</v>
      </c>
      <c r="I56" s="7">
        <f>VLOOKUP(A56,[2]TDSheet!$A:$I,9,0)</f>
        <v>45</v>
      </c>
      <c r="J56" s="7">
        <f>VLOOKUP(A56,[3]Мелитополь!$A:$E,4,0)</f>
        <v>260</v>
      </c>
      <c r="K56" s="7">
        <f t="shared" si="2"/>
        <v>-6</v>
      </c>
      <c r="L56" s="7">
        <f t="shared" si="3"/>
        <v>154</v>
      </c>
      <c r="M56" s="7">
        <f>VLOOKUP(A56,[4]TDSheet!$A:$N,7,0)</f>
        <v>100</v>
      </c>
      <c r="O56" s="7">
        <f>VLOOKUP(A56,Лист1!A:B,2,0)</f>
        <v>234</v>
      </c>
      <c r="P56" s="7">
        <f t="shared" si="4"/>
        <v>30.8</v>
      </c>
      <c r="Q56" s="22">
        <v>150</v>
      </c>
      <c r="R56" s="22">
        <f t="shared" si="5"/>
        <v>150</v>
      </c>
      <c r="S56" s="22"/>
      <c r="T56" s="22"/>
      <c r="V56" s="7">
        <f t="shared" si="6"/>
        <v>12.694805194805195</v>
      </c>
      <c r="W56" s="7">
        <f t="shared" si="7"/>
        <v>7.8246753246753249</v>
      </c>
      <c r="X56" s="7">
        <f>VLOOKUP(A56,[2]TDSheet!$A:$Y,25,0)</f>
        <v>27.2</v>
      </c>
      <c r="Y56" s="7">
        <f>VLOOKUP(A56,[2]TDSheet!$A:$Z,26,0)</f>
        <v>24.6</v>
      </c>
      <c r="Z56" s="7">
        <f>VLOOKUP(A56,[2]TDSheet!$A:$P,16,0)</f>
        <v>31.8</v>
      </c>
      <c r="AB56" s="7">
        <f t="shared" si="8"/>
        <v>52.5</v>
      </c>
      <c r="AC56" s="7">
        <f t="shared" si="9"/>
        <v>0</v>
      </c>
    </row>
    <row r="57" spans="1:29" ht="11.1" customHeight="1" x14ac:dyDescent="0.2">
      <c r="A57" s="11" t="s">
        <v>61</v>
      </c>
      <c r="B57" s="11" t="s">
        <v>14</v>
      </c>
      <c r="C57" s="24" t="str">
        <f>VLOOKUP(A57,[1]TDSheet!$A:$C,3,0)</f>
        <v>Дек</v>
      </c>
      <c r="D57" s="5"/>
      <c r="E57" s="4">
        <v>836</v>
      </c>
      <c r="F57" s="4">
        <v>561</v>
      </c>
      <c r="G57" s="4">
        <v>275</v>
      </c>
      <c r="H57" s="25">
        <f>VLOOKUP(A57,[2]TDSheet!$A:$H,8,0)</f>
        <v>0.4</v>
      </c>
      <c r="I57" s="7">
        <f>VLOOKUP(A57,[2]TDSheet!$A:$I,9,0)</f>
        <v>40</v>
      </c>
      <c r="J57" s="7">
        <f>VLOOKUP(A57,[3]Мелитополь!$A:$E,4,0)</f>
        <v>546</v>
      </c>
      <c r="K57" s="7">
        <f t="shared" si="2"/>
        <v>15</v>
      </c>
      <c r="L57" s="7">
        <f t="shared" si="3"/>
        <v>507</v>
      </c>
      <c r="M57" s="7">
        <f>VLOOKUP(A57,[4]TDSheet!$A:$N,7,0)</f>
        <v>54</v>
      </c>
      <c r="P57" s="7">
        <f t="shared" si="4"/>
        <v>101.4</v>
      </c>
      <c r="Q57" s="22">
        <v>800</v>
      </c>
      <c r="R57" s="22">
        <f t="shared" si="5"/>
        <v>800</v>
      </c>
      <c r="S57" s="22"/>
      <c r="T57" s="22"/>
      <c r="V57" s="7">
        <f t="shared" si="6"/>
        <v>10.601577909270217</v>
      </c>
      <c r="W57" s="7">
        <f t="shared" si="7"/>
        <v>2.7120315581854042</v>
      </c>
      <c r="X57" s="7">
        <f>VLOOKUP(A57,[2]TDSheet!$A:$Y,25,0)</f>
        <v>7.2</v>
      </c>
      <c r="Y57" s="7">
        <f>VLOOKUP(A57,[2]TDSheet!$A:$Z,26,0)</f>
        <v>95.4</v>
      </c>
      <c r="Z57" s="7">
        <f>VLOOKUP(A57,[2]TDSheet!$A:$P,16,0)</f>
        <v>0</v>
      </c>
      <c r="AB57" s="7">
        <f t="shared" si="8"/>
        <v>320</v>
      </c>
      <c r="AC57" s="7">
        <f t="shared" si="9"/>
        <v>0</v>
      </c>
    </row>
    <row r="58" spans="1:29" ht="11.1" customHeight="1" x14ac:dyDescent="0.2">
      <c r="A58" s="11" t="s">
        <v>62</v>
      </c>
      <c r="B58" s="11" t="s">
        <v>9</v>
      </c>
      <c r="C58" s="11"/>
      <c r="D58" s="5"/>
      <c r="E58" s="4">
        <v>7.9790000000000001</v>
      </c>
      <c r="F58" s="4">
        <v>7.9790000000000001</v>
      </c>
      <c r="G58" s="4"/>
      <c r="H58" s="25">
        <f>VLOOKUP(A58,[2]TDSheet!$A:$H,8,0)</f>
        <v>1</v>
      </c>
      <c r="I58" s="7">
        <f>VLOOKUP(A58,[2]TDSheet!$A:$I,9,0)</f>
        <v>30</v>
      </c>
      <c r="J58" s="7">
        <f>VLOOKUP(A58,[3]Мелитополь!$A:$E,4,0)</f>
        <v>8</v>
      </c>
      <c r="K58" s="7">
        <f t="shared" si="2"/>
        <v>-2.0999999999999908E-2</v>
      </c>
      <c r="L58" s="7">
        <f t="shared" si="3"/>
        <v>7.9790000000000001</v>
      </c>
      <c r="O58" s="7">
        <f>VLOOKUP(A58,Лист1!A:B,2,0)</f>
        <v>73.123999999999995</v>
      </c>
      <c r="P58" s="7">
        <f t="shared" si="4"/>
        <v>1.5958000000000001</v>
      </c>
      <c r="Q58" s="22"/>
      <c r="R58" s="22">
        <f t="shared" si="5"/>
        <v>0</v>
      </c>
      <c r="S58" s="22"/>
      <c r="T58" s="22"/>
      <c r="V58" s="7">
        <f t="shared" si="6"/>
        <v>45.822784810126578</v>
      </c>
      <c r="W58" s="7">
        <f t="shared" si="7"/>
        <v>45.822784810126578</v>
      </c>
      <c r="X58" s="7">
        <f>VLOOKUP(A58,[2]TDSheet!$A:$Y,25,0)</f>
        <v>5.6604000000000001</v>
      </c>
      <c r="Y58" s="7">
        <f>VLOOKUP(A58,[2]TDSheet!$A:$Z,26,0)</f>
        <v>4.0144000000000002</v>
      </c>
      <c r="Z58" s="7">
        <f>VLOOKUP(A58,[2]TDSheet!$A:$P,16,0)</f>
        <v>9.2938000000000009</v>
      </c>
      <c r="AB58" s="7">
        <f t="shared" si="8"/>
        <v>0</v>
      </c>
      <c r="AC58" s="7">
        <f t="shared" si="9"/>
        <v>0</v>
      </c>
    </row>
    <row r="59" spans="1:29" ht="11.1" customHeight="1" x14ac:dyDescent="0.2">
      <c r="A59" s="11" t="s">
        <v>63</v>
      </c>
      <c r="B59" s="11" t="s">
        <v>9</v>
      </c>
      <c r="C59" s="11"/>
      <c r="D59" s="5"/>
      <c r="E59" s="4">
        <v>32.521999999999998</v>
      </c>
      <c r="F59" s="4">
        <v>32.521999999999998</v>
      </c>
      <c r="G59" s="4"/>
      <c r="H59" s="25">
        <f>VLOOKUP(A59,[2]TDSheet!$A:$H,8,0)</f>
        <v>0</v>
      </c>
      <c r="I59" s="7">
        <f>VLOOKUP(A59,[2]TDSheet!$A:$I,9,0)</f>
        <v>45</v>
      </c>
      <c r="J59" s="7">
        <f>VLOOKUP(A59,[3]Мелитополь!$A:$E,4,0)</f>
        <v>34.521999999999998</v>
      </c>
      <c r="K59" s="7">
        <f t="shared" si="2"/>
        <v>-2</v>
      </c>
      <c r="L59" s="7">
        <f t="shared" si="3"/>
        <v>0</v>
      </c>
      <c r="M59" s="7">
        <f>VLOOKUP(A59,[4]TDSheet!$A:$N,7,0)</f>
        <v>32.521999999999998</v>
      </c>
      <c r="P59" s="7">
        <f t="shared" si="4"/>
        <v>0</v>
      </c>
      <c r="Q59" s="22"/>
      <c r="R59" s="22">
        <f t="shared" si="5"/>
        <v>0</v>
      </c>
      <c r="S59" s="22"/>
      <c r="T59" s="22"/>
      <c r="V59" s="7" t="e">
        <f t="shared" si="6"/>
        <v>#DIV/0!</v>
      </c>
      <c r="W59" s="7" t="e">
        <f t="shared" si="7"/>
        <v>#DIV/0!</v>
      </c>
      <c r="X59" s="7">
        <f>VLOOKUP(A59,[2]TDSheet!$A:$Y,25,0)</f>
        <v>0</v>
      </c>
      <c r="Y59" s="7">
        <f>VLOOKUP(A59,[2]TDSheet!$A:$Z,26,0)</f>
        <v>0</v>
      </c>
      <c r="Z59" s="7">
        <f>VLOOKUP(A59,[2]TDSheet!$A:$P,16,0)</f>
        <v>0</v>
      </c>
      <c r="AB59" s="7">
        <f t="shared" si="8"/>
        <v>0</v>
      </c>
      <c r="AC59" s="7">
        <f t="shared" si="9"/>
        <v>0</v>
      </c>
    </row>
    <row r="60" spans="1:29" ht="11.1" customHeight="1" x14ac:dyDescent="0.2">
      <c r="A60" s="11" t="s">
        <v>64</v>
      </c>
      <c r="B60" s="11" t="s">
        <v>9</v>
      </c>
      <c r="C60" s="24" t="str">
        <f>VLOOKUP(A60,[1]TDSheet!$A:$C,3,0)</f>
        <v>Дек</v>
      </c>
      <c r="D60" s="4">
        <v>126.26</v>
      </c>
      <c r="E60" s="4"/>
      <c r="F60" s="4">
        <v>76.153000000000006</v>
      </c>
      <c r="G60" s="4">
        <v>40.070999999999998</v>
      </c>
      <c r="H60" s="25">
        <f>VLOOKUP(A60,[2]TDSheet!$A:$H,8,0)</f>
        <v>1</v>
      </c>
      <c r="I60" s="7">
        <f>VLOOKUP(A60,[2]TDSheet!$A:$I,9,0)</f>
        <v>50</v>
      </c>
      <c r="J60" s="7">
        <f>VLOOKUP(A60,[3]Мелитополь!$A:$E,4,0)</f>
        <v>70.45</v>
      </c>
      <c r="K60" s="7">
        <f t="shared" si="2"/>
        <v>5.703000000000003</v>
      </c>
      <c r="L60" s="7">
        <f t="shared" si="3"/>
        <v>76.153000000000006</v>
      </c>
      <c r="P60" s="7">
        <f t="shared" si="4"/>
        <v>15.230600000000001</v>
      </c>
      <c r="Q60" s="22">
        <v>120</v>
      </c>
      <c r="R60" s="22">
        <f t="shared" si="5"/>
        <v>120</v>
      </c>
      <c r="S60" s="22"/>
      <c r="T60" s="22"/>
      <c r="V60" s="7">
        <f t="shared" si="6"/>
        <v>10.509828897088754</v>
      </c>
      <c r="W60" s="7">
        <f t="shared" si="7"/>
        <v>2.6309534752406338</v>
      </c>
      <c r="X60" s="7">
        <f>VLOOKUP(A60,[2]TDSheet!$A:$Y,25,0)</f>
        <v>15.920400000000001</v>
      </c>
      <c r="Y60" s="7">
        <f>VLOOKUP(A60,[2]TDSheet!$A:$Z,26,0)</f>
        <v>7.5183999999999997</v>
      </c>
      <c r="Z60" s="7">
        <f>VLOOKUP(A60,[2]TDSheet!$A:$P,16,0)</f>
        <v>7.5180000000000007</v>
      </c>
      <c r="AB60" s="7">
        <f t="shared" si="8"/>
        <v>120</v>
      </c>
      <c r="AC60" s="7">
        <f t="shared" si="9"/>
        <v>0</v>
      </c>
    </row>
    <row r="61" spans="1:29" ht="11.1" customHeight="1" x14ac:dyDescent="0.2">
      <c r="A61" s="11" t="s">
        <v>65</v>
      </c>
      <c r="B61" s="11" t="s">
        <v>9</v>
      </c>
      <c r="C61" s="24" t="str">
        <f>VLOOKUP(A61,[1]TDSheet!$A:$C,3,0)</f>
        <v>Дек</v>
      </c>
      <c r="D61" s="4">
        <v>28.47</v>
      </c>
      <c r="E61" s="4">
        <v>33.978000000000002</v>
      </c>
      <c r="F61" s="4">
        <v>32.56</v>
      </c>
      <c r="G61" s="4">
        <v>28.547999999999998</v>
      </c>
      <c r="H61" s="25">
        <f>VLOOKUP(A61,[2]TDSheet!$A:$H,8,0)</f>
        <v>1</v>
      </c>
      <c r="I61" s="7">
        <f>VLOOKUP(A61,[2]TDSheet!$A:$I,9,0)</f>
        <v>50</v>
      </c>
      <c r="J61" s="7">
        <f>VLOOKUP(A61,[3]Мелитополь!$A:$E,4,0)</f>
        <v>24.75</v>
      </c>
      <c r="K61" s="7">
        <f t="shared" si="2"/>
        <v>7.8100000000000023</v>
      </c>
      <c r="L61" s="7">
        <f t="shared" si="3"/>
        <v>32.56</v>
      </c>
      <c r="P61" s="7">
        <f t="shared" si="4"/>
        <v>6.5120000000000005</v>
      </c>
      <c r="Q61" s="22">
        <v>50</v>
      </c>
      <c r="R61" s="22">
        <f t="shared" si="5"/>
        <v>50</v>
      </c>
      <c r="S61" s="22"/>
      <c r="T61" s="22"/>
      <c r="V61" s="7">
        <f t="shared" si="6"/>
        <v>12.062039312039312</v>
      </c>
      <c r="W61" s="7">
        <f t="shared" si="7"/>
        <v>4.3839066339066335</v>
      </c>
      <c r="X61" s="7">
        <f>VLOOKUP(A61,[2]TDSheet!$A:$Y,25,0)</f>
        <v>6.0110000000000001</v>
      </c>
      <c r="Y61" s="7">
        <f>VLOOKUP(A61,[2]TDSheet!$A:$Z,26,0)</f>
        <v>5.3948</v>
      </c>
      <c r="Z61" s="7">
        <f>VLOOKUP(A61,[2]TDSheet!$A:$P,16,0)</f>
        <v>2.4081999999999999</v>
      </c>
      <c r="AB61" s="7">
        <f t="shared" si="8"/>
        <v>50</v>
      </c>
      <c r="AC61" s="7">
        <f t="shared" si="9"/>
        <v>0</v>
      </c>
    </row>
    <row r="62" spans="1:29" ht="11.1" customHeight="1" x14ac:dyDescent="0.2">
      <c r="A62" s="11" t="s">
        <v>66</v>
      </c>
      <c r="B62" s="11" t="s">
        <v>14</v>
      </c>
      <c r="C62" s="11" t="str">
        <f>VLOOKUP(A62,[1]TDSheet!$A:$C,3,0)</f>
        <v>нет</v>
      </c>
      <c r="D62" s="5"/>
      <c r="E62" s="4">
        <v>672</v>
      </c>
      <c r="F62" s="4">
        <v>564</v>
      </c>
      <c r="G62" s="4">
        <v>108</v>
      </c>
      <c r="H62" s="25">
        <f>VLOOKUP(A62,[2]TDSheet!$A:$H,8,0)</f>
        <v>0.4</v>
      </c>
      <c r="I62" s="7">
        <f>VLOOKUP(A62,[2]TDSheet!$A:$I,9,0)</f>
        <v>40</v>
      </c>
      <c r="J62" s="7">
        <f>VLOOKUP(A62,[3]Мелитополь!$A:$E,4,0)</f>
        <v>607</v>
      </c>
      <c r="K62" s="7">
        <f t="shared" si="2"/>
        <v>-43</v>
      </c>
      <c r="L62" s="7">
        <f t="shared" si="3"/>
        <v>414</v>
      </c>
      <c r="M62" s="7">
        <f>VLOOKUP(A62,[4]TDSheet!$A:$N,7,0)</f>
        <v>150</v>
      </c>
      <c r="P62" s="7">
        <f t="shared" si="4"/>
        <v>82.8</v>
      </c>
      <c r="Q62" s="22">
        <v>700</v>
      </c>
      <c r="R62" s="22">
        <f t="shared" si="5"/>
        <v>700</v>
      </c>
      <c r="S62" s="22"/>
      <c r="T62" s="22"/>
      <c r="V62" s="7">
        <f t="shared" si="6"/>
        <v>9.7584541062801939</v>
      </c>
      <c r="W62" s="7">
        <f t="shared" si="7"/>
        <v>1.3043478260869565</v>
      </c>
      <c r="X62" s="7">
        <f>VLOOKUP(A62,[2]TDSheet!$A:$Y,25,0)</f>
        <v>6.6</v>
      </c>
      <c r="Y62" s="7">
        <f>VLOOKUP(A62,[2]TDSheet!$A:$Z,26,0)</f>
        <v>64.2</v>
      </c>
      <c r="Z62" s="7">
        <f>VLOOKUP(A62,[2]TDSheet!$A:$P,16,0)</f>
        <v>0</v>
      </c>
      <c r="AB62" s="7">
        <f t="shared" si="8"/>
        <v>280</v>
      </c>
      <c r="AC62" s="7">
        <f t="shared" si="9"/>
        <v>0</v>
      </c>
    </row>
    <row r="63" spans="1:29" ht="11.1" customHeight="1" x14ac:dyDescent="0.2">
      <c r="A63" s="11" t="s">
        <v>67</v>
      </c>
      <c r="B63" s="11" t="s">
        <v>14</v>
      </c>
      <c r="C63" s="24" t="str">
        <f>VLOOKUP(A63,[1]TDSheet!$A:$C,3,0)</f>
        <v>Дек</v>
      </c>
      <c r="D63" s="5"/>
      <c r="E63" s="4">
        <v>78</v>
      </c>
      <c r="F63" s="4">
        <v>78</v>
      </c>
      <c r="G63" s="4"/>
      <c r="H63" s="25">
        <f>VLOOKUP(A63,[2]TDSheet!$A:$H,8,0)</f>
        <v>0.4</v>
      </c>
      <c r="I63" s="7">
        <f>VLOOKUP(A63,[2]TDSheet!$A:$I,9,0)</f>
        <v>40</v>
      </c>
      <c r="J63" s="7">
        <f>VLOOKUP(A63,[3]Мелитополь!$A:$E,4,0)</f>
        <v>83</v>
      </c>
      <c r="K63" s="7">
        <f t="shared" si="2"/>
        <v>-5</v>
      </c>
      <c r="L63" s="7">
        <f t="shared" si="3"/>
        <v>0</v>
      </c>
      <c r="M63" s="7">
        <f>VLOOKUP(A63,[4]TDSheet!$A:$N,7,0)</f>
        <v>78</v>
      </c>
      <c r="O63" s="7">
        <f>VLOOKUP(A63,Лист1!A:B,2,0)</f>
        <v>90</v>
      </c>
      <c r="P63" s="7">
        <f t="shared" si="4"/>
        <v>0</v>
      </c>
      <c r="Q63" s="22"/>
      <c r="R63" s="22">
        <f t="shared" si="5"/>
        <v>0</v>
      </c>
      <c r="S63" s="22"/>
      <c r="T63" s="22"/>
      <c r="V63" s="7" t="e">
        <f t="shared" si="6"/>
        <v>#DIV/0!</v>
      </c>
      <c r="W63" s="7" t="e">
        <f t="shared" si="7"/>
        <v>#DIV/0!</v>
      </c>
      <c r="X63" s="7">
        <f>VLOOKUP(A63,[2]TDSheet!$A:$Y,25,0)</f>
        <v>8.4</v>
      </c>
      <c r="Y63" s="7">
        <f>VLOOKUP(A63,[2]TDSheet!$A:$Z,26,0)</f>
        <v>0.4</v>
      </c>
      <c r="Z63" s="7">
        <f>VLOOKUP(A63,[2]TDSheet!$A:$P,16,0)</f>
        <v>12</v>
      </c>
      <c r="AB63" s="7">
        <f t="shared" si="8"/>
        <v>0</v>
      </c>
      <c r="AC63" s="7">
        <f t="shared" si="9"/>
        <v>0</v>
      </c>
    </row>
    <row r="64" spans="1:29" ht="11.1" customHeight="1" x14ac:dyDescent="0.2">
      <c r="A64" s="11" t="s">
        <v>68</v>
      </c>
      <c r="B64" s="11" t="s">
        <v>9</v>
      </c>
      <c r="C64" s="11"/>
      <c r="D64" s="4">
        <v>47.18</v>
      </c>
      <c r="E64" s="4">
        <v>59.377000000000002</v>
      </c>
      <c r="F64" s="4">
        <v>47.218000000000004</v>
      </c>
      <c r="G64" s="4">
        <v>46.587000000000003</v>
      </c>
      <c r="H64" s="25">
        <f>VLOOKUP(A64,[2]TDSheet!$A:$H,8,0)</f>
        <v>1</v>
      </c>
      <c r="I64" s="7">
        <f>VLOOKUP(A64,[2]TDSheet!$A:$I,9,0)</f>
        <v>40</v>
      </c>
      <c r="J64" s="7">
        <f>VLOOKUP(A64,[3]Мелитополь!$A:$E,4,0)</f>
        <v>48</v>
      </c>
      <c r="K64" s="7">
        <f t="shared" si="2"/>
        <v>-0.78199999999999648</v>
      </c>
      <c r="L64" s="7">
        <f t="shared" si="3"/>
        <v>47.218000000000004</v>
      </c>
      <c r="P64" s="7">
        <f t="shared" si="4"/>
        <v>9.4436</v>
      </c>
      <c r="Q64" s="22">
        <v>75</v>
      </c>
      <c r="R64" s="22">
        <f t="shared" si="5"/>
        <v>75</v>
      </c>
      <c r="S64" s="22"/>
      <c r="T64" s="22"/>
      <c r="V64" s="7">
        <f t="shared" si="6"/>
        <v>12.875068829683595</v>
      </c>
      <c r="W64" s="7">
        <f t="shared" si="7"/>
        <v>4.9331822610021607</v>
      </c>
      <c r="X64" s="7">
        <f>VLOOKUP(A64,[2]TDSheet!$A:$Y,25,0)</f>
        <v>6.5195999999999996</v>
      </c>
      <c r="Y64" s="7">
        <f>VLOOKUP(A64,[2]TDSheet!$A:$Z,26,0)</f>
        <v>9.0201999999999991</v>
      </c>
      <c r="Z64" s="7">
        <f>VLOOKUP(A64,[2]TDSheet!$A:$P,16,0)</f>
        <v>5.3898000000000001</v>
      </c>
      <c r="AB64" s="7">
        <f t="shared" si="8"/>
        <v>75</v>
      </c>
      <c r="AC64" s="7">
        <f t="shared" si="9"/>
        <v>0</v>
      </c>
    </row>
    <row r="65" spans="1:29" ht="11.1" customHeight="1" x14ac:dyDescent="0.2">
      <c r="A65" s="11" t="s">
        <v>69</v>
      </c>
      <c r="B65" s="11" t="s">
        <v>14</v>
      </c>
      <c r="C65" s="24" t="str">
        <f>VLOOKUP(A65,[1]TDSheet!$A:$C,3,0)</f>
        <v>Дек</v>
      </c>
      <c r="D65" s="4">
        <v>15</v>
      </c>
      <c r="E65" s="4">
        <v>690</v>
      </c>
      <c r="F65" s="4">
        <v>443</v>
      </c>
      <c r="G65" s="4">
        <v>246</v>
      </c>
      <c r="H65" s="25">
        <f>VLOOKUP(A65,[2]TDSheet!$A:$H,8,0)</f>
        <v>0.4</v>
      </c>
      <c r="I65" s="7">
        <f>VLOOKUP(A65,[2]TDSheet!$A:$I,9,0)</f>
        <v>40</v>
      </c>
      <c r="J65" s="7">
        <f>VLOOKUP(A65,[3]Мелитополь!$A:$E,4,0)</f>
        <v>436</v>
      </c>
      <c r="K65" s="7">
        <f t="shared" si="2"/>
        <v>7</v>
      </c>
      <c r="L65" s="7">
        <f t="shared" si="3"/>
        <v>443</v>
      </c>
      <c r="O65" s="7">
        <f>VLOOKUP(A65,Лист1!A:B,2,0)</f>
        <v>174</v>
      </c>
      <c r="P65" s="7">
        <f t="shared" si="4"/>
        <v>88.6</v>
      </c>
      <c r="Q65" s="22">
        <v>700</v>
      </c>
      <c r="R65" s="22">
        <f t="shared" si="5"/>
        <v>700</v>
      </c>
      <c r="S65" s="22"/>
      <c r="T65" s="22"/>
      <c r="V65" s="7">
        <f t="shared" si="6"/>
        <v>12.641083521444695</v>
      </c>
      <c r="W65" s="7">
        <f t="shared" si="7"/>
        <v>4.7404063205417613</v>
      </c>
      <c r="X65" s="7">
        <f>VLOOKUP(A65,[2]TDSheet!$A:$Y,25,0)</f>
        <v>35</v>
      </c>
      <c r="Y65" s="7">
        <f>VLOOKUP(A65,[2]TDSheet!$A:$Z,26,0)</f>
        <v>84.8</v>
      </c>
      <c r="Z65" s="7">
        <f>VLOOKUP(A65,[2]TDSheet!$A:$P,16,0)</f>
        <v>67.2</v>
      </c>
      <c r="AB65" s="7">
        <f t="shared" si="8"/>
        <v>280</v>
      </c>
      <c r="AC65" s="7">
        <f t="shared" si="9"/>
        <v>0</v>
      </c>
    </row>
    <row r="66" spans="1:29" ht="21.95" customHeight="1" x14ac:dyDescent="0.2">
      <c r="A66" s="11" t="s">
        <v>70</v>
      </c>
      <c r="B66" s="11" t="s">
        <v>9</v>
      </c>
      <c r="C66" s="11"/>
      <c r="D66" s="4">
        <v>9.1579999999999995</v>
      </c>
      <c r="E66" s="4">
        <v>0.64800000000000002</v>
      </c>
      <c r="F66" s="4">
        <v>2.4620000000000002</v>
      </c>
      <c r="G66" s="4"/>
      <c r="H66" s="25">
        <f>VLOOKUP(A66,[2]TDSheet!$A:$H,8,0)</f>
        <v>1</v>
      </c>
      <c r="I66" s="7">
        <f>VLOOKUP(A66,[2]TDSheet!$A:$I,9,0)</f>
        <v>40</v>
      </c>
      <c r="J66" s="7">
        <f>VLOOKUP(A66,[3]Мелитополь!$A:$E,4,0)</f>
        <v>13.04</v>
      </c>
      <c r="K66" s="7">
        <f t="shared" si="2"/>
        <v>-10.577999999999999</v>
      </c>
      <c r="L66" s="7">
        <f t="shared" si="3"/>
        <v>2.4620000000000002</v>
      </c>
      <c r="O66" s="7">
        <f>VLOOKUP(A66,Лист1!A:B,2,0)</f>
        <v>126.87</v>
      </c>
      <c r="P66" s="7">
        <f t="shared" si="4"/>
        <v>0.49240000000000006</v>
      </c>
      <c r="Q66" s="22"/>
      <c r="R66" s="22">
        <f t="shared" si="5"/>
        <v>0</v>
      </c>
      <c r="S66" s="22"/>
      <c r="T66" s="22"/>
      <c r="V66" s="7">
        <f t="shared" si="6"/>
        <v>257.65637692932575</v>
      </c>
      <c r="W66" s="7">
        <f t="shared" si="7"/>
        <v>257.65637692932575</v>
      </c>
      <c r="X66" s="7">
        <f>VLOOKUP(A66,[2]TDSheet!$A:$Y,25,0)</f>
        <v>17.817200000000003</v>
      </c>
      <c r="Y66" s="7">
        <f>VLOOKUP(A66,[2]TDSheet!$A:$Z,26,0)</f>
        <v>0</v>
      </c>
      <c r="Z66" s="7">
        <f>VLOOKUP(A66,[2]TDSheet!$A:$P,16,0)</f>
        <v>17.180200000000003</v>
      </c>
      <c r="AB66" s="7">
        <f t="shared" si="8"/>
        <v>0</v>
      </c>
      <c r="AC66" s="7">
        <f t="shared" si="9"/>
        <v>0</v>
      </c>
    </row>
    <row r="67" spans="1:29" ht="21.95" customHeight="1" x14ac:dyDescent="0.2">
      <c r="A67" s="11" t="s">
        <v>71</v>
      </c>
      <c r="B67" s="11" t="s">
        <v>9</v>
      </c>
      <c r="C67" s="11"/>
      <c r="D67" s="4">
        <v>26.998999999999999</v>
      </c>
      <c r="E67" s="4"/>
      <c r="F67" s="4">
        <v>11.465999999999999</v>
      </c>
      <c r="G67" s="4"/>
      <c r="H67" s="25">
        <f>VLOOKUP(A67,[2]TDSheet!$A:$H,8,0)</f>
        <v>1</v>
      </c>
      <c r="I67" s="7">
        <f>VLOOKUP(A67,[2]TDSheet!$A:$I,9,0)</f>
        <v>40</v>
      </c>
      <c r="J67" s="7">
        <f>VLOOKUP(A67,[3]Мелитополь!$A:$E,4,0)</f>
        <v>25.7</v>
      </c>
      <c r="K67" s="7">
        <f t="shared" si="2"/>
        <v>-14.234</v>
      </c>
      <c r="L67" s="7">
        <f t="shared" si="3"/>
        <v>11.465999999999999</v>
      </c>
      <c r="O67" s="7">
        <f>VLOOKUP(A67,Лист1!A:B,2,0)</f>
        <v>125.57599999999999</v>
      </c>
      <c r="P67" s="7">
        <f t="shared" si="4"/>
        <v>2.2931999999999997</v>
      </c>
      <c r="Q67" s="22"/>
      <c r="R67" s="22">
        <f t="shared" si="5"/>
        <v>0</v>
      </c>
      <c r="S67" s="22"/>
      <c r="T67" s="22"/>
      <c r="V67" s="7">
        <f t="shared" si="6"/>
        <v>54.760160474446195</v>
      </c>
      <c r="W67" s="7">
        <f t="shared" si="7"/>
        <v>54.760160474446195</v>
      </c>
      <c r="X67" s="7">
        <f>VLOOKUP(A67,[2]TDSheet!$A:$Y,25,0)</f>
        <v>23.199999999999996</v>
      </c>
      <c r="Y67" s="7">
        <f>VLOOKUP(A67,[2]TDSheet!$A:$Z,26,0)</f>
        <v>2.1108000000000002</v>
      </c>
      <c r="Z67" s="7">
        <f>VLOOKUP(A67,[2]TDSheet!$A:$P,16,0)</f>
        <v>15.334000000000003</v>
      </c>
      <c r="AB67" s="7">
        <f t="shared" si="8"/>
        <v>0</v>
      </c>
      <c r="AC67" s="7">
        <f t="shared" si="9"/>
        <v>0</v>
      </c>
    </row>
    <row r="68" spans="1:29" ht="21.95" customHeight="1" x14ac:dyDescent="0.2">
      <c r="A68" s="11" t="s">
        <v>72</v>
      </c>
      <c r="B68" s="11" t="s">
        <v>14</v>
      </c>
      <c r="C68" s="11"/>
      <c r="D68" s="4">
        <v>211</v>
      </c>
      <c r="E68" s="4">
        <v>121</v>
      </c>
      <c r="F68" s="4">
        <v>125</v>
      </c>
      <c r="G68" s="4">
        <v>199</v>
      </c>
      <c r="H68" s="25">
        <f>VLOOKUP(A68,[2]TDSheet!$A:$H,8,0)</f>
        <v>0.4</v>
      </c>
      <c r="I68" s="7">
        <f>VLOOKUP(A68,[2]TDSheet!$A:$I,9,0)</f>
        <v>90</v>
      </c>
      <c r="J68" s="7">
        <f>VLOOKUP(A68,[3]Мелитополь!$A:$E,4,0)</f>
        <v>118</v>
      </c>
      <c r="K68" s="7">
        <f t="shared" si="2"/>
        <v>7</v>
      </c>
      <c r="L68" s="7">
        <f t="shared" si="3"/>
        <v>61</v>
      </c>
      <c r="M68" s="7">
        <f>VLOOKUP(A68,[4]TDSheet!$A:$N,7,0)</f>
        <v>64</v>
      </c>
      <c r="P68" s="7">
        <f t="shared" si="4"/>
        <v>12.2</v>
      </c>
      <c r="Q68" s="22"/>
      <c r="R68" s="22">
        <f t="shared" si="5"/>
        <v>0</v>
      </c>
      <c r="S68" s="22"/>
      <c r="T68" s="22"/>
      <c r="V68" s="7">
        <f t="shared" si="6"/>
        <v>16.311475409836067</v>
      </c>
      <c r="W68" s="7">
        <f t="shared" si="7"/>
        <v>16.311475409836067</v>
      </c>
      <c r="X68" s="7">
        <f>VLOOKUP(A68,[2]TDSheet!$A:$Y,25,0)</f>
        <v>34</v>
      </c>
      <c r="Y68" s="7">
        <f>VLOOKUP(A68,[2]TDSheet!$A:$Z,26,0)</f>
        <v>28.4</v>
      </c>
      <c r="Z68" s="7">
        <f>VLOOKUP(A68,[2]TDSheet!$A:$P,16,0)</f>
        <v>11</v>
      </c>
      <c r="AB68" s="7">
        <f t="shared" si="8"/>
        <v>0</v>
      </c>
      <c r="AC68" s="7">
        <f t="shared" si="9"/>
        <v>0</v>
      </c>
    </row>
    <row r="69" spans="1:29" ht="21.95" customHeight="1" x14ac:dyDescent="0.2">
      <c r="A69" s="11" t="s">
        <v>73</v>
      </c>
      <c r="B69" s="11" t="s">
        <v>14</v>
      </c>
      <c r="C69" s="11"/>
      <c r="D69" s="4">
        <v>167</v>
      </c>
      <c r="E69" s="4">
        <v>136</v>
      </c>
      <c r="F69" s="4">
        <v>113</v>
      </c>
      <c r="G69" s="4">
        <v>151</v>
      </c>
      <c r="H69" s="25">
        <f>VLOOKUP(A69,[2]TDSheet!$A:$H,8,0)</f>
        <v>0.33</v>
      </c>
      <c r="I69" s="7">
        <f>VLOOKUP(A69,[2]TDSheet!$A:$I,9,0)</f>
        <v>60</v>
      </c>
      <c r="J69" s="7">
        <f>VLOOKUP(A69,[3]Мелитополь!$A:$E,4,0)</f>
        <v>106</v>
      </c>
      <c r="K69" s="7">
        <f t="shared" si="2"/>
        <v>7</v>
      </c>
      <c r="L69" s="7">
        <f t="shared" si="3"/>
        <v>113</v>
      </c>
      <c r="P69" s="7">
        <f t="shared" si="4"/>
        <v>22.6</v>
      </c>
      <c r="Q69" s="22">
        <v>140</v>
      </c>
      <c r="R69" s="22">
        <f t="shared" si="5"/>
        <v>140</v>
      </c>
      <c r="S69" s="22"/>
      <c r="T69" s="22"/>
      <c r="V69" s="7">
        <f t="shared" si="6"/>
        <v>12.876106194690264</v>
      </c>
      <c r="W69" s="7">
        <f t="shared" si="7"/>
        <v>6.6814159292035393</v>
      </c>
      <c r="X69" s="7">
        <f>VLOOKUP(A69,[2]TDSheet!$A:$Y,25,0)</f>
        <v>45</v>
      </c>
      <c r="Y69" s="7">
        <f>VLOOKUP(A69,[2]TDSheet!$A:$Z,26,0)</f>
        <v>34</v>
      </c>
      <c r="Z69" s="7">
        <f>VLOOKUP(A69,[2]TDSheet!$A:$P,16,0)</f>
        <v>38.6</v>
      </c>
      <c r="AB69" s="7">
        <f t="shared" si="8"/>
        <v>46.2</v>
      </c>
      <c r="AC69" s="7">
        <f t="shared" si="9"/>
        <v>0</v>
      </c>
    </row>
    <row r="70" spans="1:29" ht="21.95" customHeight="1" x14ac:dyDescent="0.2">
      <c r="A70" s="11" t="s">
        <v>74</v>
      </c>
      <c r="B70" s="11" t="s">
        <v>9</v>
      </c>
      <c r="C70" s="11"/>
      <c r="D70" s="5"/>
      <c r="E70" s="4">
        <v>58.018000000000001</v>
      </c>
      <c r="F70" s="4">
        <v>58.018000000000001</v>
      </c>
      <c r="G70" s="4"/>
      <c r="H70" s="25">
        <v>0</v>
      </c>
      <c r="I70" s="7" t="e">
        <f>VLOOKUP(A70,[2]TDSheet!$A:$I,9,0)</f>
        <v>#N/A</v>
      </c>
      <c r="J70" s="7">
        <f>VLOOKUP(A70,[3]Мелитополь!$A:$E,4,0)</f>
        <v>59.417999999999999</v>
      </c>
      <c r="K70" s="7">
        <f t="shared" si="2"/>
        <v>-1.3999999999999986</v>
      </c>
      <c r="L70" s="7">
        <f t="shared" si="3"/>
        <v>0</v>
      </c>
      <c r="M70" s="7">
        <f>VLOOKUP(A70,[4]TDSheet!$A:$N,7,0)</f>
        <v>58.018000000000001</v>
      </c>
      <c r="P70" s="7">
        <f t="shared" si="4"/>
        <v>0</v>
      </c>
      <c r="Q70" s="22"/>
      <c r="R70" s="22">
        <f t="shared" si="5"/>
        <v>0</v>
      </c>
      <c r="S70" s="22"/>
      <c r="T70" s="22"/>
      <c r="V70" s="7" t="e">
        <f t="shared" si="6"/>
        <v>#DIV/0!</v>
      </c>
      <c r="W70" s="7" t="e">
        <f t="shared" si="7"/>
        <v>#DIV/0!</v>
      </c>
      <c r="X70" s="7">
        <v>0</v>
      </c>
      <c r="Y70" s="7">
        <v>0</v>
      </c>
      <c r="Z70" s="7">
        <v>0</v>
      </c>
      <c r="AB70" s="7">
        <f t="shared" si="8"/>
        <v>0</v>
      </c>
      <c r="AC70" s="7">
        <f t="shared" si="9"/>
        <v>0</v>
      </c>
    </row>
    <row r="71" spans="1:29" ht="21.95" customHeight="1" x14ac:dyDescent="0.2">
      <c r="A71" s="11" t="s">
        <v>75</v>
      </c>
      <c r="B71" s="11" t="s">
        <v>14</v>
      </c>
      <c r="C71" s="11"/>
      <c r="D71" s="5"/>
      <c r="E71" s="4">
        <v>72</v>
      </c>
      <c r="F71" s="4">
        <v>72</v>
      </c>
      <c r="G71" s="4"/>
      <c r="H71" s="25">
        <v>0</v>
      </c>
      <c r="I71" s="7" t="e">
        <f>VLOOKUP(A71,[2]TDSheet!$A:$I,9,0)</f>
        <v>#N/A</v>
      </c>
      <c r="J71" s="7">
        <f>VLOOKUP(A71,[3]Мелитополь!$A:$E,4,0)</f>
        <v>74</v>
      </c>
      <c r="K71" s="7">
        <f t="shared" ref="K71:K74" si="11">F71-J71</f>
        <v>-2</v>
      </c>
      <c r="L71" s="7">
        <f t="shared" ref="L71:L74" si="12">F71-M71</f>
        <v>0</v>
      </c>
      <c r="M71" s="7">
        <f>VLOOKUP(A71,[4]TDSheet!$A:$N,7,0)</f>
        <v>72</v>
      </c>
      <c r="P71" s="7">
        <f t="shared" ref="P71:P74" si="13">L71/5</f>
        <v>0</v>
      </c>
      <c r="Q71" s="22"/>
      <c r="R71" s="22">
        <f t="shared" ref="R71:R74" si="14">Q71-S71</f>
        <v>0</v>
      </c>
      <c r="S71" s="22"/>
      <c r="T71" s="22"/>
      <c r="V71" s="7" t="e">
        <f t="shared" ref="V71:V74" si="15">(G71+O71+Q71)/P71</f>
        <v>#DIV/0!</v>
      </c>
      <c r="W71" s="7" t="e">
        <f t="shared" ref="W71:W74" si="16">(G71+O71)/P71</f>
        <v>#DIV/0!</v>
      </c>
      <c r="X71" s="7">
        <f>VLOOKUP(A71,[2]TDSheet!$A:$Y,25,0)</f>
        <v>0</v>
      </c>
      <c r="Y71" s="7">
        <f>VLOOKUP(A71,[2]TDSheet!$A:$Z,26,0)</f>
        <v>0</v>
      </c>
      <c r="Z71" s="7">
        <f>VLOOKUP(A71,[2]TDSheet!$A:$P,16,0)</f>
        <v>0</v>
      </c>
      <c r="AB71" s="7">
        <f t="shared" ref="AB71:AB74" si="17">R71*H71</f>
        <v>0</v>
      </c>
      <c r="AC71" s="7">
        <f t="shared" ref="AC71:AC74" si="18">S71*H71</f>
        <v>0</v>
      </c>
    </row>
    <row r="72" spans="1:29" ht="11.1" customHeight="1" x14ac:dyDescent="0.2">
      <c r="A72" s="11" t="s">
        <v>76</v>
      </c>
      <c r="B72" s="11" t="s">
        <v>14</v>
      </c>
      <c r="C72" s="11"/>
      <c r="D72" s="5"/>
      <c r="E72" s="4">
        <v>180</v>
      </c>
      <c r="F72" s="4">
        <v>180</v>
      </c>
      <c r="G72" s="4"/>
      <c r="H72" s="25">
        <v>0.35</v>
      </c>
      <c r="I72" s="7">
        <v>45</v>
      </c>
      <c r="J72" s="7">
        <f>VLOOKUP(A72,[3]Мелитополь!$A:$E,4,0)</f>
        <v>180</v>
      </c>
      <c r="K72" s="7">
        <f t="shared" si="11"/>
        <v>0</v>
      </c>
      <c r="L72" s="7">
        <f t="shared" si="12"/>
        <v>0</v>
      </c>
      <c r="M72" s="7">
        <f>VLOOKUP(A72,[4]TDSheet!$A:$N,7,0)</f>
        <v>180</v>
      </c>
      <c r="O72" s="7">
        <f>VLOOKUP(A72,Лист1!A:B,2,0)</f>
        <v>144</v>
      </c>
      <c r="P72" s="7">
        <f t="shared" si="13"/>
        <v>0</v>
      </c>
      <c r="Q72" s="22">
        <v>100</v>
      </c>
      <c r="R72" s="22">
        <f t="shared" si="14"/>
        <v>100</v>
      </c>
      <c r="S72" s="22"/>
      <c r="T72" s="22"/>
      <c r="V72" s="7" t="e">
        <f t="shared" si="15"/>
        <v>#DIV/0!</v>
      </c>
      <c r="W72" s="7" t="e">
        <f t="shared" si="16"/>
        <v>#DIV/0!</v>
      </c>
      <c r="X72" s="7">
        <v>0</v>
      </c>
      <c r="Y72" s="7">
        <v>0</v>
      </c>
      <c r="Z72" s="7">
        <v>0</v>
      </c>
      <c r="AB72" s="7">
        <f t="shared" si="17"/>
        <v>35</v>
      </c>
      <c r="AC72" s="7">
        <f t="shared" si="18"/>
        <v>0</v>
      </c>
    </row>
    <row r="73" spans="1:29" ht="21.95" customHeight="1" x14ac:dyDescent="0.2">
      <c r="A73" s="11" t="s">
        <v>77</v>
      </c>
      <c r="B73" s="11" t="s">
        <v>9</v>
      </c>
      <c r="C73" s="11"/>
      <c r="D73" s="5"/>
      <c r="E73" s="4">
        <v>57.968000000000004</v>
      </c>
      <c r="F73" s="4">
        <v>57.968000000000004</v>
      </c>
      <c r="G73" s="4"/>
      <c r="H73" s="25">
        <v>0</v>
      </c>
      <c r="I73" s="7" t="e">
        <f>VLOOKUP(A73,[2]TDSheet!$A:$I,9,0)</f>
        <v>#N/A</v>
      </c>
      <c r="J73" s="7">
        <f>VLOOKUP(A73,[3]Мелитополь!$A:$E,4,0)</f>
        <v>58.667999999999999</v>
      </c>
      <c r="K73" s="7">
        <f t="shared" si="11"/>
        <v>-0.69999999999999574</v>
      </c>
      <c r="L73" s="7">
        <f t="shared" si="12"/>
        <v>0</v>
      </c>
      <c r="M73" s="7">
        <f>VLOOKUP(A73,[4]TDSheet!$A:$N,7,0)</f>
        <v>57.968000000000004</v>
      </c>
      <c r="P73" s="7">
        <f t="shared" si="13"/>
        <v>0</v>
      </c>
      <c r="Q73" s="22"/>
      <c r="R73" s="22">
        <f t="shared" si="14"/>
        <v>0</v>
      </c>
      <c r="S73" s="22"/>
      <c r="T73" s="22"/>
      <c r="V73" s="7" t="e">
        <f t="shared" si="15"/>
        <v>#DIV/0!</v>
      </c>
      <c r="W73" s="7" t="e">
        <f t="shared" si="16"/>
        <v>#DIV/0!</v>
      </c>
      <c r="X73" s="7">
        <v>0</v>
      </c>
      <c r="Y73" s="7">
        <v>0</v>
      </c>
      <c r="Z73" s="7">
        <v>0</v>
      </c>
      <c r="AB73" s="7">
        <f t="shared" si="17"/>
        <v>0</v>
      </c>
      <c r="AC73" s="7">
        <f t="shared" si="18"/>
        <v>0</v>
      </c>
    </row>
    <row r="74" spans="1:29" ht="11.1" customHeight="1" x14ac:dyDescent="0.2">
      <c r="A74" s="11" t="s">
        <v>78</v>
      </c>
      <c r="B74" s="11" t="s">
        <v>9</v>
      </c>
      <c r="C74" s="11"/>
      <c r="D74" s="4">
        <v>-2.67</v>
      </c>
      <c r="E74" s="4">
        <v>10.571999999999999</v>
      </c>
      <c r="F74" s="4">
        <v>4.3600000000000003</v>
      </c>
      <c r="G74" s="4"/>
      <c r="H74" s="25">
        <f>VLOOKUP(A74,[2]TDSheet!$A:$H,8,0)</f>
        <v>0</v>
      </c>
      <c r="I74" s="7">
        <f>VLOOKUP(A74,[2]TDSheet!$A:$I,9,0)</f>
        <v>0</v>
      </c>
      <c r="J74" s="7">
        <f>VLOOKUP(A74,[3]Мелитополь!$A:$E,4,0)</f>
        <v>8</v>
      </c>
      <c r="K74" s="7">
        <f t="shared" si="11"/>
        <v>-3.6399999999999997</v>
      </c>
      <c r="L74" s="7">
        <f t="shared" si="12"/>
        <v>4.3600000000000003</v>
      </c>
      <c r="P74" s="7">
        <f t="shared" si="13"/>
        <v>0.87200000000000011</v>
      </c>
      <c r="Q74" s="22"/>
      <c r="R74" s="22">
        <f t="shared" si="14"/>
        <v>0</v>
      </c>
      <c r="S74" s="22"/>
      <c r="T74" s="22"/>
      <c r="V74" s="7">
        <f t="shared" si="15"/>
        <v>0</v>
      </c>
      <c r="W74" s="7">
        <f t="shared" si="16"/>
        <v>0</v>
      </c>
      <c r="X74" s="7">
        <f>VLOOKUP(A74,[2]TDSheet!$A:$Y,25,0)</f>
        <v>2.8068</v>
      </c>
      <c r="Y74" s="7">
        <f>VLOOKUP(A74,[2]TDSheet!$A:$Z,26,0)</f>
        <v>3.5084000000000004</v>
      </c>
      <c r="Z74" s="7">
        <f>VLOOKUP(A74,[2]TDSheet!$A:$P,16,0)</f>
        <v>4.2240000000000002</v>
      </c>
      <c r="AB74" s="7">
        <f t="shared" si="17"/>
        <v>0</v>
      </c>
      <c r="AC74" s="7">
        <f t="shared" si="18"/>
        <v>0</v>
      </c>
    </row>
  </sheetData>
  <autoFilter ref="A3:AB74" xr:uid="{2661EB92-50CE-42F1-ACA7-C58F338586A3}"/>
  <phoneticPr fontId="0" type="noConversion"/>
  <pageMargins left="0.75" right="1" top="0.75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9E94B-9434-4585-8447-1097F7A5B0D4}">
  <dimension ref="A1:B43"/>
  <sheetViews>
    <sheetView workbookViewId="0">
      <selection activeCell="H15" sqref="H15"/>
    </sheetView>
  </sheetViews>
  <sheetFormatPr defaultRowHeight="11.25" x14ac:dyDescent="0.2"/>
  <cols>
    <col min="1" max="1" width="95" bestFit="1" customWidth="1"/>
  </cols>
  <sheetData>
    <row r="1" spans="1:2" x14ac:dyDescent="0.2">
      <c r="A1" t="s">
        <v>18</v>
      </c>
      <c r="B1">
        <v>132</v>
      </c>
    </row>
    <row r="2" spans="1:2" x14ac:dyDescent="0.2">
      <c r="A2" t="s">
        <v>50</v>
      </c>
      <c r="B2">
        <v>32.36</v>
      </c>
    </row>
    <row r="3" spans="1:2" x14ac:dyDescent="0.2">
      <c r="A3" t="s">
        <v>52</v>
      </c>
      <c r="B3">
        <v>99.15</v>
      </c>
    </row>
    <row r="4" spans="1:2" x14ac:dyDescent="0.2">
      <c r="A4" t="s">
        <v>51</v>
      </c>
      <c r="B4">
        <v>65.498999999999995</v>
      </c>
    </row>
    <row r="5" spans="1:2" x14ac:dyDescent="0.2">
      <c r="A5" t="s">
        <v>10</v>
      </c>
      <c r="B5">
        <v>10.754</v>
      </c>
    </row>
    <row r="6" spans="1:2" x14ac:dyDescent="0.2">
      <c r="A6" t="s">
        <v>10</v>
      </c>
      <c r="B6">
        <v>747.601</v>
      </c>
    </row>
    <row r="7" spans="1:2" x14ac:dyDescent="0.2">
      <c r="A7" t="s">
        <v>12</v>
      </c>
      <c r="B7">
        <v>232.65100000000001</v>
      </c>
    </row>
    <row r="8" spans="1:2" x14ac:dyDescent="0.2">
      <c r="A8" t="s">
        <v>62</v>
      </c>
      <c r="B8">
        <v>73.123999999999995</v>
      </c>
    </row>
    <row r="9" spans="1:2" x14ac:dyDescent="0.2">
      <c r="A9" t="s">
        <v>46</v>
      </c>
      <c r="B9">
        <v>303.94099999999997</v>
      </c>
    </row>
    <row r="10" spans="1:2" x14ac:dyDescent="0.2">
      <c r="A10" t="s">
        <v>70</v>
      </c>
      <c r="B10">
        <v>126.87</v>
      </c>
    </row>
    <row r="11" spans="1:2" x14ac:dyDescent="0.2">
      <c r="A11" t="s">
        <v>71</v>
      </c>
      <c r="B11">
        <v>125.57599999999999</v>
      </c>
    </row>
    <row r="12" spans="1:2" x14ac:dyDescent="0.2">
      <c r="A12" t="s">
        <v>47</v>
      </c>
      <c r="B12">
        <v>102</v>
      </c>
    </row>
    <row r="13" spans="1:2" x14ac:dyDescent="0.2">
      <c r="A13" t="s">
        <v>45</v>
      </c>
      <c r="B13">
        <v>144</v>
      </c>
    </row>
    <row r="14" spans="1:2" x14ac:dyDescent="0.2">
      <c r="A14" t="s">
        <v>49</v>
      </c>
      <c r="B14">
        <v>384</v>
      </c>
    </row>
    <row r="15" spans="1:2" x14ac:dyDescent="0.2">
      <c r="A15" t="s">
        <v>67</v>
      </c>
      <c r="B15">
        <v>90</v>
      </c>
    </row>
    <row r="16" spans="1:2" x14ac:dyDescent="0.2">
      <c r="A16" t="s">
        <v>69</v>
      </c>
      <c r="B16">
        <v>174</v>
      </c>
    </row>
    <row r="17" spans="1:2" x14ac:dyDescent="0.2">
      <c r="A17" t="s">
        <v>31</v>
      </c>
      <c r="B17">
        <v>283.56</v>
      </c>
    </row>
    <row r="18" spans="1:2" x14ac:dyDescent="0.2">
      <c r="A18" t="s">
        <v>33</v>
      </c>
      <c r="B18">
        <v>711.94899999999996</v>
      </c>
    </row>
    <row r="19" spans="1:2" x14ac:dyDescent="0.2">
      <c r="A19" t="s">
        <v>39</v>
      </c>
      <c r="B19">
        <v>99.353999999999999</v>
      </c>
    </row>
    <row r="20" spans="1:2" x14ac:dyDescent="0.2">
      <c r="A20" t="s">
        <v>16</v>
      </c>
      <c r="B20">
        <v>45</v>
      </c>
    </row>
    <row r="21" spans="1:2" x14ac:dyDescent="0.2">
      <c r="A21" t="s">
        <v>76</v>
      </c>
      <c r="B21">
        <v>144</v>
      </c>
    </row>
    <row r="22" spans="1:2" x14ac:dyDescent="0.2">
      <c r="A22" t="s">
        <v>27</v>
      </c>
      <c r="B22">
        <v>515.03</v>
      </c>
    </row>
    <row r="23" spans="1:2" x14ac:dyDescent="0.2">
      <c r="A23" t="s">
        <v>28</v>
      </c>
      <c r="B23" t="s">
        <v>100</v>
      </c>
    </row>
    <row r="24" spans="1:2" x14ac:dyDescent="0.2">
      <c r="A24" t="s">
        <v>22</v>
      </c>
      <c r="B24" t="s">
        <v>101</v>
      </c>
    </row>
    <row r="25" spans="1:2" x14ac:dyDescent="0.2">
      <c r="A25" t="s">
        <v>37</v>
      </c>
      <c r="B25">
        <v>409.024</v>
      </c>
    </row>
    <row r="26" spans="1:2" x14ac:dyDescent="0.2">
      <c r="A26" t="s">
        <v>34</v>
      </c>
      <c r="B26">
        <v>340.52600000000001</v>
      </c>
    </row>
    <row r="27" spans="1:2" x14ac:dyDescent="0.2">
      <c r="A27" t="s">
        <v>36</v>
      </c>
      <c r="B27">
        <v>460.24400000000003</v>
      </c>
    </row>
    <row r="28" spans="1:2" x14ac:dyDescent="0.2">
      <c r="A28" t="s">
        <v>42</v>
      </c>
      <c r="B28">
        <v>17.212</v>
      </c>
    </row>
    <row r="29" spans="1:2" x14ac:dyDescent="0.2">
      <c r="A29" t="s">
        <v>41</v>
      </c>
      <c r="B29">
        <v>284.589</v>
      </c>
    </row>
    <row r="30" spans="1:2" x14ac:dyDescent="0.2">
      <c r="A30" t="s">
        <v>19</v>
      </c>
      <c r="B30">
        <v>162</v>
      </c>
    </row>
    <row r="31" spans="1:2" x14ac:dyDescent="0.2">
      <c r="A31" t="s">
        <v>20</v>
      </c>
      <c r="B31">
        <v>60</v>
      </c>
    </row>
    <row r="32" spans="1:2" x14ac:dyDescent="0.2">
      <c r="A32" t="s">
        <v>60</v>
      </c>
      <c r="B32">
        <v>234</v>
      </c>
    </row>
    <row r="33" spans="1:2" x14ac:dyDescent="0.2">
      <c r="A33" t="s">
        <v>23</v>
      </c>
      <c r="B33">
        <v>556.92999999999995</v>
      </c>
    </row>
    <row r="34" spans="1:2" x14ac:dyDescent="0.2">
      <c r="A34" t="s">
        <v>25</v>
      </c>
      <c r="B34">
        <v>84.51</v>
      </c>
    </row>
    <row r="35" spans="1:2" x14ac:dyDescent="0.2">
      <c r="A35" t="s">
        <v>26</v>
      </c>
      <c r="B35">
        <v>655.86</v>
      </c>
    </row>
    <row r="36" spans="1:2" x14ac:dyDescent="0.2">
      <c r="A36" t="s">
        <v>21</v>
      </c>
      <c r="B36">
        <v>401.392</v>
      </c>
    </row>
    <row r="37" spans="1:2" x14ac:dyDescent="0.2">
      <c r="A37" t="s">
        <v>29</v>
      </c>
      <c r="B37">
        <v>305.49</v>
      </c>
    </row>
    <row r="38" spans="1:2" x14ac:dyDescent="0.2">
      <c r="A38" t="s">
        <v>99</v>
      </c>
      <c r="B38">
        <v>114.56100000000001</v>
      </c>
    </row>
    <row r="39" spans="1:2" x14ac:dyDescent="0.2">
      <c r="A39" t="s">
        <v>30</v>
      </c>
      <c r="B39">
        <v>434.58499999999998</v>
      </c>
    </row>
    <row r="40" spans="1:2" x14ac:dyDescent="0.2">
      <c r="A40" t="s">
        <v>38</v>
      </c>
      <c r="B40">
        <v>49.896000000000001</v>
      </c>
    </row>
    <row r="41" spans="1:2" x14ac:dyDescent="0.2">
      <c r="A41" t="s">
        <v>55</v>
      </c>
      <c r="B41">
        <v>44.561999999999998</v>
      </c>
    </row>
    <row r="42" spans="1:2" x14ac:dyDescent="0.2">
      <c r="A42" t="s">
        <v>56</v>
      </c>
      <c r="B42">
        <v>138.14500000000001</v>
      </c>
    </row>
    <row r="43" spans="1:2" x14ac:dyDescent="0.2">
      <c r="A43" t="s">
        <v>56</v>
      </c>
      <c r="B43">
        <v>468.32600000000002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TDSheet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2023-12-14T06:02:03Z</dcterms:modified>
</cp:coreProperties>
</file>