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07,12,23 ЗПФ\"/>
    </mc:Choice>
  </mc:AlternateContent>
  <xr:revisionPtr revIDLastSave="0" documentId="13_ncr:1_{2DEC1656-8854-41C7-974E-92740744E58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6" i="1" l="1"/>
  <c r="M7" i="1"/>
  <c r="N7" i="1" s="1"/>
  <c r="M8" i="1"/>
  <c r="M9" i="1"/>
  <c r="M10" i="1"/>
  <c r="N10" i="1" s="1"/>
  <c r="M11" i="1"/>
  <c r="M12" i="1"/>
  <c r="M13" i="1"/>
  <c r="M14" i="1"/>
  <c r="M15" i="1"/>
  <c r="M16" i="1"/>
  <c r="M17" i="1"/>
  <c r="M18" i="1"/>
  <c r="N18" i="1" s="1"/>
  <c r="M19" i="1"/>
  <c r="N19" i="1" s="1"/>
  <c r="M20" i="1"/>
  <c r="N20" i="1" s="1"/>
  <c r="M21" i="1"/>
  <c r="N21" i="1" s="1"/>
  <c r="M22" i="1"/>
  <c r="N22" i="1" s="1"/>
  <c r="M23" i="1"/>
  <c r="M24" i="1"/>
  <c r="M25" i="1"/>
  <c r="N25" i="1" s="1"/>
  <c r="M26" i="1"/>
  <c r="N26" i="1" s="1"/>
  <c r="M27" i="1"/>
  <c r="M28" i="1"/>
  <c r="M29" i="1"/>
  <c r="N29" i="1" s="1"/>
  <c r="M30" i="1"/>
  <c r="N30" i="1" s="1"/>
  <c r="M31" i="1"/>
  <c r="N31" i="1" s="1"/>
  <c r="M32" i="1"/>
  <c r="N32" i="1" s="1"/>
  <c r="M33" i="1"/>
  <c r="M34" i="1"/>
  <c r="N34" i="1" s="1"/>
  <c r="M35" i="1"/>
  <c r="M6" i="1"/>
  <c r="J8" i="1"/>
  <c r="J19" i="1"/>
  <c r="J27" i="1"/>
  <c r="J28" i="1"/>
  <c r="I7" i="1"/>
  <c r="J7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6" i="1"/>
  <c r="J6" i="1" s="1"/>
  <c r="X7" i="1"/>
  <c r="X8" i="1"/>
  <c r="X9" i="1"/>
  <c r="Y9" i="1" s="1"/>
  <c r="X10" i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X19" i="1"/>
  <c r="X20" i="1"/>
  <c r="X21" i="1"/>
  <c r="X22" i="1"/>
  <c r="X23" i="1"/>
  <c r="Y23" i="1" s="1"/>
  <c r="X24" i="1"/>
  <c r="Y24" i="1" s="1"/>
  <c r="X25" i="1"/>
  <c r="X26" i="1"/>
  <c r="X27" i="1"/>
  <c r="Y27" i="1" s="1"/>
  <c r="X28" i="1"/>
  <c r="X29" i="1"/>
  <c r="X30" i="1"/>
  <c r="X31" i="1"/>
  <c r="X32" i="1"/>
  <c r="X33" i="1"/>
  <c r="Y33" i="1" s="1"/>
  <c r="X34" i="1"/>
  <c r="X35" i="1"/>
  <c r="X36" i="1"/>
  <c r="X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U6" i="1"/>
  <c r="T6" i="1"/>
  <c r="S6" i="1"/>
  <c r="G5" i="1"/>
  <c r="F5" i="1"/>
  <c r="H7" i="1"/>
  <c r="H8" i="1"/>
  <c r="W8" i="1" s="1"/>
  <c r="H9" i="1"/>
  <c r="W9" i="1" s="1"/>
  <c r="H10" i="1"/>
  <c r="H11" i="1"/>
  <c r="W11" i="1" s="1"/>
  <c r="H12" i="1"/>
  <c r="W12" i="1" s="1"/>
  <c r="H13" i="1"/>
  <c r="W13" i="1" s="1"/>
  <c r="H14" i="1"/>
  <c r="W14" i="1" s="1"/>
  <c r="H15" i="1"/>
  <c r="W15" i="1" s="1"/>
  <c r="H16" i="1"/>
  <c r="W16" i="1" s="1"/>
  <c r="H17" i="1"/>
  <c r="W17" i="1" s="1"/>
  <c r="H18" i="1"/>
  <c r="H19" i="1"/>
  <c r="H20" i="1"/>
  <c r="H21" i="1"/>
  <c r="H22" i="1"/>
  <c r="H23" i="1"/>
  <c r="W23" i="1" s="1"/>
  <c r="H24" i="1"/>
  <c r="W24" i="1" s="1"/>
  <c r="H25" i="1"/>
  <c r="H26" i="1"/>
  <c r="H27" i="1"/>
  <c r="W27" i="1" s="1"/>
  <c r="H28" i="1"/>
  <c r="W28" i="1" s="1"/>
  <c r="H29" i="1"/>
  <c r="H30" i="1"/>
  <c r="H31" i="1"/>
  <c r="H32" i="1"/>
  <c r="H33" i="1"/>
  <c r="W33" i="1" s="1"/>
  <c r="H34" i="1"/>
  <c r="H35" i="1"/>
  <c r="W35" i="1" s="1"/>
  <c r="H36" i="1"/>
  <c r="W36" i="1" s="1"/>
  <c r="H6" i="1"/>
  <c r="B8" i="1"/>
  <c r="O5" i="1"/>
  <c r="M5" i="1"/>
  <c r="L5" i="1"/>
  <c r="K5" i="1"/>
  <c r="W34" i="1" l="1"/>
  <c r="W32" i="1"/>
  <c r="W30" i="1"/>
  <c r="W26" i="1"/>
  <c r="W22" i="1"/>
  <c r="W20" i="1"/>
  <c r="W18" i="1"/>
  <c r="W10" i="1"/>
  <c r="Z6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Y5" i="1"/>
  <c r="Z36" i="1"/>
  <c r="Z34" i="1"/>
  <c r="Z32" i="1"/>
  <c r="Z30" i="1"/>
  <c r="Z28" i="1"/>
  <c r="Z26" i="1"/>
  <c r="Z24" i="1"/>
  <c r="Z22" i="1"/>
  <c r="Z20" i="1"/>
  <c r="Z18" i="1"/>
  <c r="Z16" i="1"/>
  <c r="Z14" i="1"/>
  <c r="Z12" i="1"/>
  <c r="Z10" i="1"/>
  <c r="Z8" i="1"/>
  <c r="W31" i="1"/>
  <c r="W29" i="1"/>
  <c r="W25" i="1"/>
  <c r="W21" i="1"/>
  <c r="W19" i="1"/>
  <c r="W7" i="1"/>
  <c r="S5" i="1"/>
  <c r="T5" i="1"/>
  <c r="N6" i="1"/>
  <c r="W6" i="1" s="1"/>
  <c r="W5" i="1" s="1"/>
  <c r="R6" i="1"/>
  <c r="Q34" i="1"/>
  <c r="R34" i="1"/>
  <c r="Q32" i="1"/>
  <c r="R32" i="1"/>
  <c r="Q30" i="1"/>
  <c r="R30" i="1"/>
  <c r="Q28" i="1"/>
  <c r="R28" i="1"/>
  <c r="Q26" i="1"/>
  <c r="R26" i="1"/>
  <c r="Q24" i="1"/>
  <c r="R24" i="1"/>
  <c r="Q22" i="1"/>
  <c r="R22" i="1"/>
  <c r="Q20" i="1"/>
  <c r="R20" i="1"/>
  <c r="Q18" i="1"/>
  <c r="R18" i="1"/>
  <c r="Q16" i="1"/>
  <c r="R16" i="1"/>
  <c r="Q14" i="1"/>
  <c r="R14" i="1"/>
  <c r="Q12" i="1"/>
  <c r="R12" i="1"/>
  <c r="Q10" i="1"/>
  <c r="R10" i="1"/>
  <c r="Q8" i="1"/>
  <c r="R8" i="1"/>
  <c r="Q36" i="1"/>
  <c r="R36" i="1"/>
  <c r="Q35" i="1"/>
  <c r="R35" i="1"/>
  <c r="Q33" i="1"/>
  <c r="R33" i="1"/>
  <c r="Q31" i="1"/>
  <c r="R31" i="1"/>
  <c r="Q29" i="1"/>
  <c r="R29" i="1"/>
  <c r="Q27" i="1"/>
  <c r="R27" i="1"/>
  <c r="Q25" i="1"/>
  <c r="R25" i="1"/>
  <c r="Q23" i="1"/>
  <c r="R23" i="1"/>
  <c r="Q21" i="1"/>
  <c r="R21" i="1"/>
  <c r="Q19" i="1"/>
  <c r="R19" i="1"/>
  <c r="Q17" i="1"/>
  <c r="R17" i="1"/>
  <c r="Q15" i="1"/>
  <c r="R15" i="1"/>
  <c r="Q13" i="1"/>
  <c r="R13" i="1"/>
  <c r="Q11" i="1"/>
  <c r="R11" i="1"/>
  <c r="Q9" i="1"/>
  <c r="R9" i="1"/>
  <c r="Q7" i="1"/>
  <c r="R7" i="1"/>
  <c r="J5" i="1"/>
  <c r="I5" i="1"/>
  <c r="U5" i="1"/>
  <c r="Z5" i="1" l="1"/>
  <c r="Q6" i="1"/>
  <c r="N5" i="1"/>
</calcChain>
</file>

<file path=xl/sharedStrings.xml><?xml version="1.0" encoding="utf-8"?>
<sst xmlns="http://schemas.openxmlformats.org/spreadsheetml/2006/main" count="102" uniqueCount="62">
  <si>
    <t>Период: 30.11.2023 - 07.12.2023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</si>
  <si>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</si>
  <si>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</si>
  <si>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</si>
  <si>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</si>
  <si>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</si>
  <si>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</si>
  <si>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</si>
  <si>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</si>
  <si>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</si>
  <si>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</si>
  <si>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</si>
  <si>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</si>
  <si>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ЖАР-мени ТМ Зареченские ТС Зареченские продукты.   Поком</t>
  </si>
  <si>
    <t>кг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</si>
  <si>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</si>
  <si>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</si>
  <si>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</si>
  <si>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</si>
  <si>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</si>
  <si>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</si>
  <si>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</si>
  <si>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</si>
  <si>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</si>
  <si>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</si>
  <si>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</si>
  <si>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</si>
  <si>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</si>
  <si>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</si>
  <si>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</si>
  <si>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</si>
  <si>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</si>
  <si>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</si>
  <si>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</si>
  <si>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</si>
  <si>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</si>
  <si>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</si>
  <si>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</si>
  <si>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</si>
  <si>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</si>
  <si>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</si>
  <si>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</si>
  <si>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</si>
  <si>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</si>
  <si>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</si>
  <si>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</si>
  <si>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</si>
  <si>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16,11</t>
  </si>
  <si>
    <t>ср 23,11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</si>
  <si>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</si>
  <si>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</si>
  <si>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</si>
  <si>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</si>
  <si>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</si>
  <si>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</si>
  <si>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</si>
  <si>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30,11</t>
  </si>
  <si>
    <t>Жар-ладушки с клубникой и вишней. Жареные с начинкой.ВЕС  ПОКОМ</t>
  </si>
  <si>
    <t>Фрай-пицца с ветчиной и грибами ТМ Зареченские ТС Зареченские продукты.  Поком</t>
  </si>
  <si>
    <t>АКЦИИ</t>
  </si>
  <si>
    <t>Дек</t>
  </si>
  <si>
    <t>нужно продавать!!!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</si>
</sst>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5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5" xfId="0" applyNumberFormat="1" applyFont="1" applyFill="1" applyBorder="1" applyAlignment="1">
      <alignment horizontal="right" vertical="top"/>
    </xf>
    <xf numFmtId="164" fontId="5" fillId="2" borderId="4" xfId="0" applyNumberFormat="1" applyFont="1" applyFill="1" applyBorder="1" applyAlignment="1">
      <alignment horizontal="left" vertical="top"/>
    </xf>
    <xf numFmtId="164" fontId="2" fillId="6" borderId="4" xfId="0" applyNumberFormat="1" applyFont="1" applyFill="1" applyBorder="1" applyAlignment="1">
      <alignment horizontal="left" vertical="top"/>
    </xf>
    <xf numFmtId="2" fontId="0" fillId="0" borderId="0" xfId="0" applyNumberFormat="1" applyAlignment="1"/>
    <xf numFmtId="164" fontId="0" fillId="0" borderId="6" xfId="0" applyNumberFormat="1" applyBorder="1" applyAlignment="1"/>
    <xf numFmtId="164" fontId="6" fillId="7" borderId="0" xfId="0" applyNumberFormat="1" applyFont="1" applyFill="1" applyAlignment="1"/>
    <xf numFmtId="164" fontId="0" fillId="3" borderId="6" xfId="0" applyNumberFormat="1" applyFill="1" applyBorder="1" applyAlignment="1"/>
    <xf numFmtId="165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30,11,23%20&#1047;&#1055;&#1060;/&#1076;&#1074;%2030,11,23%20&#1084;&#1083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01,12,23-07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6,11,23%20&#1047;&#1055;&#1060;/&#1076;&#1074;%2016,11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23.11.2023 - 30.11.2023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09,11</v>
          </cell>
          <cell r="T3" t="str">
            <v>ср 16,11</v>
          </cell>
          <cell r="U3" t="str">
            <v>ср 23,11</v>
          </cell>
          <cell r="V3" t="str">
            <v>коментарий</v>
          </cell>
          <cell r="W3" t="str">
            <v>вес 1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L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19816.3</v>
          </cell>
          <cell r="G5">
            <v>22571.599999999999</v>
          </cell>
          <cell r="I5">
            <v>19362.800000000003</v>
          </cell>
          <cell r="J5">
            <v>453.5</v>
          </cell>
          <cell r="K5">
            <v>0</v>
          </cell>
          <cell r="L5">
            <v>10463.9</v>
          </cell>
          <cell r="M5">
            <v>3963.2599999999998</v>
          </cell>
          <cell r="N5">
            <v>22132.979999999996</v>
          </cell>
          <cell r="O5">
            <v>0</v>
          </cell>
          <cell r="S5">
            <v>2806.66</v>
          </cell>
          <cell r="T5">
            <v>4574.66</v>
          </cell>
          <cell r="U5">
            <v>3049.3600000000006</v>
          </cell>
          <cell r="W5">
            <v>13864.359999999997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-2</v>
          </cell>
          <cell r="E6">
            <v>2774</v>
          </cell>
          <cell r="F6">
            <v>1215</v>
          </cell>
          <cell r="G6">
            <v>1557</v>
          </cell>
          <cell r="H6">
            <v>0.3</v>
          </cell>
          <cell r="I6">
            <v>1180</v>
          </cell>
          <cell r="J6">
            <v>35</v>
          </cell>
          <cell r="L6">
            <v>0</v>
          </cell>
          <cell r="M6">
            <v>243</v>
          </cell>
          <cell r="N6">
            <v>1602</v>
          </cell>
          <cell r="Q6">
            <v>13</v>
          </cell>
          <cell r="R6">
            <v>6.4074074074074074</v>
          </cell>
          <cell r="S6">
            <v>153.19999999999999</v>
          </cell>
          <cell r="T6">
            <v>284.60000000000002</v>
          </cell>
          <cell r="U6">
            <v>142.4</v>
          </cell>
          <cell r="W6">
            <v>480.59999999999997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174</v>
          </cell>
          <cell r="E7">
            <v>2256</v>
          </cell>
          <cell r="F7">
            <v>1168</v>
          </cell>
          <cell r="G7">
            <v>1016</v>
          </cell>
          <cell r="H7">
            <v>0.3</v>
          </cell>
          <cell r="I7">
            <v>1011</v>
          </cell>
          <cell r="J7">
            <v>157</v>
          </cell>
          <cell r="L7">
            <v>696</v>
          </cell>
          <cell r="M7">
            <v>233.6</v>
          </cell>
          <cell r="N7">
            <v>1324.7999999999997</v>
          </cell>
          <cell r="Q7">
            <v>13</v>
          </cell>
          <cell r="R7">
            <v>7.3287671232876717</v>
          </cell>
          <cell r="S7">
            <v>183.6</v>
          </cell>
          <cell r="T7">
            <v>262.8</v>
          </cell>
          <cell r="U7">
            <v>210.4</v>
          </cell>
          <cell r="W7">
            <v>397.43999999999988</v>
          </cell>
          <cell r="X7">
            <v>12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H8">
            <v>1</v>
          </cell>
          <cell r="J8">
            <v>0</v>
          </cell>
          <cell r="L8">
            <v>99.9</v>
          </cell>
          <cell r="M8">
            <v>0</v>
          </cell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3.7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D9">
            <v>1496</v>
          </cell>
          <cell r="E9">
            <v>0.5</v>
          </cell>
          <cell r="F9">
            <v>561.5</v>
          </cell>
          <cell r="G9">
            <v>891</v>
          </cell>
          <cell r="H9">
            <v>1</v>
          </cell>
          <cell r="I9">
            <v>561</v>
          </cell>
          <cell r="J9">
            <v>0.5</v>
          </cell>
          <cell r="L9">
            <v>583</v>
          </cell>
          <cell r="M9">
            <v>112.3</v>
          </cell>
          <cell r="Q9">
            <v>13.125556544968834</v>
          </cell>
          <cell r="R9">
            <v>13.125556544968834</v>
          </cell>
          <cell r="S9">
            <v>160.6</v>
          </cell>
          <cell r="T9">
            <v>14.3</v>
          </cell>
          <cell r="U9">
            <v>145.19999999999999</v>
          </cell>
          <cell r="W9">
            <v>0</v>
          </cell>
          <cell r="X9">
            <v>5.5</v>
          </cell>
        </row>
        <row r="10">
          <cell r="A10" t="str">
            <v>Мини-сосиски в тесте "Фрайпики" 3,7кг ВЕС, ТМ Зареченские  ПОКОМ</v>
          </cell>
          <cell r="B10" t="str">
            <v>кг</v>
          </cell>
          <cell r="E10">
            <v>1098.9000000000001</v>
          </cell>
          <cell r="F10">
            <v>466.2</v>
          </cell>
          <cell r="G10">
            <v>632.70000000000005</v>
          </cell>
          <cell r="H10">
            <v>1</v>
          </cell>
          <cell r="I10">
            <v>471.3</v>
          </cell>
          <cell r="J10">
            <v>-5.1000000000000227</v>
          </cell>
          <cell r="L10">
            <v>0</v>
          </cell>
          <cell r="M10">
            <v>93.24</v>
          </cell>
          <cell r="N10">
            <v>579.41999999999985</v>
          </cell>
          <cell r="Q10">
            <v>13</v>
          </cell>
          <cell r="R10">
            <v>6.7857142857142865</v>
          </cell>
          <cell r="S10">
            <v>9.620000000000001</v>
          </cell>
          <cell r="T10">
            <v>99.84</v>
          </cell>
          <cell r="U10">
            <v>0</v>
          </cell>
          <cell r="W10">
            <v>579.41999999999985</v>
          </cell>
          <cell r="X10">
            <v>3.7</v>
          </cell>
        </row>
        <row r="11">
          <cell r="A11" t="str">
            <v>Мини-сосиски в тесте Фрайпики 1,8кг ВЕС ТМ Зареченские  Поком</v>
          </cell>
          <cell r="B11" t="str">
            <v>кг</v>
          </cell>
          <cell r="D11">
            <v>804.6</v>
          </cell>
          <cell r="F11">
            <v>126</v>
          </cell>
          <cell r="G11">
            <v>626.4</v>
          </cell>
          <cell r="H11">
            <v>1</v>
          </cell>
          <cell r="I11">
            <v>126.4</v>
          </cell>
          <cell r="J11">
            <v>-0.40000000000000568</v>
          </cell>
          <cell r="L11">
            <v>0</v>
          </cell>
          <cell r="M11">
            <v>25.2</v>
          </cell>
          <cell r="Q11">
            <v>24.857142857142858</v>
          </cell>
          <cell r="R11">
            <v>24.857142857142858</v>
          </cell>
          <cell r="S11">
            <v>70</v>
          </cell>
          <cell r="T11">
            <v>0</v>
          </cell>
          <cell r="U11">
            <v>45.36</v>
          </cell>
          <cell r="W11">
            <v>0</v>
          </cell>
          <cell r="X11">
            <v>1.8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Нояб</v>
          </cell>
          <cell r="D12">
            <v>1131</v>
          </cell>
          <cell r="E12">
            <v>432</v>
          </cell>
          <cell r="F12">
            <v>1259</v>
          </cell>
          <cell r="G12">
            <v>129</v>
          </cell>
          <cell r="H12">
            <v>0.25</v>
          </cell>
          <cell r="I12">
            <v>1227</v>
          </cell>
          <cell r="J12">
            <v>32</v>
          </cell>
          <cell r="L12">
            <v>1326</v>
          </cell>
          <cell r="M12">
            <v>251.8</v>
          </cell>
          <cell r="N12">
            <v>1818.4</v>
          </cell>
          <cell r="Q12">
            <v>13</v>
          </cell>
          <cell r="R12">
            <v>5.7783955520254171</v>
          </cell>
          <cell r="S12">
            <v>198</v>
          </cell>
          <cell r="T12">
            <v>168.2</v>
          </cell>
          <cell r="U12">
            <v>193.6</v>
          </cell>
          <cell r="W12">
            <v>454.6</v>
          </cell>
          <cell r="X12">
            <v>6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D13">
            <v>-2</v>
          </cell>
          <cell r="E13">
            <v>2198</v>
          </cell>
          <cell r="F13">
            <v>1196</v>
          </cell>
          <cell r="G13">
            <v>1000</v>
          </cell>
          <cell r="H13">
            <v>0.25</v>
          </cell>
          <cell r="I13">
            <v>1150</v>
          </cell>
          <cell r="J13">
            <v>46</v>
          </cell>
          <cell r="L13">
            <v>396</v>
          </cell>
          <cell r="M13">
            <v>239.2</v>
          </cell>
          <cell r="N13">
            <v>1713.6</v>
          </cell>
          <cell r="Q13">
            <v>13</v>
          </cell>
          <cell r="R13">
            <v>5.8361204013377925</v>
          </cell>
          <cell r="S13">
            <v>47.6</v>
          </cell>
          <cell r="T13">
            <v>247.8</v>
          </cell>
          <cell r="U13">
            <v>106.2</v>
          </cell>
          <cell r="W13">
            <v>428.4</v>
          </cell>
          <cell r="X13">
            <v>12</v>
          </cell>
        </row>
        <row r="14">
          <cell r="A14" t="str">
            <v>Наггетсы Хрустящие ТМ Зареченские ТС Зареченские продукты. Поком</v>
          </cell>
          <cell r="B14" t="str">
            <v>кг</v>
          </cell>
          <cell r="D14">
            <v>1260</v>
          </cell>
          <cell r="F14">
            <v>732</v>
          </cell>
          <cell r="G14">
            <v>486</v>
          </cell>
          <cell r="H14">
            <v>1</v>
          </cell>
          <cell r="I14">
            <v>700.5</v>
          </cell>
          <cell r="J14">
            <v>31.5</v>
          </cell>
          <cell r="L14">
            <v>0</v>
          </cell>
          <cell r="M14">
            <v>146.4</v>
          </cell>
          <cell r="N14">
            <v>1417.2</v>
          </cell>
          <cell r="Q14">
            <v>13</v>
          </cell>
          <cell r="R14">
            <v>3.319672131147541</v>
          </cell>
          <cell r="S14">
            <v>152.4</v>
          </cell>
          <cell r="T14">
            <v>110.4</v>
          </cell>
          <cell r="U14">
            <v>73.2</v>
          </cell>
          <cell r="W14">
            <v>1417.2</v>
          </cell>
          <cell r="X14">
            <v>6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E15">
            <v>1008</v>
          </cell>
          <cell r="F15">
            <v>412</v>
          </cell>
          <cell r="G15">
            <v>593</v>
          </cell>
          <cell r="H15">
            <v>0.75</v>
          </cell>
          <cell r="I15">
            <v>410</v>
          </cell>
          <cell r="J15">
            <v>2</v>
          </cell>
          <cell r="L15">
            <v>0</v>
          </cell>
          <cell r="M15">
            <v>82.4</v>
          </cell>
          <cell r="N15">
            <v>478.20000000000005</v>
          </cell>
          <cell r="Q15">
            <v>13</v>
          </cell>
          <cell r="R15">
            <v>7.1966019417475726</v>
          </cell>
          <cell r="S15">
            <v>22.4</v>
          </cell>
          <cell r="T15">
            <v>93</v>
          </cell>
          <cell r="U15">
            <v>7.8</v>
          </cell>
          <cell r="W15">
            <v>358.65000000000003</v>
          </cell>
          <cell r="X15">
            <v>8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 t="str">
            <v>Нояб</v>
          </cell>
          <cell r="D16">
            <v>596</v>
          </cell>
          <cell r="E16">
            <v>440</v>
          </cell>
          <cell r="F16">
            <v>580</v>
          </cell>
          <cell r="G16">
            <v>357</v>
          </cell>
          <cell r="H16">
            <v>0.9</v>
          </cell>
          <cell r="I16">
            <v>588</v>
          </cell>
          <cell r="J16">
            <v>-8</v>
          </cell>
          <cell r="L16">
            <v>424</v>
          </cell>
          <cell r="M16">
            <v>116</v>
          </cell>
          <cell r="N16">
            <v>727</v>
          </cell>
          <cell r="Q16">
            <v>13</v>
          </cell>
          <cell r="R16">
            <v>6.7327586206896548</v>
          </cell>
          <cell r="S16">
            <v>104.6</v>
          </cell>
          <cell r="T16">
            <v>101</v>
          </cell>
          <cell r="U16">
            <v>97.4</v>
          </cell>
          <cell r="W16">
            <v>654.30000000000007</v>
          </cell>
          <cell r="X16">
            <v>8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 t="str">
            <v>Нояб</v>
          </cell>
          <cell r="D17">
            <v>315</v>
          </cell>
          <cell r="E17">
            <v>2600</v>
          </cell>
          <cell r="F17">
            <v>1304</v>
          </cell>
          <cell r="G17">
            <v>1523</v>
          </cell>
          <cell r="H17">
            <v>0.9</v>
          </cell>
          <cell r="I17">
            <v>1280</v>
          </cell>
          <cell r="J17">
            <v>24</v>
          </cell>
          <cell r="L17">
            <v>0</v>
          </cell>
          <cell r="M17">
            <v>260.8</v>
          </cell>
          <cell r="N17">
            <v>1867.4</v>
          </cell>
          <cell r="Q17">
            <v>13</v>
          </cell>
          <cell r="R17">
            <v>5.8397239263803682</v>
          </cell>
          <cell r="S17">
            <v>182.2</v>
          </cell>
          <cell r="T17">
            <v>280.39999999999998</v>
          </cell>
          <cell r="U17">
            <v>185</v>
          </cell>
          <cell r="W17">
            <v>1680.66</v>
          </cell>
          <cell r="X17">
            <v>8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D18">
            <v>26</v>
          </cell>
          <cell r="E18">
            <v>288</v>
          </cell>
          <cell r="F18">
            <v>66</v>
          </cell>
          <cell r="G18">
            <v>232</v>
          </cell>
          <cell r="H18">
            <v>0.43</v>
          </cell>
          <cell r="I18">
            <v>66</v>
          </cell>
          <cell r="J18">
            <v>0</v>
          </cell>
          <cell r="L18">
            <v>128</v>
          </cell>
          <cell r="M18">
            <v>13.2</v>
          </cell>
          <cell r="Q18">
            <v>27.272727272727273</v>
          </cell>
          <cell r="R18">
            <v>27.272727272727273</v>
          </cell>
          <cell r="S18">
            <v>22.6</v>
          </cell>
          <cell r="T18">
            <v>32</v>
          </cell>
          <cell r="U18">
            <v>30</v>
          </cell>
          <cell r="W18">
            <v>0</v>
          </cell>
          <cell r="X18">
            <v>16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D19">
            <v>900</v>
          </cell>
          <cell r="E19">
            <v>3000</v>
          </cell>
          <cell r="F19">
            <v>1885</v>
          </cell>
          <cell r="G19">
            <v>1820</v>
          </cell>
          <cell r="H19">
            <v>1</v>
          </cell>
          <cell r="I19">
            <v>1910</v>
          </cell>
          <cell r="J19">
            <v>-25</v>
          </cell>
          <cell r="L19">
            <v>1475</v>
          </cell>
          <cell r="M19">
            <v>377</v>
          </cell>
          <cell r="N19">
            <v>1606</v>
          </cell>
          <cell r="Q19">
            <v>13</v>
          </cell>
          <cell r="R19">
            <v>8.7400530503978775</v>
          </cell>
          <cell r="S19">
            <v>321</v>
          </cell>
          <cell r="T19">
            <v>390</v>
          </cell>
          <cell r="U19">
            <v>370</v>
          </cell>
          <cell r="W19">
            <v>1606</v>
          </cell>
          <cell r="X19">
            <v>5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 t="str">
            <v>Нояб</v>
          </cell>
          <cell r="D20">
            <v>21</v>
          </cell>
          <cell r="E20">
            <v>3200</v>
          </cell>
          <cell r="F20">
            <v>1365</v>
          </cell>
          <cell r="G20">
            <v>1831</v>
          </cell>
          <cell r="H20">
            <v>0.9</v>
          </cell>
          <cell r="I20">
            <v>1227</v>
          </cell>
          <cell r="J20">
            <v>138</v>
          </cell>
          <cell r="L20">
            <v>600</v>
          </cell>
          <cell r="M20">
            <v>273</v>
          </cell>
          <cell r="N20">
            <v>1118</v>
          </cell>
          <cell r="Q20">
            <v>13</v>
          </cell>
          <cell r="R20">
            <v>8.9047619047619051</v>
          </cell>
          <cell r="S20">
            <v>193.4</v>
          </cell>
          <cell r="T20">
            <v>335</v>
          </cell>
          <cell r="U20">
            <v>185.2</v>
          </cell>
          <cell r="W20">
            <v>1006.2</v>
          </cell>
          <cell r="X20">
            <v>8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D21">
            <v>147</v>
          </cell>
          <cell r="E21">
            <v>256</v>
          </cell>
          <cell r="F21">
            <v>145</v>
          </cell>
          <cell r="G21">
            <v>242</v>
          </cell>
          <cell r="H21">
            <v>0.43</v>
          </cell>
          <cell r="I21">
            <v>144</v>
          </cell>
          <cell r="J21">
            <v>1</v>
          </cell>
          <cell r="L21">
            <v>0</v>
          </cell>
          <cell r="M21">
            <v>29</v>
          </cell>
          <cell r="N21">
            <v>135</v>
          </cell>
          <cell r="Q21">
            <v>13</v>
          </cell>
          <cell r="R21">
            <v>8.3448275862068968</v>
          </cell>
          <cell r="S21">
            <v>30.8</v>
          </cell>
          <cell r="T21">
            <v>37.200000000000003</v>
          </cell>
          <cell r="U21">
            <v>26</v>
          </cell>
          <cell r="W21">
            <v>58.05</v>
          </cell>
          <cell r="X21">
            <v>16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 t="str">
            <v>Нояб</v>
          </cell>
          <cell r="D22">
            <v>408</v>
          </cell>
          <cell r="E22">
            <v>72</v>
          </cell>
          <cell r="F22">
            <v>212</v>
          </cell>
          <cell r="G22">
            <v>224</v>
          </cell>
          <cell r="H22">
            <v>0.7</v>
          </cell>
          <cell r="I22">
            <v>217</v>
          </cell>
          <cell r="J22">
            <v>-5</v>
          </cell>
          <cell r="L22">
            <v>200</v>
          </cell>
          <cell r="M22">
            <v>42.4</v>
          </cell>
          <cell r="N22">
            <v>127.19999999999993</v>
          </cell>
          <cell r="Q22">
            <v>12.999999999999998</v>
          </cell>
          <cell r="R22">
            <v>10</v>
          </cell>
          <cell r="S22">
            <v>59</v>
          </cell>
          <cell r="T22">
            <v>47.4</v>
          </cell>
          <cell r="U22">
            <v>45.4</v>
          </cell>
          <cell r="W22">
            <v>89.039999999999949</v>
          </cell>
          <cell r="X22">
            <v>8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 t="str">
            <v>Нояб</v>
          </cell>
          <cell r="E23">
            <v>504</v>
          </cell>
          <cell r="F23">
            <v>196</v>
          </cell>
          <cell r="G23">
            <v>308</v>
          </cell>
          <cell r="H23">
            <v>0.9</v>
          </cell>
          <cell r="I23">
            <v>205</v>
          </cell>
          <cell r="J23">
            <v>-9</v>
          </cell>
          <cell r="L23">
            <v>0</v>
          </cell>
          <cell r="M23">
            <v>39.200000000000003</v>
          </cell>
          <cell r="N23">
            <v>201.60000000000002</v>
          </cell>
          <cell r="Q23">
            <v>13</v>
          </cell>
          <cell r="R23">
            <v>7.8571428571428568</v>
          </cell>
          <cell r="S23">
            <v>23.4</v>
          </cell>
          <cell r="T23">
            <v>55</v>
          </cell>
          <cell r="U23">
            <v>11.2</v>
          </cell>
          <cell r="W23">
            <v>181.44000000000003</v>
          </cell>
          <cell r="X23">
            <v>8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  <cell r="D24">
            <v>67</v>
          </cell>
          <cell r="E24">
            <v>280</v>
          </cell>
          <cell r="F24">
            <v>88</v>
          </cell>
          <cell r="G24">
            <v>227</v>
          </cell>
          <cell r="H24">
            <v>0.9</v>
          </cell>
          <cell r="I24">
            <v>88</v>
          </cell>
          <cell r="J24">
            <v>0</v>
          </cell>
          <cell r="L24">
            <v>40</v>
          </cell>
          <cell r="M24">
            <v>17.600000000000001</v>
          </cell>
          <cell r="Q24">
            <v>15.170454545454545</v>
          </cell>
          <cell r="R24">
            <v>15.170454545454545</v>
          </cell>
          <cell r="S24">
            <v>16.399999999999999</v>
          </cell>
          <cell r="T24">
            <v>32</v>
          </cell>
          <cell r="U24">
            <v>25.6</v>
          </cell>
          <cell r="W24">
            <v>0</v>
          </cell>
          <cell r="X24">
            <v>8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D25">
            <v>975</v>
          </cell>
          <cell r="E25">
            <v>2100</v>
          </cell>
          <cell r="F25">
            <v>1425</v>
          </cell>
          <cell r="G25">
            <v>1475</v>
          </cell>
          <cell r="H25">
            <v>1</v>
          </cell>
          <cell r="I25">
            <v>1425</v>
          </cell>
          <cell r="J25">
            <v>0</v>
          </cell>
          <cell r="L25">
            <v>1265</v>
          </cell>
          <cell r="M25">
            <v>285</v>
          </cell>
          <cell r="N25">
            <v>965</v>
          </cell>
          <cell r="Q25">
            <v>13</v>
          </cell>
          <cell r="R25">
            <v>9.6140350877192979</v>
          </cell>
          <cell r="S25">
            <v>275</v>
          </cell>
          <cell r="T25">
            <v>311</v>
          </cell>
          <cell r="U25">
            <v>298</v>
          </cell>
          <cell r="W25">
            <v>965</v>
          </cell>
          <cell r="X25">
            <v>5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D26">
            <v>630</v>
          </cell>
          <cell r="E26">
            <v>2150</v>
          </cell>
          <cell r="F26">
            <v>1165</v>
          </cell>
          <cell r="G26">
            <v>1475</v>
          </cell>
          <cell r="H26">
            <v>1</v>
          </cell>
          <cell r="I26">
            <v>1155</v>
          </cell>
          <cell r="J26">
            <v>10</v>
          </cell>
          <cell r="L26">
            <v>160</v>
          </cell>
          <cell r="M26">
            <v>233</v>
          </cell>
          <cell r="N26">
            <v>1394</v>
          </cell>
          <cell r="Q26">
            <v>13</v>
          </cell>
          <cell r="R26">
            <v>7.0171673819742493</v>
          </cell>
          <cell r="S26">
            <v>194</v>
          </cell>
          <cell r="T26">
            <v>245</v>
          </cell>
          <cell r="U26">
            <v>200</v>
          </cell>
          <cell r="W26">
            <v>1394</v>
          </cell>
          <cell r="X26">
            <v>5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  <cell r="D27">
            <v>54</v>
          </cell>
          <cell r="G27">
            <v>54</v>
          </cell>
          <cell r="H27">
            <v>0.33</v>
          </cell>
          <cell r="J27">
            <v>0</v>
          </cell>
          <cell r="L27">
            <v>0</v>
          </cell>
          <cell r="M27">
            <v>0</v>
          </cell>
          <cell r="Q27" t="e">
            <v>#DIV/0!</v>
          </cell>
          <cell r="R27" t="e">
            <v>#DIV/0!</v>
          </cell>
          <cell r="S27">
            <v>0</v>
          </cell>
          <cell r="T27">
            <v>1.2</v>
          </cell>
          <cell r="U27">
            <v>0</v>
          </cell>
          <cell r="W27">
            <v>0</v>
          </cell>
          <cell r="X27">
            <v>6</v>
          </cell>
        </row>
        <row r="28">
          <cell r="A28" t="str">
            <v>Фрай-пицца с ветчиной и грибами ТМ Зареченские ТС Зареченские продукты.  Поком</v>
          </cell>
          <cell r="B28" t="str">
            <v>кг</v>
          </cell>
          <cell r="D28">
            <v>54</v>
          </cell>
          <cell r="F28">
            <v>15</v>
          </cell>
          <cell r="H28">
            <v>1</v>
          </cell>
          <cell r="I28">
            <v>16</v>
          </cell>
          <cell r="J28">
            <v>-1</v>
          </cell>
          <cell r="L28">
            <v>171</v>
          </cell>
          <cell r="M28">
            <v>3</v>
          </cell>
          <cell r="Q28">
            <v>57</v>
          </cell>
          <cell r="R28">
            <v>57</v>
          </cell>
          <cell r="S28">
            <v>0</v>
          </cell>
          <cell r="T28">
            <v>0</v>
          </cell>
          <cell r="U28">
            <v>16.8</v>
          </cell>
          <cell r="W28">
            <v>0</v>
          </cell>
          <cell r="X28">
            <v>3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D29">
            <v>83</v>
          </cell>
          <cell r="E29">
            <v>2268</v>
          </cell>
          <cell r="F29">
            <v>897</v>
          </cell>
          <cell r="G29">
            <v>1371</v>
          </cell>
          <cell r="H29">
            <v>0.25</v>
          </cell>
          <cell r="I29">
            <v>865</v>
          </cell>
          <cell r="J29">
            <v>32</v>
          </cell>
          <cell r="L29">
            <v>0</v>
          </cell>
          <cell r="M29">
            <v>179.4</v>
          </cell>
          <cell r="N29">
            <v>961.20000000000027</v>
          </cell>
          <cell r="Q29">
            <v>13.000000000000002</v>
          </cell>
          <cell r="R29">
            <v>7.6421404682274243</v>
          </cell>
          <cell r="S29">
            <v>46.6</v>
          </cell>
          <cell r="T29">
            <v>251</v>
          </cell>
          <cell r="U29">
            <v>150.6</v>
          </cell>
          <cell r="W29">
            <v>240.30000000000007</v>
          </cell>
          <cell r="X29">
            <v>12</v>
          </cell>
        </row>
        <row r="30">
          <cell r="A30" t="str">
            <v>Хрустящие крылышки ТМ Зареченские ТС Зареченские продукты.   Поком</v>
          </cell>
          <cell r="B30" t="str">
            <v>кг</v>
          </cell>
          <cell r="D30">
            <v>545.4</v>
          </cell>
          <cell r="F30">
            <v>183.6</v>
          </cell>
          <cell r="G30">
            <v>345.6</v>
          </cell>
          <cell r="H30">
            <v>1</v>
          </cell>
          <cell r="I30">
            <v>185.6</v>
          </cell>
          <cell r="J30">
            <v>-2</v>
          </cell>
          <cell r="L30">
            <v>0</v>
          </cell>
          <cell r="M30">
            <v>36.72</v>
          </cell>
          <cell r="N30">
            <v>131.76</v>
          </cell>
          <cell r="Q30">
            <v>13</v>
          </cell>
          <cell r="R30">
            <v>9.4117647058823533</v>
          </cell>
          <cell r="S30">
            <v>64.44</v>
          </cell>
          <cell r="T30">
            <v>36.72</v>
          </cell>
          <cell r="U30">
            <v>37.799999999999997</v>
          </cell>
          <cell r="W30">
            <v>131.76</v>
          </cell>
          <cell r="X30">
            <v>1.8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 t="str">
            <v>Нояб</v>
          </cell>
          <cell r="D31">
            <v>-2</v>
          </cell>
          <cell r="E31">
            <v>2450</v>
          </cell>
          <cell r="F31">
            <v>1176</v>
          </cell>
          <cell r="G31">
            <v>1272</v>
          </cell>
          <cell r="H31">
            <v>0.25</v>
          </cell>
          <cell r="I31">
            <v>1144</v>
          </cell>
          <cell r="J31">
            <v>32</v>
          </cell>
          <cell r="L31">
            <v>600</v>
          </cell>
          <cell r="M31">
            <v>235.2</v>
          </cell>
          <cell r="N31">
            <v>1185.5999999999999</v>
          </cell>
          <cell r="Q31">
            <v>13</v>
          </cell>
          <cell r="R31">
            <v>7.9591836734693882</v>
          </cell>
          <cell r="S31">
            <v>140.6</v>
          </cell>
          <cell r="T31">
            <v>276.39999999999998</v>
          </cell>
          <cell r="U31">
            <v>124.4</v>
          </cell>
          <cell r="W31">
            <v>296.39999999999998</v>
          </cell>
          <cell r="X31">
            <v>12</v>
          </cell>
        </row>
        <row r="32">
          <cell r="A32" t="str">
            <v>Чебупицца Пепперони ТМ Горячая штучка ТС Чебупицца 0.25кг зам  ПОКОМ</v>
          </cell>
          <cell r="B32" t="str">
            <v>шт</v>
          </cell>
          <cell r="C32" t="str">
            <v>Нояб</v>
          </cell>
          <cell r="D32">
            <v>-2</v>
          </cell>
          <cell r="E32">
            <v>2546</v>
          </cell>
          <cell r="F32">
            <v>1201</v>
          </cell>
          <cell r="G32">
            <v>1343</v>
          </cell>
          <cell r="H32">
            <v>0.25</v>
          </cell>
          <cell r="I32">
            <v>1180</v>
          </cell>
          <cell r="J32">
            <v>21</v>
          </cell>
          <cell r="L32">
            <v>0</v>
          </cell>
          <cell r="M32">
            <v>240.2</v>
          </cell>
          <cell r="N32">
            <v>1779.6</v>
          </cell>
          <cell r="Q32">
            <v>13</v>
          </cell>
          <cell r="R32">
            <v>5.5911740216486265</v>
          </cell>
          <cell r="S32">
            <v>112.8</v>
          </cell>
          <cell r="T32">
            <v>273.39999999999998</v>
          </cell>
          <cell r="U32">
            <v>144</v>
          </cell>
          <cell r="W32">
            <v>444.9</v>
          </cell>
          <cell r="X32">
            <v>12</v>
          </cell>
        </row>
        <row r="33">
          <cell r="A33" t="str">
            <v>Чебуреки Мясные вес 2,7 кг ТМ Зареченские ТС Зареченские продукты   Поком</v>
          </cell>
          <cell r="B33" t="str">
            <v>кг</v>
          </cell>
          <cell r="E33">
            <v>99.9</v>
          </cell>
          <cell r="G33">
            <v>99.9</v>
          </cell>
          <cell r="H33">
            <v>1</v>
          </cell>
          <cell r="J33">
            <v>0</v>
          </cell>
          <cell r="L33">
            <v>100</v>
          </cell>
          <cell r="M33">
            <v>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2.7</v>
          </cell>
        </row>
        <row r="34">
          <cell r="A34" t="str">
            <v>Чебуреки сочные ТМ Зареченские ТС Зареченские продукты.  Поком</v>
          </cell>
          <cell r="B34" t="str">
            <v>кг</v>
          </cell>
          <cell r="E34">
            <v>2000</v>
          </cell>
          <cell r="F34">
            <v>400</v>
          </cell>
          <cell r="G34">
            <v>1600</v>
          </cell>
          <cell r="H34">
            <v>1</v>
          </cell>
          <cell r="I34">
            <v>400</v>
          </cell>
          <cell r="J34">
            <v>0</v>
          </cell>
          <cell r="L34">
            <v>2200</v>
          </cell>
          <cell r="M34">
            <v>80</v>
          </cell>
          <cell r="N34">
            <v>1000</v>
          </cell>
          <cell r="Q34">
            <v>60</v>
          </cell>
          <cell r="R34">
            <v>47.5</v>
          </cell>
          <cell r="S34">
            <v>20</v>
          </cell>
          <cell r="T34">
            <v>502</v>
          </cell>
          <cell r="U34">
            <v>97</v>
          </cell>
          <cell r="W34">
            <v>1000</v>
          </cell>
          <cell r="X34">
            <v>5</v>
          </cell>
        </row>
        <row r="35">
          <cell r="A35" t="str">
            <v>БОНУС_Готовые чебупели сочные с мясом ТМ Горячая штучка  0,3кг зам  ПОКОМ</v>
          </cell>
          <cell r="B35" t="str">
            <v>шт</v>
          </cell>
          <cell r="D35">
            <v>-69</v>
          </cell>
          <cell r="E35">
            <v>257</v>
          </cell>
          <cell r="F35">
            <v>265</v>
          </cell>
          <cell r="G35">
            <v>-85</v>
          </cell>
          <cell r="H35">
            <v>0</v>
          </cell>
          <cell r="I35">
            <v>308</v>
          </cell>
          <cell r="J35">
            <v>-43</v>
          </cell>
          <cell r="L35">
            <v>0</v>
          </cell>
          <cell r="M35">
            <v>53</v>
          </cell>
          <cell r="Q35">
            <v>-1.6037735849056605</v>
          </cell>
          <cell r="R35">
            <v>-1.6037735849056605</v>
          </cell>
          <cell r="S35">
            <v>1.2</v>
          </cell>
          <cell r="T35">
            <v>60.6</v>
          </cell>
          <cell r="U35">
            <v>52</v>
          </cell>
          <cell r="X35">
            <v>0</v>
          </cell>
        </row>
        <row r="36">
          <cell r="A36" t="str">
            <v>БОНУС_Пельмени Бульмени со сливочным маслом Горячая штучка 0,9 кг  ПОКОМ</v>
          </cell>
          <cell r="B36" t="str">
            <v>шт</v>
          </cell>
          <cell r="D36">
            <v>-21</v>
          </cell>
          <cell r="E36">
            <v>59</v>
          </cell>
          <cell r="F36">
            <v>112</v>
          </cell>
          <cell r="G36">
            <v>-74</v>
          </cell>
          <cell r="H36">
            <v>0</v>
          </cell>
          <cell r="I36">
            <v>122</v>
          </cell>
          <cell r="J36">
            <v>-10</v>
          </cell>
          <cell r="L36">
            <v>0</v>
          </cell>
          <cell r="M36">
            <v>22.4</v>
          </cell>
          <cell r="Q36">
            <v>-3.3035714285714288</v>
          </cell>
          <cell r="R36">
            <v>-3.3035714285714288</v>
          </cell>
          <cell r="S36">
            <v>1.2</v>
          </cell>
          <cell r="T36">
            <v>26.4</v>
          </cell>
          <cell r="U36">
            <v>28.8</v>
          </cell>
          <cell r="X3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2 ЗПФ Мелитополь</v>
          </cell>
          <cell r="D1">
            <v>15304.415000000001</v>
          </cell>
        </row>
        <row r="2">
          <cell r="A2" t="str">
            <v>ПОКОМ Логистический Партнер</v>
          </cell>
          <cell r="D2">
            <v>15304.415000000001</v>
          </cell>
        </row>
        <row r="3">
          <cell r="A3" t="str">
            <v>Логистический Партнер кг</v>
          </cell>
          <cell r="D3">
            <v>7.5</v>
          </cell>
        </row>
        <row r="4">
          <cell r="A4" t="str">
            <v>201  Ветчина Нежная ТМ Особый рецепт, (2,5кг), ПОКОМ</v>
          </cell>
          <cell r="D4">
            <v>2.5</v>
          </cell>
        </row>
        <row r="5">
          <cell r="A5" t="str">
            <v>219  Колбаса Докторская Особая ТМ Особый рецепт, ВЕС  ПОКОМ</v>
          </cell>
          <cell r="D5">
            <v>2.5</v>
          </cell>
        </row>
        <row r="6">
          <cell r="A6" t="str">
            <v>235  Колбаса Особая ТМ Особый рецепт, ВЕС, ТМ Стародворье ПОКОМ</v>
          </cell>
          <cell r="D6">
            <v>2.5</v>
          </cell>
        </row>
        <row r="7">
          <cell r="A7" t="str">
            <v>ПОКОМ Логистический Партнер Заморозка</v>
          </cell>
          <cell r="D7">
            <v>15296.915000000001</v>
          </cell>
        </row>
        <row r="8">
          <cell r="A8" t="str">
            <v>БОНУС_Готовые чебупели сочные с мясом ТМ Горячая штучка  0,3кг зам  ПОКОМ</v>
          </cell>
          <cell r="D8">
            <v>37</v>
          </cell>
        </row>
        <row r="9">
          <cell r="A9" t="str">
            <v>БОНУС_Пельмени Бульмени со сливочным маслом Горячая штучка 0,9 кг  ПОКОМ</v>
          </cell>
          <cell r="D9">
            <v>64</v>
          </cell>
        </row>
        <row r="10">
          <cell r="A10" t="str">
            <v>Готовые чебупели с ветчиной и сыром Горячая штучка 0,3кг зам  ПОКОМ</v>
          </cell>
          <cell r="D10">
            <v>914</v>
          </cell>
        </row>
        <row r="11">
          <cell r="A11" t="str">
            <v>Готовые чебупели сочные с мясом ТМ Горячая штучка  0,3кг зам  ПОКОМ</v>
          </cell>
          <cell r="D11">
            <v>775</v>
          </cell>
        </row>
        <row r="12">
          <cell r="A12" t="str">
            <v>ЖАР-мени ТМ Зареченские ТС Зареченские продукты.   Поком</v>
          </cell>
          <cell r="D12">
            <v>316</v>
          </cell>
        </row>
        <row r="13">
          <cell r="A13" t="str">
            <v>Мини-сосиски в тесте "Фрайпики" 3,7кг ВЕС, ТМ Зареченские  ПОКОМ</v>
          </cell>
          <cell r="D13">
            <v>386.5</v>
          </cell>
        </row>
        <row r="14">
          <cell r="A14" t="str">
            <v>Мини-сосиски в тесте Фрайпики 1,8кг ВЕС ТМ Зареченские  Поком</v>
          </cell>
          <cell r="D14">
            <v>32.4</v>
          </cell>
        </row>
        <row r="15">
          <cell r="A15" t="str">
            <v>Наггетсы Нагетосы Сочная курочка ТМ Горячая штучка 0,25 кг зам  ПОКОМ</v>
          </cell>
          <cell r="D15">
            <v>690</v>
          </cell>
        </row>
        <row r="16">
          <cell r="A16" t="str">
            <v>Наггетсы с индейкой 0,25кг ТМ Вязанка ТС Няняггетсы Сливушки НД2 замор.  ПОКОМ</v>
          </cell>
          <cell r="D16">
            <v>634</v>
          </cell>
        </row>
        <row r="17">
          <cell r="A17" t="str">
            <v>Наггетсы Хрустящие ТМ Зареченские ТС Зареченские продукты. Поком</v>
          </cell>
          <cell r="D17">
            <v>439</v>
          </cell>
        </row>
        <row r="18">
          <cell r="A18" t="str">
            <v>Пельмени Grandmeni со сливочным маслом Горячая штучка 0,75 кг ПОКОМ</v>
          </cell>
          <cell r="D18">
            <v>249</v>
          </cell>
        </row>
        <row r="19">
          <cell r="A19" t="str">
            <v>Пельмени Бигбули с мясом, Горячая штучка 0,9кг  ПОКОМ</v>
          </cell>
          <cell r="D19">
            <v>315</v>
          </cell>
        </row>
        <row r="20">
          <cell r="A20" t="str">
            <v>Пельмени Бульмени с говядиной и свининой Горячая шт. 0,9 кг  ПОКОМ</v>
          </cell>
          <cell r="D20">
            <v>854</v>
          </cell>
        </row>
        <row r="21">
          <cell r="A21" t="str">
            <v>Пельмени Бульмени с говядиной и свининой Горячая штучка 0,43  ПОКОМ</v>
          </cell>
          <cell r="D21">
            <v>117</v>
          </cell>
        </row>
        <row r="22">
          <cell r="A22" t="str">
            <v>Пельмени Бульмени с говядиной и свининой Наваристые Горячая штучка ВЕС  ПОКОМ</v>
          </cell>
          <cell r="D22">
            <v>1751.0150000000001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1042</v>
          </cell>
        </row>
        <row r="24">
          <cell r="A24" t="str">
            <v>Пельмени Бульмени со сливочным маслом ТМ Горячая шт. 0,43 кг  ПОКОМ</v>
          </cell>
          <cell r="D24">
            <v>117</v>
          </cell>
        </row>
        <row r="25">
          <cell r="A25" t="str">
            <v>Пельмени Мясорубские ТМ Стародворье фоу-пак равиоли 0,7 кг.  Поком</v>
          </cell>
          <cell r="D25">
            <v>148</v>
          </cell>
        </row>
        <row r="26">
          <cell r="A26" t="str">
            <v>Пельмени Отборные из свинины и говядины 0,9 кг ТМ Стародворье ТС Медвежье ушко  ПОКОМ</v>
          </cell>
          <cell r="D26">
            <v>137</v>
          </cell>
        </row>
        <row r="27">
          <cell r="A27" t="str">
            <v>Пельмени Отборные с говядиной 0,9 кг НОВА ТМ Стародворье ТС Медвежье ушко  ПОКОМ</v>
          </cell>
          <cell r="D27">
            <v>69</v>
          </cell>
        </row>
        <row r="28">
          <cell r="A28" t="str">
            <v>Пельмени С говядиной и свининой, ВЕС, ТМ Славница сфера пуговки  ПОКОМ</v>
          </cell>
          <cell r="D28">
            <v>1350</v>
          </cell>
        </row>
        <row r="29">
          <cell r="A29" t="str">
            <v>Пельмени Со свининой и говядиной ТМ Особый рецепт Любимая ложка 1,0 кг  ПОКОМ</v>
          </cell>
          <cell r="D29">
            <v>825</v>
          </cell>
        </row>
        <row r="30">
          <cell r="A30" t="str">
            <v>Хотстеры ТМ Горячая штучка ТС Хотстеры 0,25 кг зам  ПОКОМ</v>
          </cell>
          <cell r="D30">
            <v>628</v>
          </cell>
        </row>
        <row r="31">
          <cell r="A31" t="str">
            <v>Хрустящие крылышки ТМ Зареченские ТС Зареченские продукты.   Поком</v>
          </cell>
          <cell r="D31">
            <v>163.4</v>
          </cell>
        </row>
        <row r="32">
          <cell r="A32" t="str">
            <v>Чебупицца курочка по-итальянски Горячая штучка 0,25 кг зам  ПОКОМ</v>
          </cell>
          <cell r="D32">
            <v>844</v>
          </cell>
        </row>
        <row r="33">
          <cell r="A33" t="str">
            <v>Чебупицца Пепперони ТМ Горячая штучка ТС Чебупицца 0.25кг зам  ПОКОМ</v>
          </cell>
          <cell r="D33">
            <v>881</v>
          </cell>
        </row>
        <row r="34">
          <cell r="A34" t="str">
            <v>Чебуреки Мясные вес 2,7 кг ТМ Зареченские ТС Зареченские продукты   Поком</v>
          </cell>
          <cell r="D34">
            <v>48.6</v>
          </cell>
        </row>
        <row r="35">
          <cell r="A35" t="str">
            <v>Чебуреки сочные ТМ Зареченские ТС Зареченские продукты.  Поком</v>
          </cell>
          <cell r="D35">
            <v>1470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09.11.2023 - 16.11.2023</v>
          </cell>
          <cell r="B1"/>
        </row>
        <row r="3">
          <cell r="A3" t="str">
            <v>Склад</v>
          </cell>
          <cell r="B3" t="str">
            <v>ед.изм</v>
          </cell>
        </row>
        <row r="4">
          <cell r="A4" t="str">
            <v>Номенклатура</v>
          </cell>
          <cell r="B4"/>
        </row>
        <row r="5">
          <cell r="A5"/>
          <cell r="B5"/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</row>
        <row r="10">
          <cell r="A10" t="str">
            <v>Мини-сосиски в тесте "Фрайпики" 3,7кг ВЕС, ТМ Зареченские  ПОКОМ</v>
          </cell>
          <cell r="B10" t="str">
            <v>кг</v>
          </cell>
        </row>
        <row r="11">
          <cell r="A11" t="str">
            <v>Мини-сосиски в тесте Фрайпики 1,8кг ВЕС ТМ Зареченские  Поком</v>
          </cell>
          <cell r="B11" t="str">
            <v>кг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</row>
        <row r="14">
          <cell r="A14" t="str">
            <v>Наггетсы Хрустящие ТМ Зареченские ТС Зареченские продукты. Поком</v>
          </cell>
          <cell r="B14" t="str">
            <v>кг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</row>
        <row r="28">
          <cell r="A28" t="str">
            <v>Фрай-пицца с ветчиной и грибами ТМ Зареченские ТС Зареченские продукты.  Поком</v>
          </cell>
          <cell r="B28" t="str">
            <v>кг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</row>
        <row r="30">
          <cell r="A30" t="str">
            <v>Хрустящие крылышки ТМ Зареченские ТС Зареченские продукты.   Поком</v>
          </cell>
          <cell r="B30" t="str">
            <v>кг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</row>
        <row r="32">
          <cell r="A32" t="str">
            <v>Чебуреки Мясные вес 2,7 кг Кулинарные изделия мясосодержащие рубленые в тесте жарен  ПОКОМ</v>
          </cell>
          <cell r="B32" t="str">
            <v>кг</v>
          </cell>
        </row>
        <row r="33">
          <cell r="A33" t="str">
            <v>Чебупицца Пепперони ТМ Горячая штучка ТС Чебупицца 0.25кг зам  ПОКОМ</v>
          </cell>
          <cell r="B33" t="str">
            <v>шт</v>
          </cell>
        </row>
        <row r="34">
          <cell r="A34" t="str">
            <v>Чебуреки сочные ТМ Зареченские ТС Зареченские продукты.  Поком</v>
          </cell>
          <cell r="B34" t="str">
            <v>кг</v>
          </cell>
        </row>
        <row r="35">
          <cell r="A35" t="str">
            <v>БОНУС_Готовые чебупели сочные с мясом ТМ Горячая штучка  0,3кг зам  ПОКОМ</v>
          </cell>
          <cell r="B35" t="str">
            <v>шт</v>
          </cell>
        </row>
        <row r="36">
          <cell r="A36" t="str">
            <v>БОНУС_Пельмени Бульмени со сливочным маслом Горячая штучка 0,9 кг  ПОКОМ</v>
          </cell>
          <cell r="B36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36"/>
  <sheetViews>
    <sheetView tabSelected="1" workbookViewId="0">
      <selection activeCell="P8" sqref="P8"/>
    </sheetView>
  </sheetViews>
  <sheetFormatPr defaultColWidth="10.5" defaultRowHeight="11.45" customHeight="1" outlineLevelRow="1" x14ac:dyDescent="0.2"/>
  <cols>
    <col min="1" max="1" width="72.1640625" style="1" customWidth="1"/>
    <col min="2" max="2" width="4.1640625" style="1" customWidth="1"/>
    <col min="3" max="3" width="8.83203125" style="1" customWidth="1"/>
    <col min="4" max="7" width="7.83203125" style="1" customWidth="1"/>
    <col min="8" max="8" width="4.5" style="23" customWidth="1"/>
    <col min="9" max="10" width="8.1640625" style="2" customWidth="1"/>
    <col min="11" max="12" width="0.83203125" style="2" customWidth="1"/>
    <col min="13" max="15" width="8.1640625" style="2" customWidth="1"/>
    <col min="16" max="16" width="20.1640625" style="2" customWidth="1"/>
    <col min="17" max="18" width="5.6640625" style="2" customWidth="1"/>
    <col min="19" max="21" width="7.6640625" style="2" customWidth="1"/>
    <col min="22" max="22" width="18.33203125" style="2" customWidth="1"/>
    <col min="23" max="23" width="10.5" style="2"/>
    <col min="24" max="24" width="10.5" style="23"/>
    <col min="25" max="25" width="10.5" style="27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B2" s="3"/>
      <c r="C2" s="3"/>
      <c r="D2" s="3"/>
    </row>
    <row r="3" spans="1:26" ht="12.95" customHeight="1" x14ac:dyDescent="0.2">
      <c r="A3" s="4" t="s">
        <v>1</v>
      </c>
      <c r="B3" s="4" t="s">
        <v>2</v>
      </c>
      <c r="C3" s="21" t="s">
        <v>59</v>
      </c>
      <c r="D3" s="5" t="s">
        <v>3</v>
      </c>
      <c r="E3" s="5"/>
      <c r="F3" s="5"/>
      <c r="G3" s="5"/>
      <c r="H3" s="10" t="s">
        <v>39</v>
      </c>
      <c r="I3" s="11" t="s">
        <v>40</v>
      </c>
      <c r="J3" s="11" t="s">
        <v>41</v>
      </c>
      <c r="K3" s="11" t="s">
        <v>42</v>
      </c>
      <c r="L3" s="11" t="s">
        <v>42</v>
      </c>
      <c r="M3" s="11" t="s">
        <v>43</v>
      </c>
      <c r="N3" s="12" t="s">
        <v>42</v>
      </c>
      <c r="O3" s="13" t="s">
        <v>44</v>
      </c>
      <c r="P3" s="14"/>
      <c r="Q3" s="11" t="s">
        <v>45</v>
      </c>
      <c r="R3" s="11" t="s">
        <v>46</v>
      </c>
      <c r="S3" s="12" t="s">
        <v>47</v>
      </c>
      <c r="T3" s="12" t="s">
        <v>48</v>
      </c>
      <c r="U3" s="12" t="s">
        <v>56</v>
      </c>
      <c r="V3" s="15" t="s">
        <v>49</v>
      </c>
      <c r="W3" s="11" t="s">
        <v>50</v>
      </c>
      <c r="X3" s="10"/>
      <c r="Y3" s="16" t="s">
        <v>51</v>
      </c>
      <c r="Z3" s="11" t="s">
        <v>52</v>
      </c>
    </row>
    <row r="4" spans="1:26" ht="26.1" customHeight="1" x14ac:dyDescent="0.2">
      <c r="A4" s="6"/>
      <c r="B4" s="7"/>
      <c r="C4" s="21" t="s">
        <v>59</v>
      </c>
      <c r="D4" s="5" t="s">
        <v>4</v>
      </c>
      <c r="E4" s="5" t="s">
        <v>5</v>
      </c>
      <c r="F4" s="5" t="s">
        <v>6</v>
      </c>
      <c r="G4" s="5" t="s">
        <v>7</v>
      </c>
      <c r="H4" s="10"/>
      <c r="I4" s="11"/>
      <c r="J4" s="11"/>
      <c r="K4" s="11"/>
      <c r="L4" s="12"/>
      <c r="M4" s="11"/>
      <c r="N4" s="17"/>
      <c r="O4" s="13" t="s">
        <v>53</v>
      </c>
      <c r="P4" s="14" t="s">
        <v>54</v>
      </c>
      <c r="Q4" s="11"/>
      <c r="R4" s="11"/>
      <c r="S4" s="11"/>
      <c r="T4" s="11"/>
      <c r="U4" s="11"/>
      <c r="V4" s="11"/>
      <c r="W4" s="11"/>
      <c r="X4" s="10"/>
      <c r="Y4" s="16"/>
      <c r="Z4" s="11"/>
    </row>
    <row r="5" spans="1:26" ht="13.5" customHeight="1" x14ac:dyDescent="0.2">
      <c r="A5" s="6"/>
      <c r="B5" s="7"/>
      <c r="C5" s="7"/>
      <c r="D5" s="5"/>
      <c r="E5" s="5"/>
      <c r="F5" s="18">
        <f t="shared" ref="F5:G5" si="0">SUM(F6:F209)</f>
        <v>15353.9</v>
      </c>
      <c r="G5" s="18">
        <f t="shared" si="0"/>
        <v>39121.799999999996</v>
      </c>
      <c r="H5" s="10"/>
      <c r="I5" s="18">
        <f t="shared" ref="I5:O5" si="1">SUM(I6:I209)</f>
        <v>15296.915000000001</v>
      </c>
      <c r="J5" s="18">
        <f t="shared" si="1"/>
        <v>56.984999999999872</v>
      </c>
      <c r="K5" s="18">
        <f t="shared" si="1"/>
        <v>0</v>
      </c>
      <c r="L5" s="18">
        <f t="shared" si="1"/>
        <v>0</v>
      </c>
      <c r="M5" s="18">
        <f t="shared" si="1"/>
        <v>3070.7799999999997</v>
      </c>
      <c r="N5" s="18">
        <f t="shared" si="1"/>
        <v>6859.1200000000008</v>
      </c>
      <c r="O5" s="18">
        <f t="shared" si="1"/>
        <v>0</v>
      </c>
      <c r="P5" s="19"/>
      <c r="Q5" s="11"/>
      <c r="R5" s="11"/>
      <c r="S5" s="18">
        <f t="shared" ref="S5:U5" si="2">SUM(S6:S209)</f>
        <v>4574.66</v>
      </c>
      <c r="T5" s="18">
        <f t="shared" si="2"/>
        <v>3049.3600000000006</v>
      </c>
      <c r="U5" s="18">
        <f t="shared" si="2"/>
        <v>3963.2599999999998</v>
      </c>
      <c r="V5" s="11"/>
      <c r="W5" s="18">
        <f>SUM(W6:W209)</f>
        <v>5819.5680000000002</v>
      </c>
      <c r="X5" s="10" t="s">
        <v>55</v>
      </c>
      <c r="Y5" s="20">
        <f>SUM(Y6:Y209)</f>
        <v>1523</v>
      </c>
      <c r="Z5" s="18">
        <f>SUM(Z6:Z209)</f>
        <v>7043.74</v>
      </c>
    </row>
    <row r="6" spans="1:26" ht="11.1" customHeight="1" x14ac:dyDescent="0.2">
      <c r="A6" s="8" t="s">
        <v>11</v>
      </c>
      <c r="B6" s="8" t="s">
        <v>9</v>
      </c>
      <c r="C6" s="22" t="s">
        <v>60</v>
      </c>
      <c r="D6" s="9">
        <v>1734</v>
      </c>
      <c r="E6" s="9">
        <v>1560</v>
      </c>
      <c r="F6" s="9">
        <v>943</v>
      </c>
      <c r="G6" s="9">
        <v>2174</v>
      </c>
      <c r="H6" s="23">
        <f>VLOOKUP(A6,[1]TDSheet!$A:$H,8,0)</f>
        <v>0.3</v>
      </c>
      <c r="I6" s="2">
        <f>VLOOKUP(A6,[2]Мелитополь!$A:$E,4,0)</f>
        <v>914</v>
      </c>
      <c r="J6" s="2">
        <f>F6-I6</f>
        <v>29</v>
      </c>
      <c r="M6" s="2">
        <f>F6/5</f>
        <v>188.6</v>
      </c>
      <c r="N6" s="24">
        <f>14*M6-G6</f>
        <v>466.40000000000009</v>
      </c>
      <c r="O6" s="24"/>
      <c r="Q6" s="2">
        <f>(G6+N6)/M6</f>
        <v>14.000000000000002</v>
      </c>
      <c r="R6" s="2">
        <f>G6/M6</f>
        <v>11.527041357370095</v>
      </c>
      <c r="S6" s="2">
        <f>VLOOKUP(A6,[1]TDSheet!$A:$T,20,0)</f>
        <v>284.60000000000002</v>
      </c>
      <c r="T6" s="2">
        <f>VLOOKUP(A6,[1]TDSheet!$A:$U,21,0)</f>
        <v>142.4</v>
      </c>
      <c r="U6" s="2">
        <f>VLOOKUP(A6,[1]TDSheet!$A:$M,13,0)</f>
        <v>243</v>
      </c>
      <c r="W6" s="2">
        <f>N6*H6</f>
        <v>139.92000000000002</v>
      </c>
      <c r="X6" s="23">
        <f>VLOOKUP(A6,[1]TDSheet!$A:$X,24,0)</f>
        <v>12</v>
      </c>
      <c r="Y6" s="27">
        <v>39</v>
      </c>
      <c r="Z6" s="2">
        <f>Y6*X6*H6</f>
        <v>140.4</v>
      </c>
    </row>
    <row r="7" spans="1:26" ht="11.1" customHeight="1" x14ac:dyDescent="0.2">
      <c r="A7" s="8" t="s">
        <v>12</v>
      </c>
      <c r="B7" s="8" t="s">
        <v>9</v>
      </c>
      <c r="C7" s="22" t="s">
        <v>60</v>
      </c>
      <c r="D7" s="9">
        <v>1266</v>
      </c>
      <c r="E7" s="9">
        <v>2016</v>
      </c>
      <c r="F7" s="9">
        <v>800</v>
      </c>
      <c r="G7" s="9">
        <v>2232</v>
      </c>
      <c r="H7" s="23">
        <f>VLOOKUP(A7,[1]TDSheet!$A:$H,8,0)</f>
        <v>0.3</v>
      </c>
      <c r="I7" s="2">
        <f>VLOOKUP(A7,[2]Мелитополь!$A:$E,4,0)</f>
        <v>775</v>
      </c>
      <c r="J7" s="2">
        <f t="shared" ref="J7:J36" si="3">F7-I7</f>
        <v>25</v>
      </c>
      <c r="M7" s="2">
        <f t="shared" ref="M7:M36" si="4">F7/5</f>
        <v>160</v>
      </c>
      <c r="N7" s="24">
        <f t="shared" ref="N7:N34" si="5">14*M7-G7</f>
        <v>8</v>
      </c>
      <c r="O7" s="24"/>
      <c r="Q7" s="2">
        <f t="shared" ref="Q7:Q36" si="6">(G7+N7)/M7</f>
        <v>14</v>
      </c>
      <c r="R7" s="2">
        <f t="shared" ref="R7:R36" si="7">G7/M7</f>
        <v>13.95</v>
      </c>
      <c r="S7" s="2">
        <f>VLOOKUP(A7,[1]TDSheet!$A:$T,20,0)</f>
        <v>262.8</v>
      </c>
      <c r="T7" s="2">
        <f>VLOOKUP(A7,[1]TDSheet!$A:$U,21,0)</f>
        <v>210.4</v>
      </c>
      <c r="U7" s="2">
        <f>VLOOKUP(A7,[1]TDSheet!$A:$M,13,0)</f>
        <v>233.6</v>
      </c>
      <c r="W7" s="2">
        <f t="shared" ref="W7:W36" si="8">N7*H7</f>
        <v>2.4</v>
      </c>
      <c r="X7" s="23">
        <f>VLOOKUP(A7,[1]TDSheet!$A:$X,24,0)</f>
        <v>12</v>
      </c>
      <c r="Y7" s="27">
        <v>1</v>
      </c>
      <c r="Z7" s="2">
        <f t="shared" ref="Z7:Z36" si="9">Y7*X7*H7</f>
        <v>3.5999999999999996</v>
      </c>
    </row>
    <row r="8" spans="1:26" ht="11.1" customHeight="1" x14ac:dyDescent="0.2">
      <c r="A8" s="8" t="s">
        <v>57</v>
      </c>
      <c r="B8" s="8" t="str">
        <f>VLOOKUP(A8,[3]TDSheet!$A:$B,2,0)</f>
        <v>кг</v>
      </c>
      <c r="C8" s="8"/>
      <c r="D8" s="9"/>
      <c r="E8" s="9"/>
      <c r="F8" s="9"/>
      <c r="G8" s="9"/>
      <c r="H8" s="23">
        <f>VLOOKUP(A8,[1]TDSheet!$A:$H,8,0)</f>
        <v>1</v>
      </c>
      <c r="J8" s="2">
        <f t="shared" si="3"/>
        <v>0</v>
      </c>
      <c r="M8" s="2">
        <f t="shared" si="4"/>
        <v>0</v>
      </c>
      <c r="N8" s="26">
        <v>100</v>
      </c>
      <c r="O8" s="24"/>
      <c r="Q8" s="2" t="e">
        <f t="shared" si="6"/>
        <v>#DIV/0!</v>
      </c>
      <c r="R8" s="2" t="e">
        <f t="shared" si="7"/>
        <v>#DIV/0!</v>
      </c>
      <c r="S8" s="2">
        <f>VLOOKUP(A8,[1]TDSheet!$A:$T,20,0)</f>
        <v>0</v>
      </c>
      <c r="T8" s="2">
        <f>VLOOKUP(A8,[1]TDSheet!$A:$U,21,0)</f>
        <v>0</v>
      </c>
      <c r="U8" s="2">
        <f>VLOOKUP(A8,[1]TDSheet!$A:$M,13,0)</f>
        <v>0</v>
      </c>
      <c r="W8" s="2">
        <f t="shared" si="8"/>
        <v>100</v>
      </c>
      <c r="X8" s="23">
        <f>VLOOKUP(A8,[1]TDSheet!$A:$X,24,0)</f>
        <v>3.7</v>
      </c>
      <c r="Y8" s="27">
        <v>30</v>
      </c>
      <c r="Z8" s="2">
        <f t="shared" si="9"/>
        <v>111</v>
      </c>
    </row>
    <row r="9" spans="1:26" ht="11.1" customHeight="1" x14ac:dyDescent="0.2">
      <c r="A9" s="8" t="s">
        <v>13</v>
      </c>
      <c r="B9" s="8" t="s">
        <v>14</v>
      </c>
      <c r="C9" s="8"/>
      <c r="D9" s="9">
        <v>973.5</v>
      </c>
      <c r="E9" s="9">
        <v>583</v>
      </c>
      <c r="F9" s="9">
        <v>313.5</v>
      </c>
      <c r="G9" s="9">
        <v>1155</v>
      </c>
      <c r="H9" s="23">
        <f>VLOOKUP(A9,[1]TDSheet!$A:$H,8,0)</f>
        <v>1</v>
      </c>
      <c r="I9" s="2">
        <f>VLOOKUP(A9,[2]Мелитополь!$A:$E,4,0)</f>
        <v>316</v>
      </c>
      <c r="J9" s="2">
        <f t="shared" si="3"/>
        <v>-2.5</v>
      </c>
      <c r="M9" s="2">
        <f t="shared" si="4"/>
        <v>62.7</v>
      </c>
      <c r="N9" s="24"/>
      <c r="O9" s="24"/>
      <c r="Q9" s="2">
        <f t="shared" si="6"/>
        <v>18.421052631578945</v>
      </c>
      <c r="R9" s="2">
        <f t="shared" si="7"/>
        <v>18.421052631578945</v>
      </c>
      <c r="S9" s="2">
        <f>VLOOKUP(A9,[1]TDSheet!$A:$T,20,0)</f>
        <v>14.3</v>
      </c>
      <c r="T9" s="2">
        <f>VLOOKUP(A9,[1]TDSheet!$A:$U,21,0)</f>
        <v>145.19999999999999</v>
      </c>
      <c r="U9" s="2">
        <f>VLOOKUP(A9,[1]TDSheet!$A:$M,13,0)</f>
        <v>112.3</v>
      </c>
      <c r="W9" s="2">
        <f t="shared" si="8"/>
        <v>0</v>
      </c>
      <c r="X9" s="23">
        <f>VLOOKUP(A9,[1]TDSheet!$A:$X,24,0)</f>
        <v>5.5</v>
      </c>
      <c r="Y9" s="27">
        <f t="shared" ref="Y9:Y33" si="10">N9/X9</f>
        <v>0</v>
      </c>
      <c r="Z9" s="2">
        <f t="shared" si="9"/>
        <v>0</v>
      </c>
    </row>
    <row r="10" spans="1:26" ht="11.1" customHeight="1" x14ac:dyDescent="0.2">
      <c r="A10" s="8" t="s">
        <v>15</v>
      </c>
      <c r="B10" s="8" t="s">
        <v>14</v>
      </c>
      <c r="C10" s="8"/>
      <c r="D10" s="9">
        <v>688.2</v>
      </c>
      <c r="E10" s="9">
        <v>558.70000000000005</v>
      </c>
      <c r="F10" s="9">
        <v>388.4</v>
      </c>
      <c r="G10" s="9">
        <v>803</v>
      </c>
      <c r="H10" s="23">
        <f>VLOOKUP(A10,[1]TDSheet!$A:$H,8,0)</f>
        <v>1</v>
      </c>
      <c r="I10" s="2">
        <f>VLOOKUP(A10,[2]Мелитополь!$A:$E,4,0)</f>
        <v>386.5</v>
      </c>
      <c r="J10" s="2">
        <f t="shared" si="3"/>
        <v>1.8999999999999773</v>
      </c>
      <c r="M10" s="2">
        <f t="shared" si="4"/>
        <v>77.679999999999993</v>
      </c>
      <c r="N10" s="24">
        <f t="shared" si="5"/>
        <v>284.52</v>
      </c>
      <c r="O10" s="24"/>
      <c r="Q10" s="2">
        <f t="shared" si="6"/>
        <v>14.000000000000002</v>
      </c>
      <c r="R10" s="2">
        <f t="shared" si="7"/>
        <v>10.337281153450052</v>
      </c>
      <c r="S10" s="2">
        <f>VLOOKUP(A10,[1]TDSheet!$A:$T,20,0)</f>
        <v>99.84</v>
      </c>
      <c r="T10" s="2">
        <f>VLOOKUP(A10,[1]TDSheet!$A:$U,21,0)</f>
        <v>0</v>
      </c>
      <c r="U10" s="2">
        <f>VLOOKUP(A10,[1]TDSheet!$A:$M,13,0)</f>
        <v>93.24</v>
      </c>
      <c r="W10" s="2">
        <f t="shared" si="8"/>
        <v>284.52</v>
      </c>
      <c r="X10" s="23">
        <f>VLOOKUP(A10,[1]TDSheet!$A:$X,24,0)</f>
        <v>3.7</v>
      </c>
      <c r="Y10" s="27">
        <v>85</v>
      </c>
      <c r="Z10" s="2">
        <f t="shared" si="9"/>
        <v>314.5</v>
      </c>
    </row>
    <row r="11" spans="1:26" ht="11.1" customHeight="1" x14ac:dyDescent="0.2">
      <c r="A11" s="8" t="s">
        <v>16</v>
      </c>
      <c r="B11" s="8" t="s">
        <v>14</v>
      </c>
      <c r="C11" s="8"/>
      <c r="D11" s="9">
        <v>630</v>
      </c>
      <c r="E11" s="9"/>
      <c r="F11" s="9">
        <v>32.4</v>
      </c>
      <c r="G11" s="9">
        <v>594</v>
      </c>
      <c r="H11" s="23">
        <f>VLOOKUP(A11,[1]TDSheet!$A:$H,8,0)</f>
        <v>1</v>
      </c>
      <c r="I11" s="2">
        <f>VLOOKUP(A11,[2]Мелитополь!$A:$E,4,0)</f>
        <v>32.4</v>
      </c>
      <c r="J11" s="2">
        <f t="shared" si="3"/>
        <v>0</v>
      </c>
      <c r="M11" s="2">
        <f t="shared" si="4"/>
        <v>6.4799999999999995</v>
      </c>
      <c r="N11" s="24"/>
      <c r="O11" s="24"/>
      <c r="Q11" s="2">
        <f t="shared" si="6"/>
        <v>91.666666666666671</v>
      </c>
      <c r="R11" s="2">
        <f t="shared" si="7"/>
        <v>91.666666666666671</v>
      </c>
      <c r="S11" s="2">
        <f>VLOOKUP(A11,[1]TDSheet!$A:$T,20,0)</f>
        <v>0</v>
      </c>
      <c r="T11" s="2">
        <f>VLOOKUP(A11,[1]TDSheet!$A:$U,21,0)</f>
        <v>45.36</v>
      </c>
      <c r="U11" s="2">
        <f>VLOOKUP(A11,[1]TDSheet!$A:$M,13,0)</f>
        <v>25.2</v>
      </c>
      <c r="W11" s="2">
        <f t="shared" si="8"/>
        <v>0</v>
      </c>
      <c r="X11" s="23">
        <f>VLOOKUP(A11,[1]TDSheet!$A:$X,24,0)</f>
        <v>1.8</v>
      </c>
      <c r="Y11" s="27">
        <f t="shared" si="10"/>
        <v>0</v>
      </c>
      <c r="Z11" s="2">
        <f t="shared" si="9"/>
        <v>0</v>
      </c>
    </row>
    <row r="12" spans="1:26" ht="11.1" customHeight="1" x14ac:dyDescent="0.2">
      <c r="A12" s="8" t="s">
        <v>17</v>
      </c>
      <c r="B12" s="8" t="s">
        <v>9</v>
      </c>
      <c r="C12" s="22" t="s">
        <v>60</v>
      </c>
      <c r="D12" s="9">
        <v>275</v>
      </c>
      <c r="E12" s="9">
        <v>3126</v>
      </c>
      <c r="F12" s="9">
        <v>644</v>
      </c>
      <c r="G12" s="9">
        <v>2611</v>
      </c>
      <c r="H12" s="23">
        <f>VLOOKUP(A12,[1]TDSheet!$A:$H,8,0)</f>
        <v>0.25</v>
      </c>
      <c r="I12" s="2">
        <f>VLOOKUP(A12,[2]Мелитополь!$A:$E,4,0)</f>
        <v>690</v>
      </c>
      <c r="J12" s="2">
        <f t="shared" si="3"/>
        <v>-46</v>
      </c>
      <c r="M12" s="2">
        <f t="shared" si="4"/>
        <v>128.80000000000001</v>
      </c>
      <c r="N12" s="24"/>
      <c r="O12" s="24"/>
      <c r="Q12" s="2">
        <f t="shared" si="6"/>
        <v>20.271739130434781</v>
      </c>
      <c r="R12" s="2">
        <f t="shared" si="7"/>
        <v>20.271739130434781</v>
      </c>
      <c r="S12" s="2">
        <f>VLOOKUP(A12,[1]TDSheet!$A:$T,20,0)</f>
        <v>168.2</v>
      </c>
      <c r="T12" s="2">
        <f>VLOOKUP(A12,[1]TDSheet!$A:$U,21,0)</f>
        <v>193.6</v>
      </c>
      <c r="U12" s="2">
        <f>VLOOKUP(A12,[1]TDSheet!$A:$M,13,0)</f>
        <v>251.8</v>
      </c>
      <c r="W12" s="2">
        <f t="shared" si="8"/>
        <v>0</v>
      </c>
      <c r="X12" s="23">
        <f>VLOOKUP(A12,[1]TDSheet!$A:$X,24,0)</f>
        <v>6</v>
      </c>
      <c r="Y12" s="27">
        <f t="shared" si="10"/>
        <v>0</v>
      </c>
      <c r="Z12" s="2">
        <f t="shared" si="9"/>
        <v>0</v>
      </c>
    </row>
    <row r="13" spans="1:26" ht="11.1" customHeight="1" x14ac:dyDescent="0.2">
      <c r="A13" s="8" t="s">
        <v>18</v>
      </c>
      <c r="B13" s="8" t="s">
        <v>9</v>
      </c>
      <c r="C13" s="8"/>
      <c r="D13" s="9">
        <v>1127</v>
      </c>
      <c r="E13" s="9">
        <v>2076</v>
      </c>
      <c r="F13" s="9">
        <v>667</v>
      </c>
      <c r="G13" s="9">
        <v>2409</v>
      </c>
      <c r="H13" s="23">
        <f>VLOOKUP(A13,[1]TDSheet!$A:$H,8,0)</f>
        <v>0.25</v>
      </c>
      <c r="I13" s="2">
        <f>VLOOKUP(A13,[2]Мелитополь!$A:$E,4,0)</f>
        <v>634</v>
      </c>
      <c r="J13" s="2">
        <f t="shared" si="3"/>
        <v>33</v>
      </c>
      <c r="M13" s="2">
        <f t="shared" si="4"/>
        <v>133.4</v>
      </c>
      <c r="N13" s="24"/>
      <c r="O13" s="24"/>
      <c r="Q13" s="2">
        <f t="shared" si="6"/>
        <v>18.058470764617692</v>
      </c>
      <c r="R13" s="2">
        <f t="shared" si="7"/>
        <v>18.058470764617692</v>
      </c>
      <c r="S13" s="2">
        <f>VLOOKUP(A13,[1]TDSheet!$A:$T,20,0)</f>
        <v>247.8</v>
      </c>
      <c r="T13" s="2">
        <f>VLOOKUP(A13,[1]TDSheet!$A:$U,21,0)</f>
        <v>106.2</v>
      </c>
      <c r="U13" s="2">
        <f>VLOOKUP(A13,[1]TDSheet!$A:$M,13,0)</f>
        <v>239.2</v>
      </c>
      <c r="W13" s="2">
        <f t="shared" si="8"/>
        <v>0</v>
      </c>
      <c r="X13" s="23">
        <f>VLOOKUP(A13,[1]TDSheet!$A:$X,24,0)</f>
        <v>12</v>
      </c>
      <c r="Y13" s="27">
        <f t="shared" si="10"/>
        <v>0</v>
      </c>
      <c r="Z13" s="2">
        <f t="shared" si="9"/>
        <v>0</v>
      </c>
    </row>
    <row r="14" spans="1:26" ht="11.1" customHeight="1" x14ac:dyDescent="0.2">
      <c r="A14" s="8" t="s">
        <v>19</v>
      </c>
      <c r="B14" s="8" t="s">
        <v>14</v>
      </c>
      <c r="C14" s="8"/>
      <c r="D14" s="9">
        <v>588</v>
      </c>
      <c r="E14" s="9">
        <v>1380</v>
      </c>
      <c r="F14" s="9">
        <v>480</v>
      </c>
      <c r="G14" s="9">
        <v>1386</v>
      </c>
      <c r="H14" s="23">
        <f>VLOOKUP(A14,[1]TDSheet!$A:$H,8,0)</f>
        <v>1</v>
      </c>
      <c r="I14" s="2">
        <f>VLOOKUP(A14,[2]Мелитополь!$A:$E,4,0)</f>
        <v>439</v>
      </c>
      <c r="J14" s="2">
        <f t="shared" si="3"/>
        <v>41</v>
      </c>
      <c r="M14" s="2">
        <f t="shared" si="4"/>
        <v>96</v>
      </c>
      <c r="N14" s="24"/>
      <c r="O14" s="24"/>
      <c r="Q14" s="2">
        <f t="shared" si="6"/>
        <v>14.4375</v>
      </c>
      <c r="R14" s="2">
        <f t="shared" si="7"/>
        <v>14.4375</v>
      </c>
      <c r="S14" s="2">
        <f>VLOOKUP(A14,[1]TDSheet!$A:$T,20,0)</f>
        <v>110.4</v>
      </c>
      <c r="T14" s="2">
        <f>VLOOKUP(A14,[1]TDSheet!$A:$U,21,0)</f>
        <v>73.2</v>
      </c>
      <c r="U14" s="2">
        <f>VLOOKUP(A14,[1]TDSheet!$A:$M,13,0)</f>
        <v>146.4</v>
      </c>
      <c r="W14" s="2">
        <f t="shared" si="8"/>
        <v>0</v>
      </c>
      <c r="X14" s="23">
        <f>VLOOKUP(A14,[1]TDSheet!$A:$X,24,0)</f>
        <v>6</v>
      </c>
      <c r="Y14" s="27">
        <f t="shared" si="10"/>
        <v>0</v>
      </c>
      <c r="Z14" s="2">
        <f t="shared" si="9"/>
        <v>0</v>
      </c>
    </row>
    <row r="15" spans="1:26" ht="11.1" customHeight="1" x14ac:dyDescent="0.2">
      <c r="A15" s="8" t="s">
        <v>20</v>
      </c>
      <c r="B15" s="8" t="s">
        <v>9</v>
      </c>
      <c r="C15" s="8"/>
      <c r="D15" s="9">
        <v>671</v>
      </c>
      <c r="E15" s="9">
        <v>440</v>
      </c>
      <c r="F15" s="9">
        <v>248</v>
      </c>
      <c r="G15" s="9">
        <v>785</v>
      </c>
      <c r="H15" s="23">
        <f>VLOOKUP(A15,[1]TDSheet!$A:$H,8,0)</f>
        <v>0.75</v>
      </c>
      <c r="I15" s="2">
        <f>VLOOKUP(A15,[2]Мелитополь!$A:$E,4,0)</f>
        <v>249</v>
      </c>
      <c r="J15" s="2">
        <f t="shared" si="3"/>
        <v>-1</v>
      </c>
      <c r="M15" s="2">
        <f t="shared" si="4"/>
        <v>49.6</v>
      </c>
      <c r="N15" s="24"/>
      <c r="O15" s="24"/>
      <c r="Q15" s="2">
        <f t="shared" si="6"/>
        <v>15.826612903225806</v>
      </c>
      <c r="R15" s="2">
        <f t="shared" si="7"/>
        <v>15.826612903225806</v>
      </c>
      <c r="S15" s="2">
        <f>VLOOKUP(A15,[1]TDSheet!$A:$T,20,0)</f>
        <v>93</v>
      </c>
      <c r="T15" s="2">
        <f>VLOOKUP(A15,[1]TDSheet!$A:$U,21,0)</f>
        <v>7.8</v>
      </c>
      <c r="U15" s="2">
        <f>VLOOKUP(A15,[1]TDSheet!$A:$M,13,0)</f>
        <v>82.4</v>
      </c>
      <c r="W15" s="2">
        <f t="shared" si="8"/>
        <v>0</v>
      </c>
      <c r="X15" s="23">
        <f>VLOOKUP(A15,[1]TDSheet!$A:$X,24,0)</f>
        <v>8</v>
      </c>
      <c r="Y15" s="27">
        <f t="shared" si="10"/>
        <v>0</v>
      </c>
      <c r="Z15" s="2">
        <f t="shared" si="9"/>
        <v>0</v>
      </c>
    </row>
    <row r="16" spans="1:26" ht="11.1" customHeight="1" x14ac:dyDescent="0.2">
      <c r="A16" s="8" t="s">
        <v>21</v>
      </c>
      <c r="B16" s="8" t="s">
        <v>9</v>
      </c>
      <c r="C16" s="22" t="s">
        <v>60</v>
      </c>
      <c r="D16" s="9">
        <v>445</v>
      </c>
      <c r="E16" s="9">
        <v>1144</v>
      </c>
      <c r="F16" s="9">
        <v>311</v>
      </c>
      <c r="G16" s="9">
        <v>1190</v>
      </c>
      <c r="H16" s="23">
        <f>VLOOKUP(A16,[1]TDSheet!$A:$H,8,0)</f>
        <v>0.9</v>
      </c>
      <c r="I16" s="2">
        <f>VLOOKUP(A16,[2]Мелитополь!$A:$E,4,0)</f>
        <v>315</v>
      </c>
      <c r="J16" s="2">
        <f t="shared" si="3"/>
        <v>-4</v>
      </c>
      <c r="M16" s="2">
        <f t="shared" si="4"/>
        <v>62.2</v>
      </c>
      <c r="N16" s="24"/>
      <c r="O16" s="24"/>
      <c r="Q16" s="2">
        <f t="shared" si="6"/>
        <v>19.131832797427652</v>
      </c>
      <c r="R16" s="2">
        <f t="shared" si="7"/>
        <v>19.131832797427652</v>
      </c>
      <c r="S16" s="2">
        <f>VLOOKUP(A16,[1]TDSheet!$A:$T,20,0)</f>
        <v>101</v>
      </c>
      <c r="T16" s="2">
        <f>VLOOKUP(A16,[1]TDSheet!$A:$U,21,0)</f>
        <v>97.4</v>
      </c>
      <c r="U16" s="2">
        <f>VLOOKUP(A16,[1]TDSheet!$A:$M,13,0)</f>
        <v>116</v>
      </c>
      <c r="W16" s="2">
        <f t="shared" si="8"/>
        <v>0</v>
      </c>
      <c r="X16" s="23">
        <f>VLOOKUP(A16,[1]TDSheet!$A:$X,24,0)</f>
        <v>8</v>
      </c>
      <c r="Y16" s="27">
        <f t="shared" si="10"/>
        <v>0</v>
      </c>
      <c r="Z16" s="2">
        <f t="shared" si="9"/>
        <v>0</v>
      </c>
    </row>
    <row r="17" spans="1:26" ht="11.1" customHeight="1" x14ac:dyDescent="0.2">
      <c r="A17" s="8" t="s">
        <v>22</v>
      </c>
      <c r="B17" s="8" t="s">
        <v>9</v>
      </c>
      <c r="C17" s="22" t="s">
        <v>60</v>
      </c>
      <c r="D17" s="9">
        <v>1691</v>
      </c>
      <c r="E17" s="9">
        <v>1840</v>
      </c>
      <c r="F17" s="9">
        <v>848</v>
      </c>
      <c r="G17" s="9">
        <v>2514</v>
      </c>
      <c r="H17" s="23">
        <f>VLOOKUP(A17,[1]TDSheet!$A:$H,8,0)</f>
        <v>0.9</v>
      </c>
      <c r="I17" s="2">
        <f>VLOOKUP(A17,[2]Мелитополь!$A:$E,4,0)</f>
        <v>854</v>
      </c>
      <c r="J17" s="2">
        <f t="shared" si="3"/>
        <v>-6</v>
      </c>
      <c r="M17" s="2">
        <f t="shared" si="4"/>
        <v>169.6</v>
      </c>
      <c r="N17" s="24"/>
      <c r="O17" s="24"/>
      <c r="Q17" s="2">
        <f t="shared" si="6"/>
        <v>14.82311320754717</v>
      </c>
      <c r="R17" s="2">
        <f t="shared" si="7"/>
        <v>14.82311320754717</v>
      </c>
      <c r="S17" s="2">
        <f>VLOOKUP(A17,[1]TDSheet!$A:$T,20,0)</f>
        <v>280.39999999999998</v>
      </c>
      <c r="T17" s="2">
        <f>VLOOKUP(A17,[1]TDSheet!$A:$U,21,0)</f>
        <v>185</v>
      </c>
      <c r="U17" s="2">
        <f>VLOOKUP(A17,[1]TDSheet!$A:$M,13,0)</f>
        <v>260.8</v>
      </c>
      <c r="W17" s="2">
        <f t="shared" si="8"/>
        <v>0</v>
      </c>
      <c r="X17" s="23">
        <f>VLOOKUP(A17,[1]TDSheet!$A:$X,24,0)</f>
        <v>8</v>
      </c>
      <c r="Y17" s="27">
        <f t="shared" si="10"/>
        <v>0</v>
      </c>
      <c r="Z17" s="2">
        <f t="shared" si="9"/>
        <v>0</v>
      </c>
    </row>
    <row r="18" spans="1:26" ht="11.1" customHeight="1" x14ac:dyDescent="0.2">
      <c r="A18" s="8" t="s">
        <v>23</v>
      </c>
      <c r="B18" s="8" t="s">
        <v>9</v>
      </c>
      <c r="C18" s="8"/>
      <c r="D18" s="9">
        <v>240</v>
      </c>
      <c r="E18" s="9">
        <v>128</v>
      </c>
      <c r="F18" s="9">
        <v>121</v>
      </c>
      <c r="G18" s="9">
        <v>239</v>
      </c>
      <c r="H18" s="23">
        <f>VLOOKUP(A18,[1]TDSheet!$A:$H,8,0)</f>
        <v>0.43</v>
      </c>
      <c r="I18" s="2">
        <f>VLOOKUP(A18,[2]Мелитополь!$A:$E,4,0)</f>
        <v>117</v>
      </c>
      <c r="J18" s="2">
        <f t="shared" si="3"/>
        <v>4</v>
      </c>
      <c r="M18" s="2">
        <f t="shared" si="4"/>
        <v>24.2</v>
      </c>
      <c r="N18" s="24">
        <f t="shared" si="5"/>
        <v>99.800000000000011</v>
      </c>
      <c r="O18" s="24"/>
      <c r="Q18" s="2">
        <f t="shared" si="6"/>
        <v>14</v>
      </c>
      <c r="R18" s="2">
        <f t="shared" si="7"/>
        <v>9.8760330578512399</v>
      </c>
      <c r="S18" s="2">
        <f>VLOOKUP(A18,[1]TDSheet!$A:$T,20,0)</f>
        <v>32</v>
      </c>
      <c r="T18" s="2">
        <f>VLOOKUP(A18,[1]TDSheet!$A:$U,21,0)</f>
        <v>30</v>
      </c>
      <c r="U18" s="2">
        <f>VLOOKUP(A18,[1]TDSheet!$A:$M,13,0)</f>
        <v>13.2</v>
      </c>
      <c r="W18" s="2">
        <f t="shared" si="8"/>
        <v>42.914000000000001</v>
      </c>
      <c r="X18" s="23">
        <f>VLOOKUP(A18,[1]TDSheet!$A:$X,24,0)</f>
        <v>16</v>
      </c>
      <c r="Y18" s="27">
        <v>7</v>
      </c>
      <c r="Z18" s="2">
        <f t="shared" si="9"/>
        <v>48.16</v>
      </c>
    </row>
    <row r="19" spans="1:26" ht="21.95" customHeight="1" x14ac:dyDescent="0.2">
      <c r="A19" s="8" t="s">
        <v>24</v>
      </c>
      <c r="B19" s="8" t="s">
        <v>14</v>
      </c>
      <c r="C19" s="8"/>
      <c r="D19" s="9">
        <v>2040</v>
      </c>
      <c r="E19" s="9">
        <v>3075</v>
      </c>
      <c r="F19" s="9">
        <v>1770</v>
      </c>
      <c r="G19" s="9">
        <v>3125</v>
      </c>
      <c r="H19" s="23">
        <f>VLOOKUP(A19,[1]TDSheet!$A:$H,8,0)</f>
        <v>1</v>
      </c>
      <c r="I19" s="2">
        <f>VLOOKUP(A19,[2]Мелитополь!$A:$E,4,0)</f>
        <v>1751.0150000000001</v>
      </c>
      <c r="J19" s="2">
        <f t="shared" si="3"/>
        <v>18.9849999999999</v>
      </c>
      <c r="M19" s="2">
        <f t="shared" si="4"/>
        <v>354</v>
      </c>
      <c r="N19" s="24">
        <f t="shared" si="5"/>
        <v>1831</v>
      </c>
      <c r="O19" s="24"/>
      <c r="Q19" s="2">
        <f t="shared" si="6"/>
        <v>14</v>
      </c>
      <c r="R19" s="2">
        <f t="shared" si="7"/>
        <v>8.8276836158192094</v>
      </c>
      <c r="S19" s="2">
        <f>VLOOKUP(A19,[1]TDSheet!$A:$T,20,0)</f>
        <v>390</v>
      </c>
      <c r="T19" s="2">
        <f>VLOOKUP(A19,[1]TDSheet!$A:$U,21,0)</f>
        <v>370</v>
      </c>
      <c r="U19" s="2">
        <f>VLOOKUP(A19,[1]TDSheet!$A:$M,13,0)</f>
        <v>377</v>
      </c>
      <c r="W19" s="2">
        <f t="shared" si="8"/>
        <v>1831</v>
      </c>
      <c r="X19" s="23">
        <f>VLOOKUP(A19,[1]TDSheet!$A:$X,24,0)</f>
        <v>5</v>
      </c>
      <c r="Y19" s="27">
        <v>420</v>
      </c>
      <c r="Z19" s="2">
        <f t="shared" si="9"/>
        <v>2100</v>
      </c>
    </row>
    <row r="20" spans="1:26" ht="11.1" customHeight="1" x14ac:dyDescent="0.2">
      <c r="A20" s="8" t="s">
        <v>25</v>
      </c>
      <c r="B20" s="8" t="s">
        <v>9</v>
      </c>
      <c r="C20" s="22" t="s">
        <v>60</v>
      </c>
      <c r="D20" s="9">
        <v>2157</v>
      </c>
      <c r="E20" s="9">
        <v>1680</v>
      </c>
      <c r="F20" s="9">
        <v>1044</v>
      </c>
      <c r="G20" s="9">
        <v>2463</v>
      </c>
      <c r="H20" s="23">
        <f>VLOOKUP(A20,[1]TDSheet!$A:$H,8,0)</f>
        <v>0.9</v>
      </c>
      <c r="I20" s="2">
        <f>VLOOKUP(A20,[2]Мелитополь!$A:$E,4,0)</f>
        <v>1042</v>
      </c>
      <c r="J20" s="2">
        <f t="shared" si="3"/>
        <v>2</v>
      </c>
      <c r="M20" s="2">
        <f t="shared" si="4"/>
        <v>208.8</v>
      </c>
      <c r="N20" s="24">
        <f t="shared" si="5"/>
        <v>460.20000000000027</v>
      </c>
      <c r="O20" s="24"/>
      <c r="Q20" s="2">
        <f t="shared" si="6"/>
        <v>14</v>
      </c>
      <c r="R20" s="2">
        <f t="shared" si="7"/>
        <v>11.795977011494251</v>
      </c>
      <c r="S20" s="2">
        <f>VLOOKUP(A20,[1]TDSheet!$A:$T,20,0)</f>
        <v>335</v>
      </c>
      <c r="T20" s="2">
        <f>VLOOKUP(A20,[1]TDSheet!$A:$U,21,0)</f>
        <v>185.2</v>
      </c>
      <c r="U20" s="2">
        <f>VLOOKUP(A20,[1]TDSheet!$A:$M,13,0)</f>
        <v>273</v>
      </c>
      <c r="W20" s="2">
        <f t="shared" si="8"/>
        <v>414.18000000000023</v>
      </c>
      <c r="X20" s="23">
        <f>VLOOKUP(A20,[1]TDSheet!$A:$X,24,0)</f>
        <v>8</v>
      </c>
      <c r="Y20" s="27">
        <v>70</v>
      </c>
      <c r="Z20" s="2">
        <f t="shared" si="9"/>
        <v>504</v>
      </c>
    </row>
    <row r="21" spans="1:26" ht="11.1" customHeight="1" x14ac:dyDescent="0.2">
      <c r="A21" s="8" t="s">
        <v>26</v>
      </c>
      <c r="B21" s="8" t="s">
        <v>9</v>
      </c>
      <c r="C21" s="8"/>
      <c r="D21" s="9">
        <v>254</v>
      </c>
      <c r="E21" s="9">
        <v>128</v>
      </c>
      <c r="F21" s="9">
        <v>121</v>
      </c>
      <c r="G21" s="9">
        <v>249</v>
      </c>
      <c r="H21" s="23">
        <f>VLOOKUP(A21,[1]TDSheet!$A:$H,8,0)</f>
        <v>0.43</v>
      </c>
      <c r="I21" s="2">
        <f>VLOOKUP(A21,[2]Мелитополь!$A:$E,4,0)</f>
        <v>117</v>
      </c>
      <c r="J21" s="2">
        <f t="shared" si="3"/>
        <v>4</v>
      </c>
      <c r="M21" s="2">
        <f t="shared" si="4"/>
        <v>24.2</v>
      </c>
      <c r="N21" s="24">
        <f t="shared" si="5"/>
        <v>89.800000000000011</v>
      </c>
      <c r="O21" s="24"/>
      <c r="Q21" s="2">
        <f t="shared" si="6"/>
        <v>14</v>
      </c>
      <c r="R21" s="2">
        <f t="shared" si="7"/>
        <v>10.289256198347108</v>
      </c>
      <c r="S21" s="2">
        <f>VLOOKUP(A21,[1]TDSheet!$A:$T,20,0)</f>
        <v>37.200000000000003</v>
      </c>
      <c r="T21" s="2">
        <f>VLOOKUP(A21,[1]TDSheet!$A:$U,21,0)</f>
        <v>26</v>
      </c>
      <c r="U21" s="2">
        <f>VLOOKUP(A21,[1]TDSheet!$A:$M,13,0)</f>
        <v>29</v>
      </c>
      <c r="W21" s="2">
        <f t="shared" si="8"/>
        <v>38.614000000000004</v>
      </c>
      <c r="X21" s="23">
        <f>VLOOKUP(A21,[1]TDSheet!$A:$X,24,0)</f>
        <v>16</v>
      </c>
      <c r="Y21" s="27">
        <v>6</v>
      </c>
      <c r="Z21" s="2">
        <f t="shared" si="9"/>
        <v>41.28</v>
      </c>
    </row>
    <row r="22" spans="1:26" ht="11.1" customHeight="1" x14ac:dyDescent="0.2">
      <c r="A22" s="8" t="s">
        <v>27</v>
      </c>
      <c r="B22" s="8" t="s">
        <v>9</v>
      </c>
      <c r="C22" s="22" t="s">
        <v>60</v>
      </c>
      <c r="D22" s="9">
        <v>257</v>
      </c>
      <c r="E22" s="9">
        <v>320</v>
      </c>
      <c r="F22" s="9">
        <v>147</v>
      </c>
      <c r="G22" s="9">
        <v>397</v>
      </c>
      <c r="H22" s="23">
        <f>VLOOKUP(A22,[1]TDSheet!$A:$H,8,0)</f>
        <v>0.7</v>
      </c>
      <c r="I22" s="2">
        <f>VLOOKUP(A22,[2]Мелитополь!$A:$E,4,0)</f>
        <v>148</v>
      </c>
      <c r="J22" s="2">
        <f t="shared" si="3"/>
        <v>-1</v>
      </c>
      <c r="M22" s="2">
        <f t="shared" si="4"/>
        <v>29.4</v>
      </c>
      <c r="N22" s="24">
        <f t="shared" si="5"/>
        <v>14.599999999999966</v>
      </c>
      <c r="O22" s="24"/>
      <c r="Q22" s="2">
        <f t="shared" si="6"/>
        <v>14</v>
      </c>
      <c r="R22" s="2">
        <f t="shared" si="7"/>
        <v>13.503401360544219</v>
      </c>
      <c r="S22" s="2">
        <f>VLOOKUP(A22,[1]TDSheet!$A:$T,20,0)</f>
        <v>47.4</v>
      </c>
      <c r="T22" s="2">
        <f>VLOOKUP(A22,[1]TDSheet!$A:$U,21,0)</f>
        <v>45.4</v>
      </c>
      <c r="U22" s="2">
        <f>VLOOKUP(A22,[1]TDSheet!$A:$M,13,0)</f>
        <v>42.4</v>
      </c>
      <c r="W22" s="2">
        <f t="shared" si="8"/>
        <v>10.219999999999976</v>
      </c>
      <c r="X22" s="23">
        <f>VLOOKUP(A22,[1]TDSheet!$A:$X,24,0)</f>
        <v>8</v>
      </c>
      <c r="Y22" s="27">
        <v>3</v>
      </c>
      <c r="Z22" s="2">
        <f t="shared" si="9"/>
        <v>16.799999999999997</v>
      </c>
    </row>
    <row r="23" spans="1:26" ht="21.95" customHeight="1" x14ac:dyDescent="0.2">
      <c r="A23" s="8" t="s">
        <v>28</v>
      </c>
      <c r="B23" s="8" t="s">
        <v>9</v>
      </c>
      <c r="C23" s="22" t="s">
        <v>60</v>
      </c>
      <c r="D23" s="9">
        <v>368</v>
      </c>
      <c r="E23" s="9">
        <v>208</v>
      </c>
      <c r="F23" s="9">
        <v>135</v>
      </c>
      <c r="G23" s="9">
        <v>381</v>
      </c>
      <c r="H23" s="23">
        <f>VLOOKUP(A23,[1]TDSheet!$A:$H,8,0)</f>
        <v>0.9</v>
      </c>
      <c r="I23" s="2">
        <f>VLOOKUP(A23,[2]Мелитополь!$A:$E,4,0)</f>
        <v>137</v>
      </c>
      <c r="J23" s="2">
        <f t="shared" si="3"/>
        <v>-2</v>
      </c>
      <c r="M23" s="2">
        <f t="shared" si="4"/>
        <v>27</v>
      </c>
      <c r="N23" s="24"/>
      <c r="O23" s="24"/>
      <c r="Q23" s="2">
        <f t="shared" si="6"/>
        <v>14.111111111111111</v>
      </c>
      <c r="R23" s="2">
        <f t="shared" si="7"/>
        <v>14.111111111111111</v>
      </c>
      <c r="S23" s="2">
        <f>VLOOKUP(A23,[1]TDSheet!$A:$T,20,0)</f>
        <v>55</v>
      </c>
      <c r="T23" s="2">
        <f>VLOOKUP(A23,[1]TDSheet!$A:$U,21,0)</f>
        <v>11.2</v>
      </c>
      <c r="U23" s="2">
        <f>VLOOKUP(A23,[1]TDSheet!$A:$M,13,0)</f>
        <v>39.200000000000003</v>
      </c>
      <c r="W23" s="2">
        <f t="shared" si="8"/>
        <v>0</v>
      </c>
      <c r="X23" s="23">
        <f>VLOOKUP(A23,[1]TDSheet!$A:$X,24,0)</f>
        <v>8</v>
      </c>
      <c r="Y23" s="27">
        <f t="shared" si="10"/>
        <v>0</v>
      </c>
      <c r="Z23" s="2">
        <f t="shared" si="9"/>
        <v>0</v>
      </c>
    </row>
    <row r="24" spans="1:26" ht="21.95" customHeight="1" x14ac:dyDescent="0.2">
      <c r="A24" s="8" t="s">
        <v>29</v>
      </c>
      <c r="B24" s="8" t="s">
        <v>9</v>
      </c>
      <c r="C24" s="8"/>
      <c r="D24" s="9">
        <v>248</v>
      </c>
      <c r="E24" s="9">
        <v>40</v>
      </c>
      <c r="F24" s="9">
        <v>69</v>
      </c>
      <c r="G24" s="9">
        <v>190</v>
      </c>
      <c r="H24" s="23">
        <f>VLOOKUP(A24,[1]TDSheet!$A:$H,8,0)</f>
        <v>0.9</v>
      </c>
      <c r="I24" s="2">
        <f>VLOOKUP(A24,[2]Мелитополь!$A:$E,4,0)</f>
        <v>69</v>
      </c>
      <c r="J24" s="2">
        <f t="shared" si="3"/>
        <v>0</v>
      </c>
      <c r="M24" s="2">
        <f t="shared" si="4"/>
        <v>13.8</v>
      </c>
      <c r="N24" s="24"/>
      <c r="O24" s="24"/>
      <c r="Q24" s="2">
        <f t="shared" si="6"/>
        <v>13.768115942028984</v>
      </c>
      <c r="R24" s="2">
        <f t="shared" si="7"/>
        <v>13.768115942028984</v>
      </c>
      <c r="S24" s="2">
        <f>VLOOKUP(A24,[1]TDSheet!$A:$T,20,0)</f>
        <v>32</v>
      </c>
      <c r="T24" s="2">
        <f>VLOOKUP(A24,[1]TDSheet!$A:$U,21,0)</f>
        <v>25.6</v>
      </c>
      <c r="U24" s="2">
        <f>VLOOKUP(A24,[1]TDSheet!$A:$M,13,0)</f>
        <v>17.600000000000001</v>
      </c>
      <c r="W24" s="2">
        <f t="shared" si="8"/>
        <v>0</v>
      </c>
      <c r="X24" s="23">
        <f>VLOOKUP(A24,[1]TDSheet!$A:$X,24,0)</f>
        <v>8</v>
      </c>
      <c r="Y24" s="27">
        <f t="shared" si="10"/>
        <v>0</v>
      </c>
      <c r="Z24" s="2">
        <f t="shared" si="9"/>
        <v>0</v>
      </c>
    </row>
    <row r="25" spans="1:26" ht="11.1" customHeight="1" x14ac:dyDescent="0.2">
      <c r="A25" s="8" t="s">
        <v>30</v>
      </c>
      <c r="B25" s="8" t="s">
        <v>14</v>
      </c>
      <c r="C25" s="8"/>
      <c r="D25" s="9">
        <v>1635</v>
      </c>
      <c r="E25" s="9">
        <v>2215</v>
      </c>
      <c r="F25" s="9">
        <v>1350</v>
      </c>
      <c r="G25" s="9">
        <v>2340</v>
      </c>
      <c r="H25" s="23">
        <f>VLOOKUP(A25,[1]TDSheet!$A:$H,8,0)</f>
        <v>1</v>
      </c>
      <c r="I25" s="2">
        <f>VLOOKUP(A25,[2]Мелитополь!$A:$E,4,0)</f>
        <v>1350</v>
      </c>
      <c r="J25" s="2">
        <f t="shared" si="3"/>
        <v>0</v>
      </c>
      <c r="M25" s="2">
        <f t="shared" si="4"/>
        <v>270</v>
      </c>
      <c r="N25" s="24">
        <f t="shared" si="5"/>
        <v>1440</v>
      </c>
      <c r="O25" s="24"/>
      <c r="Q25" s="2">
        <f t="shared" si="6"/>
        <v>14</v>
      </c>
      <c r="R25" s="2">
        <f t="shared" si="7"/>
        <v>8.6666666666666661</v>
      </c>
      <c r="S25" s="2">
        <f>VLOOKUP(A25,[1]TDSheet!$A:$T,20,0)</f>
        <v>311</v>
      </c>
      <c r="T25" s="2">
        <f>VLOOKUP(A25,[1]TDSheet!$A:$U,21,0)</f>
        <v>298</v>
      </c>
      <c r="U25" s="2">
        <f>VLOOKUP(A25,[1]TDSheet!$A:$M,13,0)</f>
        <v>285</v>
      </c>
      <c r="W25" s="2">
        <f t="shared" si="8"/>
        <v>1440</v>
      </c>
      <c r="X25" s="23">
        <f>VLOOKUP(A25,[1]TDSheet!$A:$X,24,0)</f>
        <v>5</v>
      </c>
      <c r="Y25" s="27">
        <v>350</v>
      </c>
      <c r="Z25" s="2">
        <f t="shared" si="9"/>
        <v>1750</v>
      </c>
    </row>
    <row r="26" spans="1:26" ht="11.1" customHeight="1" x14ac:dyDescent="0.2">
      <c r="A26" s="8" t="s">
        <v>31</v>
      </c>
      <c r="B26" s="8" t="s">
        <v>9</v>
      </c>
      <c r="C26" s="8"/>
      <c r="D26" s="9">
        <v>1635</v>
      </c>
      <c r="E26" s="9">
        <v>1535</v>
      </c>
      <c r="F26" s="9">
        <v>835</v>
      </c>
      <c r="G26" s="9">
        <v>2175</v>
      </c>
      <c r="H26" s="23">
        <f>VLOOKUP(A26,[1]TDSheet!$A:$H,8,0)</f>
        <v>1</v>
      </c>
      <c r="I26" s="2">
        <f>VLOOKUP(A26,[2]Мелитополь!$A:$E,4,0)</f>
        <v>825</v>
      </c>
      <c r="J26" s="2">
        <f t="shared" si="3"/>
        <v>10</v>
      </c>
      <c r="M26" s="2">
        <f t="shared" si="4"/>
        <v>167</v>
      </c>
      <c r="N26" s="24">
        <f t="shared" si="5"/>
        <v>163</v>
      </c>
      <c r="O26" s="24"/>
      <c r="Q26" s="2">
        <f t="shared" si="6"/>
        <v>14</v>
      </c>
      <c r="R26" s="2">
        <f t="shared" si="7"/>
        <v>13.023952095808383</v>
      </c>
      <c r="S26" s="2">
        <f>VLOOKUP(A26,[1]TDSheet!$A:$T,20,0)</f>
        <v>245</v>
      </c>
      <c r="T26" s="2">
        <f>VLOOKUP(A26,[1]TDSheet!$A:$U,21,0)</f>
        <v>200</v>
      </c>
      <c r="U26" s="2">
        <f>VLOOKUP(A26,[1]TDSheet!$A:$M,13,0)</f>
        <v>233</v>
      </c>
      <c r="W26" s="2">
        <f t="shared" si="8"/>
        <v>163</v>
      </c>
      <c r="X26" s="23">
        <f>VLOOKUP(A26,[1]TDSheet!$A:$X,24,0)</f>
        <v>5</v>
      </c>
      <c r="Y26" s="27">
        <v>35</v>
      </c>
      <c r="Z26" s="2">
        <f t="shared" si="9"/>
        <v>175</v>
      </c>
    </row>
    <row r="27" spans="1:26" ht="11.1" customHeight="1" x14ac:dyDescent="0.2">
      <c r="A27" s="8" t="s">
        <v>32</v>
      </c>
      <c r="B27" s="8" t="s">
        <v>9</v>
      </c>
      <c r="C27" s="8"/>
      <c r="D27" s="9">
        <v>54</v>
      </c>
      <c r="E27" s="9"/>
      <c r="F27" s="9"/>
      <c r="G27" s="9">
        <v>54</v>
      </c>
      <c r="H27" s="23">
        <f>VLOOKUP(A27,[1]TDSheet!$A:$H,8,0)</f>
        <v>0.33</v>
      </c>
      <c r="J27" s="2">
        <f t="shared" si="3"/>
        <v>0</v>
      </c>
      <c r="M27" s="2">
        <f t="shared" si="4"/>
        <v>0</v>
      </c>
      <c r="N27" s="24"/>
      <c r="O27" s="24"/>
      <c r="Q27" s="2" t="e">
        <f t="shared" si="6"/>
        <v>#DIV/0!</v>
      </c>
      <c r="R27" s="2" t="e">
        <f t="shared" si="7"/>
        <v>#DIV/0!</v>
      </c>
      <c r="S27" s="2">
        <f>VLOOKUP(A27,[1]TDSheet!$A:$T,20,0)</f>
        <v>1.2</v>
      </c>
      <c r="T27" s="2">
        <f>VLOOKUP(A27,[1]TDSheet!$A:$U,21,0)</f>
        <v>0</v>
      </c>
      <c r="U27" s="2">
        <f>VLOOKUP(A27,[1]TDSheet!$A:$M,13,0)</f>
        <v>0</v>
      </c>
      <c r="V27" s="25" t="s">
        <v>61</v>
      </c>
      <c r="W27" s="2">
        <f t="shared" si="8"/>
        <v>0</v>
      </c>
      <c r="X27" s="23">
        <f>VLOOKUP(A27,[1]TDSheet!$A:$X,24,0)</f>
        <v>6</v>
      </c>
      <c r="Y27" s="27">
        <f t="shared" si="10"/>
        <v>0</v>
      </c>
      <c r="Z27" s="2">
        <f t="shared" si="9"/>
        <v>0</v>
      </c>
    </row>
    <row r="28" spans="1:26" ht="11.1" customHeight="1" x14ac:dyDescent="0.2">
      <c r="A28" s="8" t="s">
        <v>58</v>
      </c>
      <c r="B28" s="8" t="s">
        <v>14</v>
      </c>
      <c r="C28" s="8"/>
      <c r="D28" s="9"/>
      <c r="E28" s="9"/>
      <c r="F28" s="9"/>
      <c r="G28" s="9"/>
      <c r="H28" s="23">
        <f>VLOOKUP(A28,[1]TDSheet!$A:$H,8,0)</f>
        <v>1</v>
      </c>
      <c r="J28" s="2">
        <f t="shared" si="3"/>
        <v>0</v>
      </c>
      <c r="M28" s="2">
        <f t="shared" si="4"/>
        <v>0</v>
      </c>
      <c r="N28" s="26">
        <v>100</v>
      </c>
      <c r="O28" s="24"/>
      <c r="Q28" s="2" t="e">
        <f t="shared" si="6"/>
        <v>#DIV/0!</v>
      </c>
      <c r="R28" s="2" t="e">
        <f t="shared" si="7"/>
        <v>#DIV/0!</v>
      </c>
      <c r="S28" s="2">
        <f>VLOOKUP(A28,[1]TDSheet!$A:$T,20,0)</f>
        <v>0</v>
      </c>
      <c r="T28" s="2">
        <f>VLOOKUP(A28,[1]TDSheet!$A:$U,21,0)</f>
        <v>16.8</v>
      </c>
      <c r="U28" s="2">
        <f>VLOOKUP(A28,[1]TDSheet!$A:$M,13,0)</f>
        <v>3</v>
      </c>
      <c r="W28" s="2">
        <f t="shared" si="8"/>
        <v>100</v>
      </c>
      <c r="X28" s="23">
        <f>VLOOKUP(A28,[1]TDSheet!$A:$X,24,0)</f>
        <v>3</v>
      </c>
      <c r="Y28" s="27">
        <v>35</v>
      </c>
      <c r="Z28" s="2">
        <f t="shared" si="9"/>
        <v>105</v>
      </c>
    </row>
    <row r="29" spans="1:26" ht="11.1" customHeight="1" x14ac:dyDescent="0.2">
      <c r="A29" s="8" t="s">
        <v>33</v>
      </c>
      <c r="B29" s="8" t="s">
        <v>9</v>
      </c>
      <c r="C29" s="8"/>
      <c r="D29" s="9">
        <v>1528</v>
      </c>
      <c r="E29" s="9">
        <v>960</v>
      </c>
      <c r="F29" s="9">
        <v>643</v>
      </c>
      <c r="G29" s="9">
        <v>1688</v>
      </c>
      <c r="H29" s="23">
        <f>VLOOKUP(A29,[1]TDSheet!$A:$H,8,0)</f>
        <v>0.25</v>
      </c>
      <c r="I29" s="2">
        <f>VLOOKUP(A29,[2]Мелитополь!$A:$E,4,0)</f>
        <v>628</v>
      </c>
      <c r="J29" s="2">
        <f t="shared" si="3"/>
        <v>15</v>
      </c>
      <c r="M29" s="2">
        <f t="shared" si="4"/>
        <v>128.6</v>
      </c>
      <c r="N29" s="24">
        <f t="shared" si="5"/>
        <v>112.39999999999986</v>
      </c>
      <c r="O29" s="24"/>
      <c r="Q29" s="2">
        <f t="shared" si="6"/>
        <v>14</v>
      </c>
      <c r="R29" s="2">
        <f t="shared" si="7"/>
        <v>13.12597200622084</v>
      </c>
      <c r="S29" s="2">
        <f>VLOOKUP(A29,[1]TDSheet!$A:$T,20,0)</f>
        <v>251</v>
      </c>
      <c r="T29" s="2">
        <f>VLOOKUP(A29,[1]TDSheet!$A:$U,21,0)</f>
        <v>150.6</v>
      </c>
      <c r="U29" s="2">
        <f>VLOOKUP(A29,[1]TDSheet!$A:$M,13,0)</f>
        <v>179.4</v>
      </c>
      <c r="W29" s="2">
        <f t="shared" si="8"/>
        <v>28.099999999999966</v>
      </c>
      <c r="X29" s="23">
        <f>VLOOKUP(A29,[1]TDSheet!$A:$X,24,0)</f>
        <v>12</v>
      </c>
      <c r="Y29" s="27">
        <v>10</v>
      </c>
      <c r="Z29" s="2">
        <f t="shared" si="9"/>
        <v>30</v>
      </c>
    </row>
    <row r="30" spans="1:26" ht="11.1" customHeight="1" x14ac:dyDescent="0.2">
      <c r="A30" s="8" t="s">
        <v>34</v>
      </c>
      <c r="B30" s="8" t="s">
        <v>14</v>
      </c>
      <c r="C30" s="8"/>
      <c r="D30" s="9">
        <v>378</v>
      </c>
      <c r="E30" s="9">
        <v>126</v>
      </c>
      <c r="F30" s="9">
        <v>168</v>
      </c>
      <c r="G30" s="9">
        <v>303.60000000000002</v>
      </c>
      <c r="H30" s="23">
        <f>VLOOKUP(A30,[1]TDSheet!$A:$H,8,0)</f>
        <v>1</v>
      </c>
      <c r="I30" s="2">
        <f>VLOOKUP(A30,[2]Мелитополь!$A:$E,4,0)</f>
        <v>163.4</v>
      </c>
      <c r="J30" s="2">
        <f t="shared" si="3"/>
        <v>4.5999999999999943</v>
      </c>
      <c r="M30" s="2">
        <f t="shared" si="4"/>
        <v>33.6</v>
      </c>
      <c r="N30" s="24">
        <f t="shared" si="5"/>
        <v>166.8</v>
      </c>
      <c r="O30" s="24"/>
      <c r="Q30" s="2">
        <f t="shared" si="6"/>
        <v>14</v>
      </c>
      <c r="R30" s="2">
        <f t="shared" si="7"/>
        <v>9.0357142857142865</v>
      </c>
      <c r="S30" s="2">
        <f>VLOOKUP(A30,[1]TDSheet!$A:$T,20,0)</f>
        <v>36.72</v>
      </c>
      <c r="T30" s="2">
        <f>VLOOKUP(A30,[1]TDSheet!$A:$U,21,0)</f>
        <v>37.799999999999997</v>
      </c>
      <c r="U30" s="2">
        <f>VLOOKUP(A30,[1]TDSheet!$A:$M,13,0)</f>
        <v>36.72</v>
      </c>
      <c r="W30" s="2">
        <f t="shared" si="8"/>
        <v>166.8</v>
      </c>
      <c r="X30" s="23">
        <f>VLOOKUP(A30,[1]TDSheet!$A:$X,24,0)</f>
        <v>1.8</v>
      </c>
      <c r="Y30" s="27">
        <v>110</v>
      </c>
      <c r="Z30" s="2">
        <f t="shared" si="9"/>
        <v>198</v>
      </c>
    </row>
    <row r="31" spans="1:26" ht="11.1" customHeight="1" x14ac:dyDescent="0.2">
      <c r="A31" s="8" t="s">
        <v>35</v>
      </c>
      <c r="B31" s="8" t="s">
        <v>9</v>
      </c>
      <c r="C31" s="22" t="s">
        <v>60</v>
      </c>
      <c r="D31" s="9">
        <v>1471</v>
      </c>
      <c r="E31" s="9">
        <v>1740</v>
      </c>
      <c r="F31" s="9">
        <v>865</v>
      </c>
      <c r="G31" s="9">
        <v>2147</v>
      </c>
      <c r="H31" s="23">
        <f>VLOOKUP(A31,[1]TDSheet!$A:$H,8,0)</f>
        <v>0.25</v>
      </c>
      <c r="I31" s="2">
        <f>VLOOKUP(A31,[2]Мелитополь!$A:$E,4,0)</f>
        <v>844</v>
      </c>
      <c r="J31" s="2">
        <f t="shared" si="3"/>
        <v>21</v>
      </c>
      <c r="M31" s="2">
        <f t="shared" si="4"/>
        <v>173</v>
      </c>
      <c r="N31" s="24">
        <f t="shared" si="5"/>
        <v>275</v>
      </c>
      <c r="O31" s="24"/>
      <c r="Q31" s="2">
        <f t="shared" si="6"/>
        <v>14</v>
      </c>
      <c r="R31" s="2">
        <f t="shared" si="7"/>
        <v>12.410404624277456</v>
      </c>
      <c r="S31" s="2">
        <f>VLOOKUP(A31,[1]TDSheet!$A:$T,20,0)</f>
        <v>276.39999999999998</v>
      </c>
      <c r="T31" s="2">
        <f>VLOOKUP(A31,[1]TDSheet!$A:$U,21,0)</f>
        <v>124.4</v>
      </c>
      <c r="U31" s="2">
        <f>VLOOKUP(A31,[1]TDSheet!$A:$M,13,0)</f>
        <v>235.2</v>
      </c>
      <c r="W31" s="2">
        <f t="shared" si="8"/>
        <v>68.75</v>
      </c>
      <c r="X31" s="23">
        <f>VLOOKUP(A31,[1]TDSheet!$A:$X,24,0)</f>
        <v>12</v>
      </c>
      <c r="Y31" s="27">
        <v>23</v>
      </c>
      <c r="Z31" s="2">
        <f t="shared" si="9"/>
        <v>69</v>
      </c>
    </row>
    <row r="32" spans="1:26" ht="11.1" customHeight="1" x14ac:dyDescent="0.2">
      <c r="A32" s="8" t="s">
        <v>36</v>
      </c>
      <c r="B32" s="8" t="s">
        <v>9</v>
      </c>
      <c r="C32" s="22" t="s">
        <v>60</v>
      </c>
      <c r="D32" s="9">
        <v>1557</v>
      </c>
      <c r="E32" s="9">
        <v>1740</v>
      </c>
      <c r="F32" s="9">
        <v>902</v>
      </c>
      <c r="G32" s="9">
        <v>2181</v>
      </c>
      <c r="H32" s="23">
        <f>VLOOKUP(A32,[1]TDSheet!$A:$H,8,0)</f>
        <v>0.25</v>
      </c>
      <c r="I32" s="2">
        <f>VLOOKUP(A32,[2]Мелитополь!$A:$E,4,0)</f>
        <v>881</v>
      </c>
      <c r="J32" s="2">
        <f t="shared" si="3"/>
        <v>21</v>
      </c>
      <c r="M32" s="2">
        <f t="shared" si="4"/>
        <v>180.4</v>
      </c>
      <c r="N32" s="24">
        <f t="shared" si="5"/>
        <v>344.59999999999991</v>
      </c>
      <c r="O32" s="24"/>
      <c r="Q32" s="2">
        <f t="shared" si="6"/>
        <v>13.999999999999998</v>
      </c>
      <c r="R32" s="2">
        <f t="shared" si="7"/>
        <v>12.08980044345898</v>
      </c>
      <c r="S32" s="2">
        <f>VLOOKUP(A32,[1]TDSheet!$A:$T,20,0)</f>
        <v>273.39999999999998</v>
      </c>
      <c r="T32" s="2">
        <f>VLOOKUP(A32,[1]TDSheet!$A:$U,21,0)</f>
        <v>144</v>
      </c>
      <c r="U32" s="2">
        <f>VLOOKUP(A32,[1]TDSheet!$A:$M,13,0)</f>
        <v>240.2</v>
      </c>
      <c r="W32" s="2">
        <f t="shared" si="8"/>
        <v>86.149999999999977</v>
      </c>
      <c r="X32" s="23">
        <f>VLOOKUP(A32,[1]TDSheet!$A:$X,24,0)</f>
        <v>12</v>
      </c>
      <c r="Y32" s="27">
        <v>29</v>
      </c>
      <c r="Z32" s="2">
        <f t="shared" si="9"/>
        <v>87</v>
      </c>
    </row>
    <row r="33" spans="1:26" ht="11.1" customHeight="1" x14ac:dyDescent="0.2">
      <c r="A33" s="8" t="s">
        <v>37</v>
      </c>
      <c r="B33" s="8" t="s">
        <v>14</v>
      </c>
      <c r="C33" s="8"/>
      <c r="D33" s="9">
        <v>99.9</v>
      </c>
      <c r="E33" s="9">
        <v>99.9</v>
      </c>
      <c r="F33" s="9">
        <v>48.6</v>
      </c>
      <c r="G33" s="9">
        <v>151.19999999999999</v>
      </c>
      <c r="H33" s="23">
        <f>VLOOKUP(A33,[1]TDSheet!$A:$H,8,0)</f>
        <v>1</v>
      </c>
      <c r="I33" s="2">
        <f>VLOOKUP(A33,[2]Мелитополь!$A:$E,4,0)</f>
        <v>48.6</v>
      </c>
      <c r="J33" s="2">
        <f t="shared" si="3"/>
        <v>0</v>
      </c>
      <c r="M33" s="2">
        <f t="shared" si="4"/>
        <v>9.7200000000000006</v>
      </c>
      <c r="N33" s="24"/>
      <c r="O33" s="24"/>
      <c r="Q33" s="2">
        <f t="shared" si="6"/>
        <v>15.555555555555554</v>
      </c>
      <c r="R33" s="2">
        <f t="shared" si="7"/>
        <v>15.555555555555554</v>
      </c>
      <c r="S33" s="2">
        <f>VLOOKUP(A33,[1]TDSheet!$A:$T,20,0)</f>
        <v>0</v>
      </c>
      <c r="T33" s="2">
        <f>VLOOKUP(A33,[1]TDSheet!$A:$U,21,0)</f>
        <v>0</v>
      </c>
      <c r="U33" s="2">
        <f>VLOOKUP(A33,[1]TDSheet!$A:$M,13,0)</f>
        <v>0</v>
      </c>
      <c r="W33" s="2">
        <f t="shared" si="8"/>
        <v>0</v>
      </c>
      <c r="X33" s="23">
        <f>VLOOKUP(A33,[1]TDSheet!$A:$X,24,0)</f>
        <v>2.7</v>
      </c>
      <c r="Y33" s="27">
        <f t="shared" si="10"/>
        <v>0</v>
      </c>
      <c r="Z33" s="2">
        <f t="shared" si="9"/>
        <v>0</v>
      </c>
    </row>
    <row r="34" spans="1:26" ht="11.1" customHeight="1" x14ac:dyDescent="0.2">
      <c r="A34" s="8" t="s">
        <v>38</v>
      </c>
      <c r="B34" s="8" t="s">
        <v>14</v>
      </c>
      <c r="C34" s="8"/>
      <c r="D34" s="9">
        <v>1840</v>
      </c>
      <c r="E34" s="9">
        <v>3045</v>
      </c>
      <c r="F34" s="9">
        <v>1460</v>
      </c>
      <c r="G34" s="9">
        <v>3185</v>
      </c>
      <c r="H34" s="23">
        <f>VLOOKUP(A34,[1]TDSheet!$A:$H,8,0)</f>
        <v>1</v>
      </c>
      <c r="I34" s="2">
        <f>VLOOKUP(A34,[2]Мелитополь!$A:$E,4,0)</f>
        <v>1470</v>
      </c>
      <c r="J34" s="2">
        <f t="shared" si="3"/>
        <v>-10</v>
      </c>
      <c r="M34" s="2">
        <f t="shared" si="4"/>
        <v>292</v>
      </c>
      <c r="N34" s="24">
        <f t="shared" si="5"/>
        <v>903</v>
      </c>
      <c r="O34" s="24"/>
      <c r="Q34" s="2">
        <f t="shared" si="6"/>
        <v>14</v>
      </c>
      <c r="R34" s="2">
        <f t="shared" si="7"/>
        <v>10.907534246575343</v>
      </c>
      <c r="S34" s="2">
        <f>VLOOKUP(A34,[1]TDSheet!$A:$T,20,0)</f>
        <v>502</v>
      </c>
      <c r="T34" s="2">
        <f>VLOOKUP(A34,[1]TDSheet!$A:$U,21,0)</f>
        <v>97</v>
      </c>
      <c r="U34" s="2">
        <f>VLOOKUP(A34,[1]TDSheet!$A:$M,13,0)</f>
        <v>80</v>
      </c>
      <c r="W34" s="2">
        <f t="shared" si="8"/>
        <v>903</v>
      </c>
      <c r="X34" s="23">
        <f>VLOOKUP(A34,[1]TDSheet!$A:$X,24,0)</f>
        <v>5</v>
      </c>
      <c r="Y34" s="27">
        <v>270</v>
      </c>
      <c r="Z34" s="2">
        <f t="shared" si="9"/>
        <v>1350</v>
      </c>
    </row>
    <row r="35" spans="1:26" ht="11.1" customHeight="1" x14ac:dyDescent="0.2">
      <c r="A35" s="8" t="s">
        <v>8</v>
      </c>
      <c r="B35" s="8" t="s">
        <v>9</v>
      </c>
      <c r="C35" s="8"/>
      <c r="D35" s="9">
        <v>-37</v>
      </c>
      <c r="E35" s="9">
        <v>85</v>
      </c>
      <c r="F35" s="9"/>
      <c r="G35" s="9"/>
      <c r="H35" s="23">
        <f>VLOOKUP(A35,[1]TDSheet!$A:$H,8,0)</f>
        <v>0</v>
      </c>
      <c r="I35" s="2">
        <f>VLOOKUP(A35,[2]Мелитополь!$A:$E,4,0)</f>
        <v>37</v>
      </c>
      <c r="J35" s="2">
        <f t="shared" si="3"/>
        <v>-37</v>
      </c>
      <c r="M35" s="2">
        <f t="shared" si="4"/>
        <v>0</v>
      </c>
      <c r="N35" s="24"/>
      <c r="O35" s="24"/>
      <c r="Q35" s="2" t="e">
        <f t="shared" si="6"/>
        <v>#DIV/0!</v>
      </c>
      <c r="R35" s="2" t="e">
        <f t="shared" si="7"/>
        <v>#DIV/0!</v>
      </c>
      <c r="S35" s="2">
        <f>VLOOKUP(A35,[1]TDSheet!$A:$T,20,0)</f>
        <v>60.6</v>
      </c>
      <c r="T35" s="2">
        <f>VLOOKUP(A35,[1]TDSheet!$A:$U,21,0)</f>
        <v>52</v>
      </c>
      <c r="U35" s="2">
        <f>VLOOKUP(A35,[1]TDSheet!$A:$M,13,0)</f>
        <v>53</v>
      </c>
      <c r="W35" s="2">
        <f t="shared" si="8"/>
        <v>0</v>
      </c>
      <c r="X35" s="23">
        <f>VLOOKUP(A35,[1]TDSheet!$A:$X,24,0)</f>
        <v>0</v>
      </c>
      <c r="Y35" s="27">
        <v>0</v>
      </c>
      <c r="Z35" s="2">
        <f t="shared" si="9"/>
        <v>0</v>
      </c>
    </row>
    <row r="36" spans="1:26" ht="11.1" customHeight="1" x14ac:dyDescent="0.2">
      <c r="A36" s="8" t="s">
        <v>10</v>
      </c>
      <c r="B36" s="8" t="s">
        <v>9</v>
      </c>
      <c r="C36" s="8"/>
      <c r="D36" s="9">
        <v>-56</v>
      </c>
      <c r="E36" s="9">
        <v>74</v>
      </c>
      <c r="F36" s="9"/>
      <c r="G36" s="9"/>
      <c r="H36" s="23">
        <f>VLOOKUP(A36,[1]TDSheet!$A:$H,8,0)</f>
        <v>0</v>
      </c>
      <c r="I36" s="2">
        <f>VLOOKUP(A36,[2]Мелитополь!$A:$E,4,0)</f>
        <v>64</v>
      </c>
      <c r="J36" s="2">
        <f t="shared" si="3"/>
        <v>-64</v>
      </c>
      <c r="M36" s="2">
        <f t="shared" si="4"/>
        <v>0</v>
      </c>
      <c r="N36" s="24"/>
      <c r="O36" s="24"/>
      <c r="Q36" s="2" t="e">
        <f t="shared" si="6"/>
        <v>#DIV/0!</v>
      </c>
      <c r="R36" s="2" t="e">
        <f t="shared" si="7"/>
        <v>#DIV/0!</v>
      </c>
      <c r="S36" s="2">
        <f>VLOOKUP(A36,[1]TDSheet!$A:$T,20,0)</f>
        <v>26.4</v>
      </c>
      <c r="T36" s="2">
        <f>VLOOKUP(A36,[1]TDSheet!$A:$U,21,0)</f>
        <v>28.8</v>
      </c>
      <c r="U36" s="2">
        <f>VLOOKUP(A36,[1]TDSheet!$A:$M,13,0)</f>
        <v>22.4</v>
      </c>
      <c r="W36" s="2">
        <f t="shared" si="8"/>
        <v>0</v>
      </c>
      <c r="X36" s="23">
        <f>VLOOKUP(A36,[1]TDSheet!$A:$X,24,0)</f>
        <v>0</v>
      </c>
      <c r="Y36" s="27">
        <v>0</v>
      </c>
      <c r="Z36" s="2">
        <f t="shared" si="9"/>
        <v>0</v>
      </c>
    </row>
  </sheetData>
  <autoFilter ref="A3:Z36" xr:uid="{CA2B6F1C-CED9-4380-84E8-BF5B907B7A67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2023-12-14T12:42:54Z</dcterms:modified>
</cp:coreProperties>
</file>