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44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168" fontId="38" fillId="25" borderId="21" applyAlignment="1" applyProtection="1" pivotButton="0" quotePrefix="0" xfId="0">
      <alignment horizontal="center" vertical="center"/>
      <protection locked="0" hidden="0"/>
    </xf>
    <xf numFmtId="168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4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05.12.2023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04.12.2023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8" t="n"/>
      <c r="C5" s="329" t="n"/>
      <c r="D5" s="320" t="n"/>
      <c r="E5" s="330" t="n"/>
      <c r="F5" s="321" t="inlineStr">
        <is>
          <t>Комментарий к заказу:</t>
        </is>
      </c>
      <c r="G5" s="329" t="n"/>
      <c r="H5" s="320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45271</v>
      </c>
      <c r="P5" s="333" t="n"/>
      <c r="R5" s="32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8" t="n"/>
      <c r="C6" s="329" t="n"/>
      <c r="D6" s="299" t="inlineStr">
        <is>
          <t>НВ, ООО 9001015535, Запорожская обл, Мелитополь г, 8 Марта ул, д. 43/1,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7" t="n"/>
      <c r="R6" s="302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"НОВОЕ ВРЕМЯ"</t>
        </is>
      </c>
      <c r="U6" s="339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5" t="n"/>
      <c r="C8" s="346" t="n"/>
      <c r="D8" s="313" t="n"/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293" t="n">
        <v>0.3333333333333333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3" t="n"/>
      <c r="S10" s="29" t="inlineStr">
        <is>
          <t>КОД Аксапты Клиента</t>
        </is>
      </c>
      <c r="T10" s="351" t="inlineStr">
        <is>
          <t>596383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3" t="n"/>
      <c r="S11" s="29" t="inlineStr">
        <is>
          <t>Тип заказа</t>
        </is>
      </c>
      <c r="T11" s="281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96" t="n"/>
      <c r="P12" s="342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281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4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5" t="n"/>
      <c r="P17" s="355" t="n"/>
      <c r="Q17" s="355" t="n"/>
      <c r="R17" s="354" t="n"/>
      <c r="S17" s="285" t="inlineStr">
        <is>
          <t>Доступно к отгрузке</t>
        </is>
      </c>
      <c r="T17" s="329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6" t="n"/>
      <c r="AC17" s="357" t="n"/>
      <c r="AD17" s="278" t="n"/>
      <c r="BA17" s="279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85" t="inlineStr">
        <is>
          <t>начиная с</t>
        </is>
      </c>
      <c r="T18" s="285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197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19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5" t="n"/>
      <c r="Z20" s="195" t="n"/>
    </row>
    <row r="21" ht="14.25" customHeight="1">
      <c r="A21" s="18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1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0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197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195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5" t="n"/>
      <c r="Z26" s="195" t="n"/>
    </row>
    <row r="27" ht="14.25" customHeight="1">
      <c r="A27" s="18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1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1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27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1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100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1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195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5" t="n"/>
      <c r="Z34" s="195" t="n"/>
    </row>
    <row r="35" ht="14.25" customHeight="1">
      <c r="A35" s="18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1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1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1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1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0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8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195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5" t="n"/>
      <c r="Z42" s="195" t="n"/>
    </row>
    <row r="43" ht="14.25" customHeight="1">
      <c r="A43" s="18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1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36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71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30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8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195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5" t="n"/>
      <c r="Z48" s="195" t="n"/>
    </row>
    <row r="49" ht="14.25" customHeight="1">
      <c r="A49" s="18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1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8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0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1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0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1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71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71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0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71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7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8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195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5" t="n"/>
      <c r="Z58" s="195" t="n"/>
    </row>
    <row r="59" ht="14.25" customHeight="1">
      <c r="A59" s="18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7" t="n"/>
      <c r="Z59" s="187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71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71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100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80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195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5" t="n"/>
      <c r="Z64" s="195" t="n"/>
    </row>
    <row r="65" ht="14.25" customHeight="1">
      <c r="A65" s="18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7" t="n"/>
      <c r="Z65" s="18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1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0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80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195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5" t="n"/>
      <c r="Z69" s="195" t="n"/>
    </row>
    <row r="70" ht="14.25" customHeight="1">
      <c r="A70" s="18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7" t="n"/>
      <c r="Z70" s="18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1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0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1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0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80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195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5" t="n"/>
      <c r="Z75" s="195" t="n"/>
    </row>
    <row r="76" ht="14.25" customHeight="1">
      <c r="A76" s="18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7" t="n"/>
      <c r="Z76" s="18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1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0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1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18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1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57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1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0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1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60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1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37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80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195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5" t="n"/>
      <c r="Z85" s="195" t="n"/>
    </row>
    <row r="86" ht="14.25" customHeight="1">
      <c r="A86" s="18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7" t="n"/>
      <c r="Z86" s="18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1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0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1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25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1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0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80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195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5" t="n"/>
      <c r="Z92" s="195" t="n"/>
    </row>
    <row r="93" ht="14.25" customHeight="1">
      <c r="A93" s="18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7" t="n"/>
      <c r="Z93" s="187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71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5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71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0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71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10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71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0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80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4" t="n"/>
      <c r="N98" s="375" t="inlineStr">
        <is>
          <t>Итого</t>
        </is>
      </c>
      <c r="O98" s="345" t="n"/>
      <c r="P98" s="345" t="n"/>
      <c r="Q98" s="345" t="n"/>
      <c r="R98" s="345" t="n"/>
      <c r="S98" s="345" t="n"/>
      <c r="T98" s="346" t="n"/>
      <c r="U98" s="43" t="inlineStr">
        <is>
          <t>кор</t>
        </is>
      </c>
      <c r="V98" s="376">
        <f>IFERROR(SUM(V94:V97),"0")</f>
        <v/>
      </c>
      <c r="W98" s="376">
        <f>IFERROR(SUM(W94:W97),"0")</f>
        <v/>
      </c>
      <c r="X98" s="376">
        <f>IFERROR(IF(X94="",0,X94),"0")+IFERROR(IF(X95="",0,X95),"0")+IFERROR(IF(X96="",0,X96),"0")+IFERROR(IF(X97="",0,X97),"0")</f>
        <v/>
      </c>
      <c r="Y98" s="377" t="n"/>
      <c r="Z98" s="377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кг</t>
        </is>
      </c>
      <c r="V99" s="376">
        <f>IFERROR(SUMPRODUCT(V94:V97*H94:H97),"0")</f>
        <v/>
      </c>
      <c r="W99" s="376">
        <f>IFERROR(SUMPRODUCT(W94:W97*H94:H97),"0")</f>
        <v/>
      </c>
      <c r="X99" s="43" t="n"/>
      <c r="Y99" s="377" t="n"/>
      <c r="Z99" s="377" t="n"/>
    </row>
    <row r="100" ht="16.5" customHeight="1">
      <c r="A100" s="195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5" t="n"/>
      <c r="Z100" s="195" t="n"/>
    </row>
    <row r="101" ht="14.25" customHeight="1">
      <c r="A101" s="18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7" t="n"/>
      <c r="Z101" s="18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1" t="n">
        <v>4607111034014</v>
      </c>
      <c r="E102" s="337" t="n"/>
      <c r="F102" s="369" t="n">
        <v>0.25</v>
      </c>
      <c r="G102" s="38" t="n">
        <v>12</v>
      </c>
      <c r="H102" s="369" t="n">
        <v>3</v>
      </c>
      <c r="I102" s="369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71" t="n"/>
      <c r="P102" s="371" t="n"/>
      <c r="Q102" s="371" t="n"/>
      <c r="R102" s="337" t="n"/>
      <c r="S102" s="40" t="inlineStr"/>
      <c r="T102" s="40" t="inlineStr"/>
      <c r="U102" s="41" t="inlineStr">
        <is>
          <t>кор</t>
        </is>
      </c>
      <c r="V102" s="372" t="n">
        <v>90</v>
      </c>
      <c r="W102" s="373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1" t="n">
        <v>4607111033994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57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80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4" t="n"/>
      <c r="N104" s="375" t="inlineStr">
        <is>
          <t>Итого</t>
        </is>
      </c>
      <c r="O104" s="345" t="n"/>
      <c r="P104" s="345" t="n"/>
      <c r="Q104" s="345" t="n"/>
      <c r="R104" s="345" t="n"/>
      <c r="S104" s="345" t="n"/>
      <c r="T104" s="346" t="n"/>
      <c r="U104" s="43" t="inlineStr">
        <is>
          <t>кор</t>
        </is>
      </c>
      <c r="V104" s="376">
        <f>IFERROR(SUM(V102:V103),"0")</f>
        <v/>
      </c>
      <c r="W104" s="376">
        <f>IFERROR(SUM(W102:W103),"0")</f>
        <v/>
      </c>
      <c r="X104" s="376">
        <f>IFERROR(IF(X102="",0,X102),"0")+IFERROR(IF(X103="",0,X103),"0")</f>
        <v/>
      </c>
      <c r="Y104" s="377" t="n"/>
      <c r="Z104" s="377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кг</t>
        </is>
      </c>
      <c r="V105" s="376">
        <f>IFERROR(SUMPRODUCT(V102:V103*H102:H103),"0")</f>
        <v/>
      </c>
      <c r="W105" s="376">
        <f>IFERROR(SUMPRODUCT(W102:W103*H102:H103),"0")</f>
        <v/>
      </c>
      <c r="X105" s="43" t="n"/>
      <c r="Y105" s="377" t="n"/>
      <c r="Z105" s="377" t="n"/>
    </row>
    <row r="106" ht="16.5" customHeight="1">
      <c r="A106" s="195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5" t="n"/>
      <c r="Z106" s="195" t="n"/>
    </row>
    <row r="107" ht="14.25" customHeight="1">
      <c r="A107" s="18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7" t="n"/>
      <c r="Z107" s="18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1" t="n">
        <v>4607111034199</v>
      </c>
      <c r="E108" s="337" t="n"/>
      <c r="F108" s="369" t="n">
        <v>0.25</v>
      </c>
      <c r="G108" s="38" t="n">
        <v>12</v>
      </c>
      <c r="H108" s="369" t="n">
        <v>3</v>
      </c>
      <c r="I108" s="369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4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71" t="n"/>
      <c r="P108" s="371" t="n"/>
      <c r="Q108" s="371" t="n"/>
      <c r="R108" s="337" t="n"/>
      <c r="S108" s="40" t="inlineStr"/>
      <c r="T108" s="40" t="inlineStr"/>
      <c r="U108" s="41" t="inlineStr">
        <is>
          <t>кор</t>
        </is>
      </c>
      <c r="V108" s="372" t="n">
        <v>50</v>
      </c>
      <c r="W108" s="373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80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4" t="n"/>
      <c r="N109" s="375" t="inlineStr">
        <is>
          <t>Итого</t>
        </is>
      </c>
      <c r="O109" s="345" t="n"/>
      <c r="P109" s="345" t="n"/>
      <c r="Q109" s="345" t="n"/>
      <c r="R109" s="345" t="n"/>
      <c r="S109" s="345" t="n"/>
      <c r="T109" s="346" t="n"/>
      <c r="U109" s="43" t="inlineStr">
        <is>
          <t>кор</t>
        </is>
      </c>
      <c r="V109" s="376">
        <f>IFERROR(SUM(V108:V108),"0")</f>
        <v/>
      </c>
      <c r="W109" s="376">
        <f>IFERROR(SUM(W108:W108),"0")</f>
        <v/>
      </c>
      <c r="X109" s="376">
        <f>IFERROR(IF(X108="",0,X108),"0")</f>
        <v/>
      </c>
      <c r="Y109" s="377" t="n"/>
      <c r="Z109" s="377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кг</t>
        </is>
      </c>
      <c r="V110" s="376">
        <f>IFERROR(SUMPRODUCT(V108:V108*H108:H108),"0")</f>
        <v/>
      </c>
      <c r="W110" s="376">
        <f>IFERROR(SUMPRODUCT(W108:W108*H108:H108),"0")</f>
        <v/>
      </c>
      <c r="X110" s="43" t="n"/>
      <c r="Y110" s="377" t="n"/>
      <c r="Z110" s="377" t="n"/>
    </row>
    <row r="111" ht="16.5" customHeight="1">
      <c r="A111" s="195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5" t="n"/>
      <c r="Z111" s="195" t="n"/>
    </row>
    <row r="112" ht="14.25" customHeight="1">
      <c r="A112" s="18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7" t="n"/>
      <c r="Z112" s="18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1" t="n">
        <v>4607111034670</v>
      </c>
      <c r="E113" s="337" t="n"/>
      <c r="F113" s="369" t="n">
        <v>3</v>
      </c>
      <c r="G113" s="38" t="n">
        <v>1</v>
      </c>
      <c r="H113" s="369" t="n">
        <v>3</v>
      </c>
      <c r="I113" s="369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71" t="n"/>
      <c r="P113" s="371" t="n"/>
      <c r="Q113" s="371" t="n"/>
      <c r="R113" s="337" t="n"/>
      <c r="S113" s="40" t="inlineStr"/>
      <c r="T113" s="40" t="inlineStr"/>
      <c r="U113" s="41" t="inlineStr">
        <is>
          <t>кор</t>
        </is>
      </c>
      <c r="V113" s="372" t="n">
        <v>0</v>
      </c>
      <c r="W113" s="373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1" t="n">
        <v>4607111034687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 t="inlineStr">
        <is>
          <t>Круггетсы сочные Хорека Весовые Пакет 3 кг Горячая штучка</t>
        </is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1" t="n">
        <v>4607111034380</v>
      </c>
      <c r="E115" s="337" t="n"/>
      <c r="F115" s="369" t="n">
        <v>0.25</v>
      </c>
      <c r="G115" s="38" t="n">
        <v>12</v>
      </c>
      <c r="H115" s="369" t="n">
        <v>3</v>
      </c>
      <c r="I115" s="369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8</v>
      </c>
      <c r="W115" s="373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71" t="n">
        <v>4607111034397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34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8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4" t="n"/>
      <c r="N117" s="375" t="inlineStr">
        <is>
          <t>Итого</t>
        </is>
      </c>
      <c r="O117" s="345" t="n"/>
      <c r="P117" s="345" t="n"/>
      <c r="Q117" s="345" t="n"/>
      <c r="R117" s="345" t="n"/>
      <c r="S117" s="345" t="n"/>
      <c r="T117" s="346" t="n"/>
      <c r="U117" s="43" t="inlineStr">
        <is>
          <t>кор</t>
        </is>
      </c>
      <c r="V117" s="376">
        <f>IFERROR(SUM(V113:V116),"0")</f>
        <v/>
      </c>
      <c r="W117" s="376">
        <f>IFERROR(SUM(W113:W116),"0")</f>
        <v/>
      </c>
      <c r="X117" s="376">
        <f>IFERROR(IF(X113="",0,X113),"0")+IFERROR(IF(X114="",0,X114),"0")+IFERROR(IF(X115="",0,X115),"0")+IFERROR(IF(X116="",0,X116),"0")</f>
        <v/>
      </c>
      <c r="Y117" s="377" t="n"/>
      <c r="Z117" s="377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кг</t>
        </is>
      </c>
      <c r="V118" s="376">
        <f>IFERROR(SUMPRODUCT(V113:V116*H113:H116),"0")</f>
        <v/>
      </c>
      <c r="W118" s="376">
        <f>IFERROR(SUMPRODUCT(W113:W116*H113:H116),"0")</f>
        <v/>
      </c>
      <c r="X118" s="43" t="n"/>
      <c r="Y118" s="377" t="n"/>
      <c r="Z118" s="377" t="n"/>
    </row>
    <row r="119" ht="16.5" customHeight="1">
      <c r="A119" s="195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5" t="n"/>
      <c r="Z119" s="195" t="n"/>
    </row>
    <row r="120" ht="14.25" customHeight="1">
      <c r="A120" s="18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7" t="n"/>
      <c r="Z120" s="18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1" t="n">
        <v>4607111035806</v>
      </c>
      <c r="E121" s="337" t="n"/>
      <c r="F121" s="369" t="n">
        <v>0.25</v>
      </c>
      <c r="G121" s="38" t="n">
        <v>12</v>
      </c>
      <c r="H121" s="369" t="n">
        <v>3</v>
      </c>
      <c r="I121" s="369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71" t="n"/>
      <c r="P121" s="371" t="n"/>
      <c r="Q121" s="371" t="n"/>
      <c r="R121" s="337" t="n"/>
      <c r="S121" s="40" t="inlineStr"/>
      <c r="T121" s="40" t="inlineStr"/>
      <c r="U121" s="41" t="inlineStr">
        <is>
          <t>кор</t>
        </is>
      </c>
      <c r="V121" s="372" t="n">
        <v>0</v>
      </c>
      <c r="W121" s="373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80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4" t="n"/>
      <c r="N122" s="375" t="inlineStr">
        <is>
          <t>Итого</t>
        </is>
      </c>
      <c r="O122" s="345" t="n"/>
      <c r="P122" s="345" t="n"/>
      <c r="Q122" s="345" t="n"/>
      <c r="R122" s="345" t="n"/>
      <c r="S122" s="345" t="n"/>
      <c r="T122" s="346" t="n"/>
      <c r="U122" s="43" t="inlineStr">
        <is>
          <t>кор</t>
        </is>
      </c>
      <c r="V122" s="376">
        <f>IFERROR(SUM(V121:V121),"0")</f>
        <v/>
      </c>
      <c r="W122" s="376">
        <f>IFERROR(SUM(W121:W121),"0")</f>
        <v/>
      </c>
      <c r="X122" s="376">
        <f>IFERROR(IF(X121="",0,X121),"0")</f>
        <v/>
      </c>
      <c r="Y122" s="377" t="n"/>
      <c r="Z122" s="377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кг</t>
        </is>
      </c>
      <c r="V123" s="376">
        <f>IFERROR(SUMPRODUCT(V121:V121*H121:H121),"0")</f>
        <v/>
      </c>
      <c r="W123" s="376">
        <f>IFERROR(SUMPRODUCT(W121:W121*H121:H121),"0")</f>
        <v/>
      </c>
      <c r="X123" s="43" t="n"/>
      <c r="Y123" s="377" t="n"/>
      <c r="Z123" s="377" t="n"/>
    </row>
    <row r="124" ht="16.5" customHeight="1">
      <c r="A124" s="195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5" t="n"/>
      <c r="Z124" s="195" t="n"/>
    </row>
    <row r="125" ht="14.25" customHeight="1">
      <c r="A125" s="18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7" t="n"/>
      <c r="Z125" s="18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1" t="n">
        <v>4607111035639</v>
      </c>
      <c r="E126" s="337" t="n"/>
      <c r="F126" s="369" t="n">
        <v>0.2</v>
      </c>
      <c r="G126" s="38" t="n">
        <v>12</v>
      </c>
      <c r="H126" s="369" t="n">
        <v>2.4</v>
      </c>
      <c r="I126" s="369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2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71" t="n"/>
      <c r="P126" s="371" t="n"/>
      <c r="Q126" s="371" t="n"/>
      <c r="R126" s="337" t="n"/>
      <c r="S126" s="40" t="inlineStr"/>
      <c r="T126" s="40" t="inlineStr"/>
      <c r="U126" s="41" t="inlineStr">
        <is>
          <t>кор</t>
        </is>
      </c>
      <c r="V126" s="372" t="n">
        <v>0</v>
      </c>
      <c r="W126" s="373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71" t="n">
        <v>4607111035646</v>
      </c>
      <c r="E127" s="337" t="n"/>
      <c r="F127" s="369" t="n">
        <v>0.2</v>
      </c>
      <c r="G127" s="38" t="n">
        <v>8</v>
      </c>
      <c r="H127" s="369" t="n">
        <v>1.6</v>
      </c>
      <c r="I127" s="369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80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4" t="n"/>
      <c r="N128" s="375" t="inlineStr">
        <is>
          <t>Итого</t>
        </is>
      </c>
      <c r="O128" s="345" t="n"/>
      <c r="P128" s="345" t="n"/>
      <c r="Q128" s="345" t="n"/>
      <c r="R128" s="345" t="n"/>
      <c r="S128" s="345" t="n"/>
      <c r="T128" s="346" t="n"/>
      <c r="U128" s="43" t="inlineStr">
        <is>
          <t>кор</t>
        </is>
      </c>
      <c r="V128" s="376">
        <f>IFERROR(SUM(V126:V127),"0")</f>
        <v/>
      </c>
      <c r="W128" s="376">
        <f>IFERROR(SUM(W126:W127),"0")</f>
        <v/>
      </c>
      <c r="X128" s="376">
        <f>IFERROR(IF(X126="",0,X126),"0")+IFERROR(IF(X127="",0,X127),"0")</f>
        <v/>
      </c>
      <c r="Y128" s="377" t="n"/>
      <c r="Z128" s="377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кг</t>
        </is>
      </c>
      <c r="V129" s="376">
        <f>IFERROR(SUMPRODUCT(V126:V127*H126:H127),"0")</f>
        <v/>
      </c>
      <c r="W129" s="376">
        <f>IFERROR(SUMPRODUCT(W126:W127*H126:H127),"0")</f>
        <v/>
      </c>
      <c r="X129" s="43" t="n"/>
      <c r="Y129" s="377" t="n"/>
      <c r="Z129" s="377" t="n"/>
    </row>
    <row r="130" ht="16.5" customHeight="1">
      <c r="A130" s="195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5" t="n"/>
      <c r="Z130" s="195" t="n"/>
    </row>
    <row r="131" ht="14.25" customHeight="1">
      <c r="A131" s="18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7" t="n"/>
      <c r="Z131" s="187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71" t="n">
        <v>4607111036568</v>
      </c>
      <c r="E132" s="337" t="n"/>
      <c r="F132" s="369" t="n">
        <v>0.28</v>
      </c>
      <c r="G132" s="38" t="n">
        <v>6</v>
      </c>
      <c r="H132" s="369" t="n">
        <v>1.68</v>
      </c>
      <c r="I132" s="369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71" t="n"/>
      <c r="P132" s="371" t="n"/>
      <c r="Q132" s="371" t="n"/>
      <c r="R132" s="337" t="n"/>
      <c r="S132" s="40" t="inlineStr"/>
      <c r="T132" s="40" t="inlineStr"/>
      <c r="U132" s="41" t="inlineStr">
        <is>
          <t>кор</t>
        </is>
      </c>
      <c r="V132" s="372" t="n">
        <v>0</v>
      </c>
      <c r="W132" s="373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1" t="n">
        <v>4607111036124</v>
      </c>
      <c r="E133" s="337" t="n"/>
      <c r="F133" s="369" t="n">
        <v>0.4</v>
      </c>
      <c r="G133" s="38" t="n">
        <v>12</v>
      </c>
      <c r="H133" s="369" t="n">
        <v>4.8</v>
      </c>
      <c r="I133" s="369" t="n">
        <v>5.126</v>
      </c>
      <c r="J133" s="38" t="n">
        <v>84</v>
      </c>
      <c r="K133" s="38" t="inlineStr">
        <is>
          <t>12</t>
        </is>
      </c>
      <c r="L133" s="39" t="inlineStr">
        <is>
          <t>МГ</t>
        </is>
      </c>
      <c r="M133" s="38" t="n">
        <v>180</v>
      </c>
      <c r="N133" s="423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3" s="371" t="n"/>
      <c r="P133" s="371" t="n"/>
      <c r="Q133" s="371" t="n"/>
      <c r="R133" s="337" t="n"/>
      <c r="S133" s="40" t="inlineStr"/>
      <c r="T133" s="40" t="inlineStr"/>
      <c r="U133" s="41" t="inlineStr">
        <is>
          <t>кор</t>
        </is>
      </c>
      <c r="V133" s="372" t="n">
        <v>0</v>
      </c>
      <c r="W133" s="373">
        <f>IFERROR(IF(V133="","",V133),"")</f>
        <v/>
      </c>
      <c r="X133" s="42">
        <f>IFERROR(IF(V133="","",V133*0.0155),"")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8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кор</t>
        </is>
      </c>
      <c r="V134" s="376">
        <f>IFERROR(SUM(V132:V133),"0")</f>
        <v/>
      </c>
      <c r="W134" s="376">
        <f>IFERROR(SUM(W132:W133),"0")</f>
        <v/>
      </c>
      <c r="X134" s="376">
        <f>IFERROR(IF(X132="",0,X132),"0")+IFERROR(IF(X133="",0,X133),"0")</f>
        <v/>
      </c>
      <c r="Y134" s="377" t="n"/>
      <c r="Z134" s="37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4" t="n"/>
      <c r="N135" s="375" t="inlineStr">
        <is>
          <t>Итого</t>
        </is>
      </c>
      <c r="O135" s="345" t="n"/>
      <c r="P135" s="345" t="n"/>
      <c r="Q135" s="345" t="n"/>
      <c r="R135" s="345" t="n"/>
      <c r="S135" s="345" t="n"/>
      <c r="T135" s="346" t="n"/>
      <c r="U135" s="43" t="inlineStr">
        <is>
          <t>кг</t>
        </is>
      </c>
      <c r="V135" s="376">
        <f>IFERROR(SUMPRODUCT(V132:V133*H132:H133),"0")</f>
        <v/>
      </c>
      <c r="W135" s="376">
        <f>IFERROR(SUMPRODUCT(W132:W133*H132:H133),"0")</f>
        <v/>
      </c>
      <c r="X135" s="43" t="n"/>
      <c r="Y135" s="377" t="n"/>
      <c r="Z135" s="377" t="n"/>
    </row>
    <row r="136" ht="27.75" customHeight="1">
      <c r="A136" s="197" t="inlineStr">
        <is>
          <t>No Name</t>
        </is>
      </c>
      <c r="B136" s="368" t="n"/>
      <c r="C136" s="368" t="n"/>
      <c r="D136" s="368" t="n"/>
      <c r="E136" s="368" t="n"/>
      <c r="F136" s="368" t="n"/>
      <c r="G136" s="368" t="n"/>
      <c r="H136" s="368" t="n"/>
      <c r="I136" s="368" t="n"/>
      <c r="J136" s="368" t="n"/>
      <c r="K136" s="368" t="n"/>
      <c r="L136" s="368" t="n"/>
      <c r="M136" s="368" t="n"/>
      <c r="N136" s="368" t="n"/>
      <c r="O136" s="368" t="n"/>
      <c r="P136" s="368" t="n"/>
      <c r="Q136" s="368" t="n"/>
      <c r="R136" s="368" t="n"/>
      <c r="S136" s="368" t="n"/>
      <c r="T136" s="368" t="n"/>
      <c r="U136" s="368" t="n"/>
      <c r="V136" s="368" t="n"/>
      <c r="W136" s="368" t="n"/>
      <c r="X136" s="368" t="n"/>
      <c r="Y136" s="55" t="n"/>
      <c r="Z136" s="55" t="n"/>
    </row>
    <row r="137" ht="16.5" customHeight="1">
      <c r="A137" s="195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95" t="n"/>
      <c r="Z137" s="195" t="n"/>
    </row>
    <row r="138" ht="14.25" customHeight="1">
      <c r="A138" s="187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87" t="n"/>
      <c r="Z138" s="187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171" t="n">
        <v>4607111037701</v>
      </c>
      <c r="E139" s="337" t="n"/>
      <c r="F139" s="369" t="n">
        <v>5</v>
      </c>
      <c r="G139" s="38" t="n">
        <v>1</v>
      </c>
      <c r="H139" s="369" t="n">
        <v>5</v>
      </c>
      <c r="I139" s="36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4">
        <f>HYPERLINK("https://abi.ru/products/Замороженные/No Name/Стародворье ПГП/Пельмени ПГП/P003301/","Пельмени «Быстромени» Весовой ТМ «No Name» 5")</f>
        <v/>
      </c>
      <c r="O139" s="371" t="n"/>
      <c r="P139" s="371" t="n"/>
      <c r="Q139" s="371" t="n"/>
      <c r="R139" s="337" t="n"/>
      <c r="S139" s="40" t="inlineStr"/>
      <c r="T139" s="40" t="inlineStr"/>
      <c r="U139" s="41" t="inlineStr">
        <is>
          <t>кор</t>
        </is>
      </c>
      <c r="V139" s="372" t="n">
        <v>0</v>
      </c>
      <c r="W139" s="37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80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кор</t>
        </is>
      </c>
      <c r="V140" s="376">
        <f>IFERROR(SUM(V139:V139),"0")</f>
        <v/>
      </c>
      <c r="W140" s="376">
        <f>IFERROR(SUM(W139:W139),"0")</f>
        <v/>
      </c>
      <c r="X140" s="376">
        <f>IFERROR(IF(X139="",0,X139),"0")</f>
        <v/>
      </c>
      <c r="Y140" s="377" t="n"/>
      <c r="Z140" s="37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4" t="n"/>
      <c r="N141" s="375" t="inlineStr">
        <is>
          <t>Итого</t>
        </is>
      </c>
      <c r="O141" s="345" t="n"/>
      <c r="P141" s="345" t="n"/>
      <c r="Q141" s="345" t="n"/>
      <c r="R141" s="345" t="n"/>
      <c r="S141" s="345" t="n"/>
      <c r="T141" s="346" t="n"/>
      <c r="U141" s="43" t="inlineStr">
        <is>
          <t>кг</t>
        </is>
      </c>
      <c r="V141" s="376">
        <f>IFERROR(SUMPRODUCT(V139:V139*H139:H139),"0")</f>
        <v/>
      </c>
      <c r="W141" s="376">
        <f>IFERROR(SUMPRODUCT(W139:W139*H139:H139),"0")</f>
        <v/>
      </c>
      <c r="X141" s="43" t="n"/>
      <c r="Y141" s="377" t="n"/>
      <c r="Z141" s="377" t="n"/>
    </row>
    <row r="142" ht="16.5" customHeight="1">
      <c r="A142" s="195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95" t="n"/>
      <c r="Z142" s="195" t="n"/>
    </row>
    <row r="143" ht="14.25" customHeight="1">
      <c r="A143" s="187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87" t="n"/>
      <c r="Z143" s="187" t="n"/>
    </row>
    <row r="144" ht="16.5" customHeight="1">
      <c r="A144" s="64" t="inlineStr">
        <is>
          <t>SU002396</t>
        </is>
      </c>
      <c r="B144" s="64" t="inlineStr">
        <is>
          <t>P002689</t>
        </is>
      </c>
      <c r="C144" s="37" t="n">
        <v>4301070871</v>
      </c>
      <c r="D144" s="171" t="n">
        <v>4607111036384</v>
      </c>
      <c r="E144" s="337" t="n"/>
      <c r="F144" s="369" t="n">
        <v>1</v>
      </c>
      <c r="G144" s="38" t="n">
        <v>5</v>
      </c>
      <c r="H144" s="369" t="n">
        <v>5</v>
      </c>
      <c r="I144" s="36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90</v>
      </c>
      <c r="N144" s="425">
        <f>HYPERLINK("https://abi.ru/products/Замороженные/No Name/No Name ЗПФ/Пельмени/P002689/","Пельмени Зареченские No name Весовые Сфера No name 5 кг")</f>
        <v/>
      </c>
      <c r="O144" s="371" t="n"/>
      <c r="P144" s="371" t="n"/>
      <c r="Q144" s="371" t="n"/>
      <c r="R144" s="337" t="n"/>
      <c r="S144" s="40" t="inlineStr"/>
      <c r="T144" s="40" t="inlineStr"/>
      <c r="U144" s="41" t="inlineStr">
        <is>
          <t>кор</t>
        </is>
      </c>
      <c r="V144" s="372" t="n">
        <v>0</v>
      </c>
      <c r="W144" s="37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171" t="n">
        <v>4640242180250</v>
      </c>
      <c r="E145" s="337" t="n"/>
      <c r="F145" s="369" t="n">
        <v>5</v>
      </c>
      <c r="G145" s="38" t="n">
        <v>1</v>
      </c>
      <c r="H145" s="369" t="n">
        <v>5</v>
      </c>
      <c r="I145" s="36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6" t="inlineStr">
        <is>
          <t>Пельмени «Хинкали Классические» Весовые Хинкали ТМ «Зареченские» 5 кг</t>
        </is>
      </c>
      <c r="O145" s="371" t="n"/>
      <c r="P145" s="371" t="n"/>
      <c r="Q145" s="371" t="n"/>
      <c r="R145" s="337" t="n"/>
      <c r="S145" s="40" t="inlineStr"/>
      <c r="T145" s="40" t="inlineStr"/>
      <c r="U145" s="41" t="inlineStr">
        <is>
          <t>кор</t>
        </is>
      </c>
      <c r="V145" s="372" t="n">
        <v>0</v>
      </c>
      <c r="W145" s="37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P002413</t>
        </is>
      </c>
      <c r="C146" s="37" t="n">
        <v>4301070827</v>
      </c>
      <c r="D146" s="171" t="n">
        <v>4607111036216</v>
      </c>
      <c r="E146" s="337" t="n"/>
      <c r="F146" s="369" t="n">
        <v>1</v>
      </c>
      <c r="G146" s="38" t="n">
        <v>5</v>
      </c>
      <c r="H146" s="369" t="n">
        <v>5</v>
      </c>
      <c r="I146" s="36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7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6" s="371" t="n"/>
      <c r="P146" s="371" t="n"/>
      <c r="Q146" s="371" t="n"/>
      <c r="R146" s="337" t="n"/>
      <c r="S146" s="40" t="inlineStr"/>
      <c r="T146" s="40" t="inlineStr"/>
      <c r="U146" s="41" t="inlineStr">
        <is>
          <t>кор</t>
        </is>
      </c>
      <c r="V146" s="372" t="n">
        <v>400</v>
      </c>
      <c r="W146" s="37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P002980</t>
        </is>
      </c>
      <c r="C147" s="37" t="n">
        <v>4301070911</v>
      </c>
      <c r="D147" s="171" t="n">
        <v>4607111036278</v>
      </c>
      <c r="E147" s="337" t="n"/>
      <c r="F147" s="369" t="n">
        <v>1</v>
      </c>
      <c r="G147" s="38" t="n">
        <v>5</v>
      </c>
      <c r="H147" s="369" t="n">
        <v>5</v>
      </c>
      <c r="I147" s="36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120</v>
      </c>
      <c r="N147" s="428">
        <f>HYPERLINK("https://abi.ru/products/Замороженные/No Name/No Name ЗПФ/Пельмени/P002980/","Пельмени Умелый повар No name Весовые Равиоли No name 5 кг")</f>
        <v/>
      </c>
      <c r="O147" s="371" t="n"/>
      <c r="P147" s="371" t="n"/>
      <c r="Q147" s="371" t="n"/>
      <c r="R147" s="337" t="n"/>
      <c r="S147" s="40" t="inlineStr"/>
      <c r="T147" s="40" t="inlineStr"/>
      <c r="U147" s="41" t="inlineStr">
        <is>
          <t>кор</t>
        </is>
      </c>
      <c r="V147" s="372" t="n">
        <v>0</v>
      </c>
      <c r="W147" s="37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180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4" t="n"/>
      <c r="N148" s="375" t="inlineStr">
        <is>
          <t>Итого</t>
        </is>
      </c>
      <c r="O148" s="345" t="n"/>
      <c r="P148" s="345" t="n"/>
      <c r="Q148" s="345" t="n"/>
      <c r="R148" s="345" t="n"/>
      <c r="S148" s="345" t="n"/>
      <c r="T148" s="346" t="n"/>
      <c r="U148" s="43" t="inlineStr">
        <is>
          <t>кор</t>
        </is>
      </c>
      <c r="V148" s="376">
        <f>IFERROR(SUM(V144:V147),"0")</f>
        <v/>
      </c>
      <c r="W148" s="376">
        <f>IFERROR(SUM(W144:W147),"0")</f>
        <v/>
      </c>
      <c r="X148" s="376">
        <f>IFERROR(IF(X144="",0,X144),"0")+IFERROR(IF(X145="",0,X145),"0")+IFERROR(IF(X146="",0,X146),"0")+IFERROR(IF(X147="",0,X147),"0")</f>
        <v/>
      </c>
      <c r="Y148" s="377" t="n"/>
      <c r="Z148" s="37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4" t="n"/>
      <c r="N149" s="375" t="inlineStr">
        <is>
          <t>Итого</t>
        </is>
      </c>
      <c r="O149" s="345" t="n"/>
      <c r="P149" s="345" t="n"/>
      <c r="Q149" s="345" t="n"/>
      <c r="R149" s="345" t="n"/>
      <c r="S149" s="345" t="n"/>
      <c r="T149" s="346" t="n"/>
      <c r="U149" s="43" t="inlineStr">
        <is>
          <t>кг</t>
        </is>
      </c>
      <c r="V149" s="376">
        <f>IFERROR(SUMPRODUCT(V144:V147*H144:H147),"0")</f>
        <v/>
      </c>
      <c r="W149" s="376">
        <f>IFERROR(SUMPRODUCT(W144:W147*H144:H147),"0")</f>
        <v/>
      </c>
      <c r="X149" s="43" t="n"/>
      <c r="Y149" s="377" t="n"/>
      <c r="Z149" s="377" t="n"/>
    </row>
    <row r="150" ht="14.25" customHeight="1">
      <c r="A150" s="187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87" t="n"/>
      <c r="Z150" s="187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171" t="n">
        <v>4607111036827</v>
      </c>
      <c r="E151" s="337" t="n"/>
      <c r="F151" s="369" t="n">
        <v>1</v>
      </c>
      <c r="G151" s="38" t="n">
        <v>5</v>
      </c>
      <c r="H151" s="369" t="n">
        <v>5</v>
      </c>
      <c r="I151" s="36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171" t="n">
        <v>4607111036834</v>
      </c>
      <c r="E152" s="337" t="n"/>
      <c r="F152" s="369" t="n">
        <v>1</v>
      </c>
      <c r="G152" s="38" t="n">
        <v>5</v>
      </c>
      <c r="H152" s="369" t="n">
        <v>5</v>
      </c>
      <c r="I152" s="36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1" t="n"/>
      <c r="P152" s="371" t="n"/>
      <c r="Q152" s="371" t="n"/>
      <c r="R152" s="337" t="n"/>
      <c r="S152" s="40" t="inlineStr"/>
      <c r="T152" s="40" t="inlineStr"/>
      <c r="U152" s="41" t="inlineStr">
        <is>
          <t>кор</t>
        </is>
      </c>
      <c r="V152" s="372" t="n">
        <v>0</v>
      </c>
      <c r="W152" s="37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180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кор</t>
        </is>
      </c>
      <c r="V153" s="376">
        <f>IFERROR(SUM(V151:V152),"0")</f>
        <v/>
      </c>
      <c r="W153" s="376">
        <f>IFERROR(SUM(W151:W152),"0")</f>
        <v/>
      </c>
      <c r="X153" s="376">
        <f>IFERROR(IF(X151="",0,X151),"0")+IFERROR(IF(X152="",0,X152),"0")</f>
        <v/>
      </c>
      <c r="Y153" s="377" t="n"/>
      <c r="Z153" s="37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4" t="n"/>
      <c r="N154" s="375" t="inlineStr">
        <is>
          <t>Итого</t>
        </is>
      </c>
      <c r="O154" s="345" t="n"/>
      <c r="P154" s="345" t="n"/>
      <c r="Q154" s="345" t="n"/>
      <c r="R154" s="345" t="n"/>
      <c r="S154" s="345" t="n"/>
      <c r="T154" s="346" t="n"/>
      <c r="U154" s="43" t="inlineStr">
        <is>
          <t>кг</t>
        </is>
      </c>
      <c r="V154" s="376">
        <f>IFERROR(SUMPRODUCT(V151:V152*H151:H152),"0")</f>
        <v/>
      </c>
      <c r="W154" s="376">
        <f>IFERROR(SUMPRODUCT(W151:W152*H151:H152),"0")</f>
        <v/>
      </c>
      <c r="X154" s="43" t="n"/>
      <c r="Y154" s="377" t="n"/>
      <c r="Z154" s="377" t="n"/>
    </row>
    <row r="155" ht="27.75" customHeight="1">
      <c r="A155" s="197" t="inlineStr">
        <is>
          <t>Вязанка</t>
        </is>
      </c>
      <c r="B155" s="368" t="n"/>
      <c r="C155" s="368" t="n"/>
      <c r="D155" s="368" t="n"/>
      <c r="E155" s="368" t="n"/>
      <c r="F155" s="368" t="n"/>
      <c r="G155" s="368" t="n"/>
      <c r="H155" s="368" t="n"/>
      <c r="I155" s="368" t="n"/>
      <c r="J155" s="368" t="n"/>
      <c r="K155" s="368" t="n"/>
      <c r="L155" s="368" t="n"/>
      <c r="M155" s="368" t="n"/>
      <c r="N155" s="368" t="n"/>
      <c r="O155" s="368" t="n"/>
      <c r="P155" s="368" t="n"/>
      <c r="Q155" s="368" t="n"/>
      <c r="R155" s="368" t="n"/>
      <c r="S155" s="368" t="n"/>
      <c r="T155" s="368" t="n"/>
      <c r="U155" s="368" t="n"/>
      <c r="V155" s="368" t="n"/>
      <c r="W155" s="368" t="n"/>
      <c r="X155" s="368" t="n"/>
      <c r="Y155" s="55" t="n"/>
      <c r="Z155" s="55" t="n"/>
    </row>
    <row r="156" ht="16.5" customHeight="1">
      <c r="A156" s="195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95" t="n"/>
      <c r="Z156" s="195" t="n"/>
    </row>
    <row r="157" ht="14.25" customHeight="1">
      <c r="A157" s="187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87" t="n"/>
      <c r="Z157" s="187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171" t="n">
        <v>4607111035721</v>
      </c>
      <c r="E158" s="337" t="n"/>
      <c r="F158" s="369" t="n">
        <v>0.25</v>
      </c>
      <c r="G158" s="38" t="n">
        <v>12</v>
      </c>
      <c r="H158" s="369" t="n">
        <v>3</v>
      </c>
      <c r="I158" s="36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1" t="n"/>
      <c r="P158" s="371" t="n"/>
      <c r="Q158" s="371" t="n"/>
      <c r="R158" s="337" t="n"/>
      <c r="S158" s="40" t="inlineStr"/>
      <c r="T158" s="40" t="inlineStr"/>
      <c r="U158" s="41" t="inlineStr">
        <is>
          <t>кор</t>
        </is>
      </c>
      <c r="V158" s="372" t="n">
        <v>50</v>
      </c>
      <c r="W158" s="37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171" t="n">
        <v>4607111035691</v>
      </c>
      <c r="E159" s="337" t="n"/>
      <c r="F159" s="369" t="n">
        <v>0.25</v>
      </c>
      <c r="G159" s="38" t="n">
        <v>12</v>
      </c>
      <c r="H159" s="369" t="n">
        <v>3</v>
      </c>
      <c r="I159" s="36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1" t="n"/>
      <c r="P159" s="371" t="n"/>
      <c r="Q159" s="371" t="n"/>
      <c r="R159" s="337" t="n"/>
      <c r="S159" s="40" t="inlineStr"/>
      <c r="T159" s="40" t="inlineStr"/>
      <c r="U159" s="41" t="inlineStr">
        <is>
          <t>кор</t>
        </is>
      </c>
      <c r="V159" s="372" t="n">
        <v>55</v>
      </c>
      <c r="W159" s="37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180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4" t="n"/>
      <c r="N160" s="375" t="inlineStr">
        <is>
          <t>Итого</t>
        </is>
      </c>
      <c r="O160" s="345" t="n"/>
      <c r="P160" s="345" t="n"/>
      <c r="Q160" s="345" t="n"/>
      <c r="R160" s="345" t="n"/>
      <c r="S160" s="345" t="n"/>
      <c r="T160" s="346" t="n"/>
      <c r="U160" s="43" t="inlineStr">
        <is>
          <t>кор</t>
        </is>
      </c>
      <c r="V160" s="376">
        <f>IFERROR(SUM(V158:V159),"0")</f>
        <v/>
      </c>
      <c r="W160" s="376">
        <f>IFERROR(SUM(W158:W159),"0")</f>
        <v/>
      </c>
      <c r="X160" s="376">
        <f>IFERROR(IF(X158="",0,X158),"0")+IFERROR(IF(X159="",0,X159),"0")</f>
        <v/>
      </c>
      <c r="Y160" s="377" t="n"/>
      <c r="Z160" s="37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4" t="n"/>
      <c r="N161" s="375" t="inlineStr">
        <is>
          <t>Итого</t>
        </is>
      </c>
      <c r="O161" s="345" t="n"/>
      <c r="P161" s="345" t="n"/>
      <c r="Q161" s="345" t="n"/>
      <c r="R161" s="345" t="n"/>
      <c r="S161" s="345" t="n"/>
      <c r="T161" s="346" t="n"/>
      <c r="U161" s="43" t="inlineStr">
        <is>
          <t>кг</t>
        </is>
      </c>
      <c r="V161" s="376">
        <f>IFERROR(SUMPRODUCT(V158:V159*H158:H159),"0")</f>
        <v/>
      </c>
      <c r="W161" s="376">
        <f>IFERROR(SUMPRODUCT(W158:W159*H158:H159),"0")</f>
        <v/>
      </c>
      <c r="X161" s="43" t="n"/>
      <c r="Y161" s="377" t="n"/>
      <c r="Z161" s="377" t="n"/>
    </row>
    <row r="162" ht="16.5" customHeight="1">
      <c r="A162" s="19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95" t="n"/>
      <c r="Z162" s="195" t="n"/>
    </row>
    <row r="163" ht="14.25" customHeight="1">
      <c r="A163" s="187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87" t="n"/>
      <c r="Z163" s="187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171" t="n">
        <v>4607111035783</v>
      </c>
      <c r="E164" s="337" t="n"/>
      <c r="F164" s="369" t="n">
        <v>0.2</v>
      </c>
      <c r="G164" s="38" t="n">
        <v>8</v>
      </c>
      <c r="H164" s="369" t="n">
        <v>1.6</v>
      </c>
      <c r="I164" s="36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1" t="n"/>
      <c r="P164" s="371" t="n"/>
      <c r="Q164" s="371" t="n"/>
      <c r="R164" s="337" t="n"/>
      <c r="S164" s="40" t="inlineStr"/>
      <c r="T164" s="40" t="inlineStr"/>
      <c r="U164" s="41" t="inlineStr">
        <is>
          <t>кор</t>
        </is>
      </c>
      <c r="V164" s="372" t="n">
        <v>0</v>
      </c>
      <c r="W164" s="37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180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кор</t>
        </is>
      </c>
      <c r="V165" s="376">
        <f>IFERROR(SUM(V164:V164),"0")</f>
        <v/>
      </c>
      <c r="W165" s="376">
        <f>IFERROR(SUM(W164:W164),"0")</f>
        <v/>
      </c>
      <c r="X165" s="376">
        <f>IFERROR(IF(X164="",0,X164),"0")</f>
        <v/>
      </c>
      <c r="Y165" s="377" t="n"/>
      <c r="Z165" s="37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4" t="n"/>
      <c r="N166" s="375" t="inlineStr">
        <is>
          <t>Итого</t>
        </is>
      </c>
      <c r="O166" s="345" t="n"/>
      <c r="P166" s="345" t="n"/>
      <c r="Q166" s="345" t="n"/>
      <c r="R166" s="345" t="n"/>
      <c r="S166" s="345" t="n"/>
      <c r="T166" s="346" t="n"/>
      <c r="U166" s="43" t="inlineStr">
        <is>
          <t>кг</t>
        </is>
      </c>
      <c r="V166" s="376">
        <f>IFERROR(SUMPRODUCT(V164:V164*H164:H164),"0")</f>
        <v/>
      </c>
      <c r="W166" s="376">
        <f>IFERROR(SUMPRODUCT(W164:W164*H164:H164),"0")</f>
        <v/>
      </c>
      <c r="X166" s="43" t="n"/>
      <c r="Y166" s="377" t="n"/>
      <c r="Z166" s="377" t="n"/>
    </row>
    <row r="167" ht="16.5" customHeight="1">
      <c r="A167" s="195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95" t="n"/>
      <c r="Z167" s="195" t="n"/>
    </row>
    <row r="168" ht="14.25" customHeight="1">
      <c r="A168" s="187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87" t="n"/>
      <c r="Z168" s="187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171" t="n">
        <v>4680115881204</v>
      </c>
      <c r="E169" s="337" t="n"/>
      <c r="F169" s="369" t="n">
        <v>0.33</v>
      </c>
      <c r="G169" s="38" t="n">
        <v>6</v>
      </c>
      <c r="H169" s="369" t="n">
        <v>1.98</v>
      </c>
      <c r="I169" s="36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4" t="inlineStr">
        <is>
          <t>Сосиски «Сливушки #нежнушки» замороженные Фикс.вес 0,33 п/а ТМ «Вязанка»</t>
        </is>
      </c>
      <c r="O169" s="371" t="n"/>
      <c r="P169" s="371" t="n"/>
      <c r="Q169" s="371" t="n"/>
      <c r="R169" s="337" t="n"/>
      <c r="S169" s="40" t="inlineStr"/>
      <c r="T169" s="40" t="inlineStr"/>
      <c r="U169" s="41" t="inlineStr">
        <is>
          <t>кор</t>
        </is>
      </c>
      <c r="V169" s="372" t="n">
        <v>0</v>
      </c>
      <c r="W169" s="37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180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кор</t>
        </is>
      </c>
      <c r="V170" s="376">
        <f>IFERROR(SUM(V169:V169),"0")</f>
        <v/>
      </c>
      <c r="W170" s="376">
        <f>IFERROR(SUM(W169:W169),"0")</f>
        <v/>
      </c>
      <c r="X170" s="376">
        <f>IFERROR(IF(X169="",0,X169),"0")</f>
        <v/>
      </c>
      <c r="Y170" s="377" t="n"/>
      <c r="Z170" s="37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4" t="n"/>
      <c r="N171" s="375" t="inlineStr">
        <is>
          <t>Итого</t>
        </is>
      </c>
      <c r="O171" s="345" t="n"/>
      <c r="P171" s="345" t="n"/>
      <c r="Q171" s="345" t="n"/>
      <c r="R171" s="345" t="n"/>
      <c r="S171" s="345" t="n"/>
      <c r="T171" s="346" t="n"/>
      <c r="U171" s="43" t="inlineStr">
        <is>
          <t>кг</t>
        </is>
      </c>
      <c r="V171" s="376">
        <f>IFERROR(SUMPRODUCT(V169:V169*H169:H169),"0")</f>
        <v/>
      </c>
      <c r="W171" s="376">
        <f>IFERROR(SUMPRODUCT(W169:W169*H169:H169),"0")</f>
        <v/>
      </c>
      <c r="X171" s="43" t="n"/>
      <c r="Y171" s="377" t="n"/>
      <c r="Z171" s="377" t="n"/>
    </row>
    <row r="172" ht="27.75" customHeight="1">
      <c r="A172" s="197" t="inlineStr">
        <is>
          <t>Стародворье</t>
        </is>
      </c>
      <c r="B172" s="368" t="n"/>
      <c r="C172" s="368" t="n"/>
      <c r="D172" s="368" t="n"/>
      <c r="E172" s="368" t="n"/>
      <c r="F172" s="368" t="n"/>
      <c r="G172" s="368" t="n"/>
      <c r="H172" s="368" t="n"/>
      <c r="I172" s="368" t="n"/>
      <c r="J172" s="368" t="n"/>
      <c r="K172" s="368" t="n"/>
      <c r="L172" s="368" t="n"/>
      <c r="M172" s="368" t="n"/>
      <c r="N172" s="368" t="n"/>
      <c r="O172" s="368" t="n"/>
      <c r="P172" s="368" t="n"/>
      <c r="Q172" s="368" t="n"/>
      <c r="R172" s="368" t="n"/>
      <c r="S172" s="368" t="n"/>
      <c r="T172" s="368" t="n"/>
      <c r="U172" s="368" t="n"/>
      <c r="V172" s="368" t="n"/>
      <c r="W172" s="368" t="n"/>
      <c r="X172" s="368" t="n"/>
      <c r="Y172" s="55" t="n"/>
      <c r="Z172" s="55" t="n"/>
    </row>
    <row r="173" ht="16.5" customHeight="1">
      <c r="A173" s="195" t="inlineStr">
        <is>
          <t>Стародворье ЗПФ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95" t="n"/>
      <c r="Z173" s="195" t="n"/>
    </row>
    <row r="174" ht="14.25" customHeight="1">
      <c r="A174" s="187" t="inlineStr">
        <is>
          <t>Пельмени</t>
        </is>
      </c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87" t="n"/>
      <c r="Z174" s="187" t="n"/>
    </row>
    <row r="175" ht="27" customHeight="1">
      <c r="A175" s="64" t="inlineStr">
        <is>
          <t>SU002920</t>
        </is>
      </c>
      <c r="B175" s="64" t="inlineStr">
        <is>
          <t>P003355</t>
        </is>
      </c>
      <c r="C175" s="37" t="n">
        <v>4301070948</v>
      </c>
      <c r="D175" s="171" t="n">
        <v>4607111037022</v>
      </c>
      <c r="E175" s="337" t="n"/>
      <c r="F175" s="369" t="n">
        <v>0.7</v>
      </c>
      <c r="G175" s="38" t="n">
        <v>8</v>
      </c>
      <c r="H175" s="369" t="n">
        <v>5.6</v>
      </c>
      <c r="I175" s="369" t="n">
        <v>5.87</v>
      </c>
      <c r="J175" s="38" t="n">
        <v>84</v>
      </c>
      <c r="K175" s="38" t="inlineStr">
        <is>
          <t>12</t>
        </is>
      </c>
      <c r="L175" s="39" t="inlineStr">
        <is>
          <t>МГ</t>
        </is>
      </c>
      <c r="M175" s="38" t="n">
        <v>180</v>
      </c>
      <c r="N175" s="435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5" s="371" t="n"/>
      <c r="P175" s="371" t="n"/>
      <c r="Q175" s="371" t="n"/>
      <c r="R175" s="337" t="n"/>
      <c r="S175" s="40" t="inlineStr"/>
      <c r="T175" s="40" t="inlineStr"/>
      <c r="U175" s="41" t="inlineStr">
        <is>
          <t>кор</t>
        </is>
      </c>
      <c r="V175" s="372" t="n">
        <v>70</v>
      </c>
      <c r="W175" s="373">
        <f>IFERROR(IF(V175="","",V175),"")</f>
        <v/>
      </c>
      <c r="X175" s="42">
        <f>IFERROR(IF(V175="","",V175*0.0155),"")</f>
        <v/>
      </c>
      <c r="Y175" s="69" t="inlineStr"/>
      <c r="Z175" s="70" t="inlineStr"/>
      <c r="AD175" s="74" t="n"/>
      <c r="BA175" s="134" t="inlineStr">
        <is>
          <t>ЗПФ</t>
        </is>
      </c>
    </row>
    <row r="176">
      <c r="A176" s="18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4" t="n"/>
      <c r="N176" s="375" t="inlineStr">
        <is>
          <t>Итого</t>
        </is>
      </c>
      <c r="O176" s="345" t="n"/>
      <c r="P176" s="345" t="n"/>
      <c r="Q176" s="345" t="n"/>
      <c r="R176" s="345" t="n"/>
      <c r="S176" s="345" t="n"/>
      <c r="T176" s="346" t="n"/>
      <c r="U176" s="43" t="inlineStr">
        <is>
          <t>кор</t>
        </is>
      </c>
      <c r="V176" s="376">
        <f>IFERROR(SUM(V175:V175),"0")</f>
        <v/>
      </c>
      <c r="W176" s="376">
        <f>IFERROR(SUM(W175:W175),"0")</f>
        <v/>
      </c>
      <c r="X176" s="376">
        <f>IFERROR(IF(X175="",0,X175),"0")</f>
        <v/>
      </c>
      <c r="Y176" s="377" t="n"/>
      <c r="Z176" s="377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374" t="n"/>
      <c r="N177" s="375" t="inlineStr">
        <is>
          <t>Итого</t>
        </is>
      </c>
      <c r="O177" s="345" t="n"/>
      <c r="P177" s="345" t="n"/>
      <c r="Q177" s="345" t="n"/>
      <c r="R177" s="345" t="n"/>
      <c r="S177" s="345" t="n"/>
      <c r="T177" s="346" t="n"/>
      <c r="U177" s="43" t="inlineStr">
        <is>
          <t>кг</t>
        </is>
      </c>
      <c r="V177" s="376">
        <f>IFERROR(SUMPRODUCT(V175:V175*H175:H175),"0")</f>
        <v/>
      </c>
      <c r="W177" s="376">
        <f>IFERROR(SUMPRODUCT(W175:W175*H175:H175),"0")</f>
        <v/>
      </c>
      <c r="X177" s="43" t="n"/>
      <c r="Y177" s="377" t="n"/>
      <c r="Z177" s="377" t="n"/>
    </row>
    <row r="178" ht="16.5" customHeight="1">
      <c r="A178" s="195" t="inlineStr">
        <is>
          <t>Мясорубская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95" t="n"/>
      <c r="Z178" s="195" t="n"/>
    </row>
    <row r="179" ht="14.25" customHeight="1">
      <c r="A179" s="187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87" t="n"/>
      <c r="Z179" s="187" t="n"/>
    </row>
    <row r="180" ht="27" customHeight="1">
      <c r="A180" s="64" t="inlineStr">
        <is>
          <t>SU003145</t>
        </is>
      </c>
      <c r="B180" s="64" t="inlineStr">
        <is>
          <t>P003731</t>
        </is>
      </c>
      <c r="C180" s="37" t="n">
        <v>4301070990</v>
      </c>
      <c r="D180" s="171" t="n">
        <v>4607111038494</v>
      </c>
      <c r="E180" s="337" t="n"/>
      <c r="F180" s="369" t="n">
        <v>0.7</v>
      </c>
      <c r="G180" s="38" t="n">
        <v>8</v>
      </c>
      <c r="H180" s="369" t="n">
        <v>5.6</v>
      </c>
      <c r="I180" s="369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36" t="inlineStr">
        <is>
          <t>Пельмени «Мясорубские с рубленой говядиной» 0,7 сфера ТМ «Стародворье»</t>
        </is>
      </c>
      <c r="O180" s="371" t="n"/>
      <c r="P180" s="371" t="n"/>
      <c r="Q180" s="371" t="n"/>
      <c r="R180" s="337" t="n"/>
      <c r="S180" s="40" t="inlineStr"/>
      <c r="T180" s="40" t="inlineStr"/>
      <c r="U180" s="41" t="inlineStr">
        <is>
          <t>кор</t>
        </is>
      </c>
      <c r="V180" s="372" t="n">
        <v>0</v>
      </c>
      <c r="W180" s="373">
        <f>IFERROR(IF(V180="","",V180),"")</f>
        <v/>
      </c>
      <c r="X180" s="42">
        <f>IFERROR(IF(V180="","",V180*0.0155),"")</f>
        <v/>
      </c>
      <c r="Y180" s="69" t="inlineStr"/>
      <c r="Z180" s="70" t="inlineStr">
        <is>
          <t>Новинка</t>
        </is>
      </c>
      <c r="AD180" s="74" t="n"/>
      <c r="BA180" s="135" t="inlineStr">
        <is>
          <t>ЗПФ</t>
        </is>
      </c>
    </row>
    <row r="181" ht="27" customHeight="1">
      <c r="A181" s="64" t="inlineStr">
        <is>
          <t>SU003077</t>
        </is>
      </c>
      <c r="B181" s="64" t="inlineStr">
        <is>
          <t>P003648</t>
        </is>
      </c>
      <c r="C181" s="37" t="n">
        <v>4301070966</v>
      </c>
      <c r="D181" s="171" t="n">
        <v>4607111038135</v>
      </c>
      <c r="E181" s="337" t="n"/>
      <c r="F181" s="369" t="n">
        <v>0.7</v>
      </c>
      <c r="G181" s="38" t="n">
        <v>8</v>
      </c>
      <c r="H181" s="369" t="n">
        <v>5.6</v>
      </c>
      <c r="I181" s="369" t="n">
        <v>5.87</v>
      </c>
      <c r="J181" s="38" t="n">
        <v>84</v>
      </c>
      <c r="K181" s="38" t="inlineStr">
        <is>
          <t>12</t>
        </is>
      </c>
      <c r="L181" s="39" t="inlineStr">
        <is>
          <t>МГ</t>
        </is>
      </c>
      <c r="M181" s="38" t="n">
        <v>180</v>
      </c>
      <c r="N181" s="437" t="inlineStr">
        <is>
          <t>Пельмени «Мясорубские с рубленой грудинкой» 0,7 Классическая форма ТМ «Стародворье»</t>
        </is>
      </c>
      <c r="O181" s="371" t="n"/>
      <c r="P181" s="371" t="n"/>
      <c r="Q181" s="371" t="n"/>
      <c r="R181" s="337" t="n"/>
      <c r="S181" s="40" t="inlineStr"/>
      <c r="T181" s="40" t="inlineStr"/>
      <c r="U181" s="41" t="inlineStr">
        <is>
          <t>кор</t>
        </is>
      </c>
      <c r="V181" s="372" t="n">
        <v>0</v>
      </c>
      <c r="W181" s="373">
        <f>IFERROR(IF(V181="","",V181),"")</f>
        <v/>
      </c>
      <c r="X181" s="42">
        <f>IFERROR(IF(V181="","",V181*0.0155),"")</f>
        <v/>
      </c>
      <c r="Y181" s="69" t="inlineStr"/>
      <c r="Z181" s="70" t="inlineStr"/>
      <c r="AD181" s="74" t="n"/>
      <c r="BA181" s="136" t="inlineStr">
        <is>
          <t>ЗПФ</t>
        </is>
      </c>
    </row>
    <row r="182">
      <c r="A182" s="180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4" t="n"/>
      <c r="N182" s="375" t="inlineStr">
        <is>
          <t>Итого</t>
        </is>
      </c>
      <c r="O182" s="345" t="n"/>
      <c r="P182" s="345" t="n"/>
      <c r="Q182" s="345" t="n"/>
      <c r="R182" s="345" t="n"/>
      <c r="S182" s="345" t="n"/>
      <c r="T182" s="346" t="n"/>
      <c r="U182" s="43" t="inlineStr">
        <is>
          <t>кор</t>
        </is>
      </c>
      <c r="V182" s="376">
        <f>IFERROR(SUM(V180:V181),"0")</f>
        <v/>
      </c>
      <c r="W182" s="376">
        <f>IFERROR(SUM(W180:W181),"0")</f>
        <v/>
      </c>
      <c r="X182" s="376">
        <f>IFERROR(IF(X180="",0,X180),"0")+IFERROR(IF(X181="",0,X181),"0")</f>
        <v/>
      </c>
      <c r="Y182" s="377" t="n"/>
      <c r="Z182" s="377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374" t="n"/>
      <c r="N183" s="375" t="inlineStr">
        <is>
          <t>Итого</t>
        </is>
      </c>
      <c r="O183" s="345" t="n"/>
      <c r="P183" s="345" t="n"/>
      <c r="Q183" s="345" t="n"/>
      <c r="R183" s="345" t="n"/>
      <c r="S183" s="345" t="n"/>
      <c r="T183" s="346" t="n"/>
      <c r="U183" s="43" t="inlineStr">
        <is>
          <t>кг</t>
        </is>
      </c>
      <c r="V183" s="376">
        <f>IFERROR(SUMPRODUCT(V180:V181*H180:H181),"0")</f>
        <v/>
      </c>
      <c r="W183" s="376">
        <f>IFERROR(SUMPRODUCT(W180:W181*H180:H181),"0")</f>
        <v/>
      </c>
      <c r="X183" s="43" t="n"/>
      <c r="Y183" s="377" t="n"/>
      <c r="Z183" s="377" t="n"/>
    </row>
    <row r="184" ht="16.5" customHeight="1">
      <c r="A184" s="195" t="inlineStr">
        <is>
          <t>Медвежье ушко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95" t="n"/>
      <c r="Z184" s="195" t="n"/>
    </row>
    <row r="185" ht="14.25" customHeight="1">
      <c r="A185" s="187" t="inlineStr">
        <is>
          <t>Пельмени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87" t="n"/>
      <c r="Z185" s="187" t="n"/>
    </row>
    <row r="186" ht="27" customHeight="1">
      <c r="A186" s="64" t="inlineStr">
        <is>
          <t>SU002067</t>
        </is>
      </c>
      <c r="B186" s="64" t="inlineStr">
        <is>
          <t>P002999</t>
        </is>
      </c>
      <c r="C186" s="37" t="n">
        <v>4301070915</v>
      </c>
      <c r="D186" s="171" t="n">
        <v>4607111035882</v>
      </c>
      <c r="E186" s="337" t="n"/>
      <c r="F186" s="369" t="n">
        <v>0.43</v>
      </c>
      <c r="G186" s="38" t="n">
        <v>16</v>
      </c>
      <c r="H186" s="369" t="n">
        <v>6.88</v>
      </c>
      <c r="I186" s="369" t="n">
        <v>7.19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6" s="371" t="n"/>
      <c r="P186" s="371" t="n"/>
      <c r="Q186" s="371" t="n"/>
      <c r="R186" s="337" t="n"/>
      <c r="S186" s="40" t="inlineStr"/>
      <c r="T186" s="40" t="inlineStr"/>
      <c r="U186" s="41" t="inlineStr">
        <is>
          <t>кор</t>
        </is>
      </c>
      <c r="V186" s="372" t="n">
        <v>0</v>
      </c>
      <c r="W186" s="373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 ht="27" customHeight="1">
      <c r="A187" s="64" t="inlineStr">
        <is>
          <t>SU002068</t>
        </is>
      </c>
      <c r="B187" s="64" t="inlineStr">
        <is>
          <t>P003005</t>
        </is>
      </c>
      <c r="C187" s="37" t="n">
        <v>4301070921</v>
      </c>
      <c r="D187" s="171" t="n">
        <v>4607111035905</v>
      </c>
      <c r="E187" s="337" t="n"/>
      <c r="F187" s="369" t="n">
        <v>0.9</v>
      </c>
      <c r="G187" s="38" t="n">
        <v>8</v>
      </c>
      <c r="H187" s="369" t="n">
        <v>7.2</v>
      </c>
      <c r="I187" s="369" t="n">
        <v>7.47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3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7" s="371" t="n"/>
      <c r="P187" s="371" t="n"/>
      <c r="Q187" s="371" t="n"/>
      <c r="R187" s="337" t="n"/>
      <c r="S187" s="40" t="inlineStr"/>
      <c r="T187" s="40" t="inlineStr"/>
      <c r="U187" s="41" t="inlineStr">
        <is>
          <t>кор</t>
        </is>
      </c>
      <c r="V187" s="372" t="n">
        <v>0</v>
      </c>
      <c r="W187" s="373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SU002069</t>
        </is>
      </c>
      <c r="B188" s="64" t="inlineStr">
        <is>
          <t>P003001</t>
        </is>
      </c>
      <c r="C188" s="37" t="n">
        <v>4301070917</v>
      </c>
      <c r="D188" s="171" t="n">
        <v>4607111035912</v>
      </c>
      <c r="E188" s="337" t="n"/>
      <c r="F188" s="369" t="n">
        <v>0.43</v>
      </c>
      <c r="G188" s="38" t="n">
        <v>16</v>
      </c>
      <c r="H188" s="369" t="n">
        <v>6.88</v>
      </c>
      <c r="I188" s="369" t="n">
        <v>7.19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8" s="371" t="n"/>
      <c r="P188" s="371" t="n"/>
      <c r="Q188" s="371" t="n"/>
      <c r="R188" s="337" t="n"/>
      <c r="S188" s="40" t="inlineStr"/>
      <c r="T188" s="40" t="inlineStr"/>
      <c r="U188" s="41" t="inlineStr">
        <is>
          <t>кор</t>
        </is>
      </c>
      <c r="V188" s="372" t="n">
        <v>0</v>
      </c>
      <c r="W188" s="373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SU002066</t>
        </is>
      </c>
      <c r="B189" s="64" t="inlineStr">
        <is>
          <t>P003004</t>
        </is>
      </c>
      <c r="C189" s="37" t="n">
        <v>4301070920</v>
      </c>
      <c r="D189" s="171" t="n">
        <v>4607111035929</v>
      </c>
      <c r="E189" s="337" t="n"/>
      <c r="F189" s="369" t="n">
        <v>0.9</v>
      </c>
      <c r="G189" s="38" t="n">
        <v>8</v>
      </c>
      <c r="H189" s="369" t="n">
        <v>7.2</v>
      </c>
      <c r="I189" s="369" t="n">
        <v>7.47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89" s="371" t="n"/>
      <c r="P189" s="371" t="n"/>
      <c r="Q189" s="371" t="n"/>
      <c r="R189" s="337" t="n"/>
      <c r="S189" s="40" t="inlineStr"/>
      <c r="T189" s="40" t="inlineStr"/>
      <c r="U189" s="41" t="inlineStr">
        <is>
          <t>кор</t>
        </is>
      </c>
      <c r="V189" s="372" t="n">
        <v>0</v>
      </c>
      <c r="W189" s="373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>
      <c r="A190" s="180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374" t="n"/>
      <c r="N190" s="375" t="inlineStr">
        <is>
          <t>Итого</t>
        </is>
      </c>
      <c r="O190" s="345" t="n"/>
      <c r="P190" s="345" t="n"/>
      <c r="Q190" s="345" t="n"/>
      <c r="R190" s="345" t="n"/>
      <c r="S190" s="345" t="n"/>
      <c r="T190" s="346" t="n"/>
      <c r="U190" s="43" t="inlineStr">
        <is>
          <t>кор</t>
        </is>
      </c>
      <c r="V190" s="376">
        <f>IFERROR(SUM(V186:V189),"0")</f>
        <v/>
      </c>
      <c r="W190" s="376">
        <f>IFERROR(SUM(W186:W189),"0")</f>
        <v/>
      </c>
      <c r="X190" s="376">
        <f>IFERROR(IF(X186="",0,X186),"0")+IFERROR(IF(X187="",0,X187),"0")+IFERROR(IF(X188="",0,X188),"0")+IFERROR(IF(X189="",0,X189),"0")</f>
        <v/>
      </c>
      <c r="Y190" s="377" t="n"/>
      <c r="Z190" s="377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374" t="n"/>
      <c r="N191" s="375" t="inlineStr">
        <is>
          <t>Итого</t>
        </is>
      </c>
      <c r="O191" s="345" t="n"/>
      <c r="P191" s="345" t="n"/>
      <c r="Q191" s="345" t="n"/>
      <c r="R191" s="345" t="n"/>
      <c r="S191" s="345" t="n"/>
      <c r="T191" s="346" t="n"/>
      <c r="U191" s="43" t="inlineStr">
        <is>
          <t>кг</t>
        </is>
      </c>
      <c r="V191" s="376">
        <f>IFERROR(SUMPRODUCT(V186:V189*H186:H189),"0")</f>
        <v/>
      </c>
      <c r="W191" s="376">
        <f>IFERROR(SUMPRODUCT(W186:W189*H186:H189),"0")</f>
        <v/>
      </c>
      <c r="X191" s="43" t="n"/>
      <c r="Y191" s="377" t="n"/>
      <c r="Z191" s="377" t="n"/>
    </row>
    <row r="192" ht="16.5" customHeight="1">
      <c r="A192" s="195" t="inlineStr">
        <is>
          <t>Бордо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95" t="n"/>
      <c r="Z192" s="195" t="n"/>
    </row>
    <row r="193" ht="14.25" customHeight="1">
      <c r="A193" s="187" t="inlineStr">
        <is>
          <t>Сосиски замороженные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87" t="n"/>
      <c r="Z193" s="187" t="n"/>
    </row>
    <row r="194" ht="27" customHeight="1">
      <c r="A194" s="64" t="inlineStr">
        <is>
          <t>SU002678</t>
        </is>
      </c>
      <c r="B194" s="64" t="inlineStr">
        <is>
          <t>P003054</t>
        </is>
      </c>
      <c r="C194" s="37" t="n">
        <v>4301051320</v>
      </c>
      <c r="D194" s="171" t="n">
        <v>4680115881334</v>
      </c>
      <c r="E194" s="337" t="n"/>
      <c r="F194" s="369" t="n">
        <v>0.33</v>
      </c>
      <c r="G194" s="38" t="n">
        <v>6</v>
      </c>
      <c r="H194" s="369" t="n">
        <v>1.98</v>
      </c>
      <c r="I194" s="369" t="n">
        <v>2.27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365</v>
      </c>
      <c r="N194" s="442" t="inlineStr">
        <is>
          <t>Сосиски «Оригинальные» замороженные Фикс.вес 0,33 п/а ТМ «Стародворье»</t>
        </is>
      </c>
      <c r="O194" s="371" t="n"/>
      <c r="P194" s="371" t="n"/>
      <c r="Q194" s="371" t="n"/>
      <c r="R194" s="337" t="n"/>
      <c r="S194" s="40" t="inlineStr"/>
      <c r="T194" s="40" t="inlineStr"/>
      <c r="U194" s="41" t="inlineStr">
        <is>
          <t>кор</t>
        </is>
      </c>
      <c r="V194" s="372" t="n">
        <v>0</v>
      </c>
      <c r="W194" s="373">
        <f>IFERROR(IF(V194="","",V194),"")</f>
        <v/>
      </c>
      <c r="X194" s="42">
        <f>IFERROR(IF(V194="","",V194*0.00753),"")</f>
        <v/>
      </c>
      <c r="Y194" s="69" t="inlineStr"/>
      <c r="Z194" s="70" t="inlineStr"/>
      <c r="AD194" s="74" t="n"/>
      <c r="BA194" s="141" t="inlineStr">
        <is>
          <t>КИЗ</t>
        </is>
      </c>
    </row>
    <row r="195">
      <c r="A195" s="180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4" t="n"/>
      <c r="N195" s="375" t="inlineStr">
        <is>
          <t>Итого</t>
        </is>
      </c>
      <c r="O195" s="345" t="n"/>
      <c r="P195" s="345" t="n"/>
      <c r="Q195" s="345" t="n"/>
      <c r="R195" s="345" t="n"/>
      <c r="S195" s="345" t="n"/>
      <c r="T195" s="346" t="n"/>
      <c r="U195" s="43" t="inlineStr">
        <is>
          <t>кор</t>
        </is>
      </c>
      <c r="V195" s="376">
        <f>IFERROR(SUM(V194:V194),"0")</f>
        <v/>
      </c>
      <c r="W195" s="376">
        <f>IFERROR(SUM(W194:W194),"0")</f>
        <v/>
      </c>
      <c r="X195" s="376">
        <f>IFERROR(IF(X194="",0,X194),"0")</f>
        <v/>
      </c>
      <c r="Y195" s="377" t="n"/>
      <c r="Z195" s="377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74" t="n"/>
      <c r="N196" s="375" t="inlineStr">
        <is>
          <t>Итого</t>
        </is>
      </c>
      <c r="O196" s="345" t="n"/>
      <c r="P196" s="345" t="n"/>
      <c r="Q196" s="345" t="n"/>
      <c r="R196" s="345" t="n"/>
      <c r="S196" s="345" t="n"/>
      <c r="T196" s="346" t="n"/>
      <c r="U196" s="43" t="inlineStr">
        <is>
          <t>кг</t>
        </is>
      </c>
      <c r="V196" s="376">
        <f>IFERROR(SUMPRODUCT(V194:V194*H194:H194),"0")</f>
        <v/>
      </c>
      <c r="W196" s="376">
        <f>IFERROR(SUMPRODUCT(W194:W194*H194:H194),"0")</f>
        <v/>
      </c>
      <c r="X196" s="43" t="n"/>
      <c r="Y196" s="377" t="n"/>
      <c r="Z196" s="377" t="n"/>
    </row>
    <row r="197" ht="16.5" customHeight="1">
      <c r="A197" s="195" t="inlineStr">
        <is>
          <t>Сочные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95" t="n"/>
      <c r="Z197" s="195" t="n"/>
    </row>
    <row r="198" ht="14.25" customHeight="1">
      <c r="A198" s="187" t="inlineStr">
        <is>
          <t>Пельмени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87" t="n"/>
      <c r="Z198" s="187" t="n"/>
    </row>
    <row r="199" ht="16.5" customHeight="1">
      <c r="A199" s="64" t="inlineStr">
        <is>
          <t>SU001859</t>
        </is>
      </c>
      <c r="B199" s="64" t="inlineStr">
        <is>
          <t>P002720</t>
        </is>
      </c>
      <c r="C199" s="37" t="n">
        <v>4301070874</v>
      </c>
      <c r="D199" s="171" t="n">
        <v>4607111035332</v>
      </c>
      <c r="E199" s="337" t="n"/>
      <c r="F199" s="369" t="n">
        <v>0.43</v>
      </c>
      <c r="G199" s="38" t="n">
        <v>16</v>
      </c>
      <c r="H199" s="369" t="n">
        <v>6.88</v>
      </c>
      <c r="I199" s="369" t="n">
        <v>7.206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3">
        <f>HYPERLINK("https://abi.ru/products/Замороженные/Стародворье/Сочные/Пельмени/P002720/","Пельмени Сочные Сочные 0,43 Сфера Стародворье")</f>
        <v/>
      </c>
      <c r="O199" s="371" t="n"/>
      <c r="P199" s="371" t="n"/>
      <c r="Q199" s="371" t="n"/>
      <c r="R199" s="337" t="n"/>
      <c r="S199" s="40" t="inlineStr"/>
      <c r="T199" s="40" t="inlineStr"/>
      <c r="U199" s="41" t="inlineStr">
        <is>
          <t>кор</t>
        </is>
      </c>
      <c r="V199" s="372" t="n">
        <v>0</v>
      </c>
      <c r="W199" s="373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2" t="inlineStr">
        <is>
          <t>ЗПФ</t>
        </is>
      </c>
    </row>
    <row r="200" ht="16.5" customHeight="1">
      <c r="A200" s="64" t="inlineStr">
        <is>
          <t>SU001776</t>
        </is>
      </c>
      <c r="B200" s="64" t="inlineStr">
        <is>
          <t>P002719</t>
        </is>
      </c>
      <c r="C200" s="37" t="n">
        <v>4301070873</v>
      </c>
      <c r="D200" s="171" t="n">
        <v>4607111035080</v>
      </c>
      <c r="E200" s="337" t="n"/>
      <c r="F200" s="369" t="n">
        <v>0.9</v>
      </c>
      <c r="G200" s="38" t="n">
        <v>8</v>
      </c>
      <c r="H200" s="369" t="n">
        <v>7.2</v>
      </c>
      <c r="I200" s="369" t="n">
        <v>7.47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4">
        <f>HYPERLINK("https://abi.ru/products/Замороженные/Стародворье/Сочные/Пельмени/P002719/","Пельмени Сочные Сочные 0,9 Сфера Стародворье")</f>
        <v/>
      </c>
      <c r="O200" s="371" t="n"/>
      <c r="P200" s="371" t="n"/>
      <c r="Q200" s="371" t="n"/>
      <c r="R200" s="337" t="n"/>
      <c r="S200" s="40" t="inlineStr"/>
      <c r="T200" s="40" t="inlineStr"/>
      <c r="U200" s="41" t="inlineStr">
        <is>
          <t>кор</t>
        </is>
      </c>
      <c r="V200" s="372" t="n">
        <v>0</v>
      </c>
      <c r="W200" s="373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>
      <c r="A201" s="180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4" t="n"/>
      <c r="N201" s="375" t="inlineStr">
        <is>
          <t>Итого</t>
        </is>
      </c>
      <c r="O201" s="345" t="n"/>
      <c r="P201" s="345" t="n"/>
      <c r="Q201" s="345" t="n"/>
      <c r="R201" s="345" t="n"/>
      <c r="S201" s="345" t="n"/>
      <c r="T201" s="346" t="n"/>
      <c r="U201" s="43" t="inlineStr">
        <is>
          <t>кор</t>
        </is>
      </c>
      <c r="V201" s="376">
        <f>IFERROR(SUM(V199:V200),"0")</f>
        <v/>
      </c>
      <c r="W201" s="376">
        <f>IFERROR(SUM(W199:W200),"0")</f>
        <v/>
      </c>
      <c r="X201" s="376">
        <f>IFERROR(IF(X199="",0,X199),"0")+IFERROR(IF(X200="",0,X200),"0")</f>
        <v/>
      </c>
      <c r="Y201" s="377" t="n"/>
      <c r="Z201" s="377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374" t="n"/>
      <c r="N202" s="375" t="inlineStr">
        <is>
          <t>Итого</t>
        </is>
      </c>
      <c r="O202" s="345" t="n"/>
      <c r="P202" s="345" t="n"/>
      <c r="Q202" s="345" t="n"/>
      <c r="R202" s="345" t="n"/>
      <c r="S202" s="345" t="n"/>
      <c r="T202" s="346" t="n"/>
      <c r="U202" s="43" t="inlineStr">
        <is>
          <t>кг</t>
        </is>
      </c>
      <c r="V202" s="376">
        <f>IFERROR(SUMPRODUCT(V199:V200*H199:H200),"0")</f>
        <v/>
      </c>
      <c r="W202" s="376">
        <f>IFERROR(SUMPRODUCT(W199:W200*H199:H200),"0")</f>
        <v/>
      </c>
      <c r="X202" s="43" t="n"/>
      <c r="Y202" s="377" t="n"/>
      <c r="Z202" s="377" t="n"/>
    </row>
    <row r="203" ht="27.75" customHeight="1">
      <c r="A203" s="197" t="inlineStr">
        <is>
          <t>Колбасный стандарт</t>
        </is>
      </c>
      <c r="B203" s="368" t="n"/>
      <c r="C203" s="368" t="n"/>
      <c r="D203" s="368" t="n"/>
      <c r="E203" s="368" t="n"/>
      <c r="F203" s="368" t="n"/>
      <c r="G203" s="368" t="n"/>
      <c r="H203" s="368" t="n"/>
      <c r="I203" s="368" t="n"/>
      <c r="J203" s="368" t="n"/>
      <c r="K203" s="368" t="n"/>
      <c r="L203" s="368" t="n"/>
      <c r="M203" s="368" t="n"/>
      <c r="N203" s="368" t="n"/>
      <c r="O203" s="368" t="n"/>
      <c r="P203" s="368" t="n"/>
      <c r="Q203" s="368" t="n"/>
      <c r="R203" s="368" t="n"/>
      <c r="S203" s="368" t="n"/>
      <c r="T203" s="368" t="n"/>
      <c r="U203" s="368" t="n"/>
      <c r="V203" s="368" t="n"/>
      <c r="W203" s="368" t="n"/>
      <c r="X203" s="368" t="n"/>
      <c r="Y203" s="55" t="n"/>
      <c r="Z203" s="55" t="n"/>
    </row>
    <row r="204" ht="16.5" customHeight="1">
      <c r="A204" s="195" t="inlineStr">
        <is>
          <t>Владимирский Стандарт ЗПФ</t>
        </is>
      </c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95" t="n"/>
      <c r="Z204" s="195" t="n"/>
    </row>
    <row r="205" ht="14.25" customHeight="1">
      <c r="A205" s="187" t="inlineStr">
        <is>
          <t>Пельмени</t>
        </is>
      </c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87" t="n"/>
      <c r="Z205" s="187" t="n"/>
    </row>
    <row r="206" ht="27" customHeight="1">
      <c r="A206" s="64" t="inlineStr">
        <is>
          <t>SU002267</t>
        </is>
      </c>
      <c r="B206" s="64" t="inlineStr">
        <is>
          <t>P003223</t>
        </is>
      </c>
      <c r="C206" s="37" t="n">
        <v>4301070941</v>
      </c>
      <c r="D206" s="171" t="n">
        <v>4607111036162</v>
      </c>
      <c r="E206" s="337" t="n"/>
      <c r="F206" s="369" t="n">
        <v>0.8</v>
      </c>
      <c r="G206" s="38" t="n">
        <v>8</v>
      </c>
      <c r="H206" s="369" t="n">
        <v>6.4</v>
      </c>
      <c r="I206" s="369" t="n">
        <v>6.6812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8" t="n">
        <v>90</v>
      </c>
      <c r="N206" s="44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6" s="371" t="n"/>
      <c r="P206" s="371" t="n"/>
      <c r="Q206" s="371" t="n"/>
      <c r="R206" s="337" t="n"/>
      <c r="S206" s="40" t="inlineStr"/>
      <c r="T206" s="40" t="inlineStr"/>
      <c r="U206" s="41" t="inlineStr">
        <is>
          <t>кор</t>
        </is>
      </c>
      <c r="V206" s="372" t="n">
        <v>0</v>
      </c>
      <c r="W206" s="373">
        <f>IFERROR(IF(V206="","",V206),"")</f>
        <v/>
      </c>
      <c r="X206" s="42">
        <f>IFERROR(IF(V206="","",V206*0.0155),"")</f>
        <v/>
      </c>
      <c r="Y206" s="69" t="inlineStr"/>
      <c r="Z206" s="70" t="inlineStr"/>
      <c r="AD206" s="74" t="n"/>
      <c r="BA206" s="144" t="inlineStr">
        <is>
          <t>ЗПФ</t>
        </is>
      </c>
    </row>
    <row r="207">
      <c r="A207" s="180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4" t="n"/>
      <c r="N207" s="375" t="inlineStr">
        <is>
          <t>Итого</t>
        </is>
      </c>
      <c r="O207" s="345" t="n"/>
      <c r="P207" s="345" t="n"/>
      <c r="Q207" s="345" t="n"/>
      <c r="R207" s="345" t="n"/>
      <c r="S207" s="345" t="n"/>
      <c r="T207" s="346" t="n"/>
      <c r="U207" s="43" t="inlineStr">
        <is>
          <t>кор</t>
        </is>
      </c>
      <c r="V207" s="376">
        <f>IFERROR(SUM(V206:V206),"0")</f>
        <v/>
      </c>
      <c r="W207" s="376">
        <f>IFERROR(SUM(W206:W206),"0")</f>
        <v/>
      </c>
      <c r="X207" s="376">
        <f>IFERROR(IF(X206="",0,X206),"0")</f>
        <v/>
      </c>
      <c r="Y207" s="377" t="n"/>
      <c r="Z207" s="377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374" t="n"/>
      <c r="N208" s="375" t="inlineStr">
        <is>
          <t>Итого</t>
        </is>
      </c>
      <c r="O208" s="345" t="n"/>
      <c r="P208" s="345" t="n"/>
      <c r="Q208" s="345" t="n"/>
      <c r="R208" s="345" t="n"/>
      <c r="S208" s="345" t="n"/>
      <c r="T208" s="346" t="n"/>
      <c r="U208" s="43" t="inlineStr">
        <is>
          <t>кг</t>
        </is>
      </c>
      <c r="V208" s="376">
        <f>IFERROR(SUMPRODUCT(V206:V206*H206:H206),"0")</f>
        <v/>
      </c>
      <c r="W208" s="376">
        <f>IFERROR(SUMPRODUCT(W206:W206*H206:H206),"0")</f>
        <v/>
      </c>
      <c r="X208" s="43" t="n"/>
      <c r="Y208" s="377" t="n"/>
      <c r="Z208" s="377" t="n"/>
    </row>
    <row r="209" ht="27.75" customHeight="1">
      <c r="A209" s="197" t="inlineStr">
        <is>
          <t>Особый рецепт</t>
        </is>
      </c>
      <c r="B209" s="368" t="n"/>
      <c r="C209" s="368" t="n"/>
      <c r="D209" s="368" t="n"/>
      <c r="E209" s="368" t="n"/>
      <c r="F209" s="368" t="n"/>
      <c r="G209" s="368" t="n"/>
      <c r="H209" s="368" t="n"/>
      <c r="I209" s="368" t="n"/>
      <c r="J209" s="368" t="n"/>
      <c r="K209" s="368" t="n"/>
      <c r="L209" s="368" t="n"/>
      <c r="M209" s="368" t="n"/>
      <c r="N209" s="368" t="n"/>
      <c r="O209" s="368" t="n"/>
      <c r="P209" s="368" t="n"/>
      <c r="Q209" s="368" t="n"/>
      <c r="R209" s="368" t="n"/>
      <c r="S209" s="368" t="n"/>
      <c r="T209" s="368" t="n"/>
      <c r="U209" s="368" t="n"/>
      <c r="V209" s="368" t="n"/>
      <c r="W209" s="368" t="n"/>
      <c r="X209" s="368" t="n"/>
      <c r="Y209" s="55" t="n"/>
      <c r="Z209" s="55" t="n"/>
    </row>
    <row r="210" ht="16.5" customHeight="1">
      <c r="A210" s="195" t="inlineStr">
        <is>
          <t>Любимая ложка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95" t="n"/>
      <c r="Z210" s="195" t="n"/>
    </row>
    <row r="211" ht="14.25" customHeight="1">
      <c r="A211" s="187" t="inlineStr">
        <is>
          <t>Пельмени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87" t="n"/>
      <c r="Z211" s="187" t="n"/>
    </row>
    <row r="212" ht="27" customHeight="1">
      <c r="A212" s="64" t="inlineStr">
        <is>
          <t>SU002268</t>
        </is>
      </c>
      <c r="B212" s="64" t="inlineStr">
        <is>
          <t>P003642</t>
        </is>
      </c>
      <c r="C212" s="37" t="n">
        <v>4301070965</v>
      </c>
      <c r="D212" s="171" t="n">
        <v>4607111035899</v>
      </c>
      <c r="E212" s="337" t="n"/>
      <c r="F212" s="369" t="n">
        <v>1</v>
      </c>
      <c r="G212" s="38" t="n">
        <v>5</v>
      </c>
      <c r="H212" s="369" t="n">
        <v>5</v>
      </c>
      <c r="I212" s="369" t="n">
        <v>5.262</v>
      </c>
      <c r="J212" s="38" t="n">
        <v>84</v>
      </c>
      <c r="K212" s="38" t="inlineStr">
        <is>
          <t>12</t>
        </is>
      </c>
      <c r="L212" s="39" t="inlineStr">
        <is>
          <t>МГ</t>
        </is>
      </c>
      <c r="M212" s="38" t="n">
        <v>180</v>
      </c>
      <c r="N212" s="446" t="inlineStr">
        <is>
          <t>Пельмени Со свининой и говядиной Любимая ложка 1,0 Равиоли Особый рецепт</t>
        </is>
      </c>
      <c r="O212" s="371" t="n"/>
      <c r="P212" s="371" t="n"/>
      <c r="Q212" s="371" t="n"/>
      <c r="R212" s="337" t="n"/>
      <c r="S212" s="40" t="inlineStr"/>
      <c r="T212" s="40" t="inlineStr"/>
      <c r="U212" s="41" t="inlineStr">
        <is>
          <t>кор</t>
        </is>
      </c>
      <c r="V212" s="372" t="n">
        <v>25</v>
      </c>
      <c r="W212" s="373">
        <f>IFERROR(IF(V212="","",V212),"")</f>
        <v/>
      </c>
      <c r="X212" s="42">
        <f>IFERROR(IF(V212="","",V212*0.0155),"")</f>
        <v/>
      </c>
      <c r="Y212" s="69" t="inlineStr"/>
      <c r="Z212" s="70" t="inlineStr"/>
      <c r="AD212" s="74" t="n"/>
      <c r="BA212" s="145" t="inlineStr">
        <is>
          <t>ЗПФ</t>
        </is>
      </c>
    </row>
    <row r="213">
      <c r="A213" s="180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4" t="n"/>
      <c r="N213" s="375" t="inlineStr">
        <is>
          <t>Итого</t>
        </is>
      </c>
      <c r="O213" s="345" t="n"/>
      <c r="P213" s="345" t="n"/>
      <c r="Q213" s="345" t="n"/>
      <c r="R213" s="345" t="n"/>
      <c r="S213" s="345" t="n"/>
      <c r="T213" s="346" t="n"/>
      <c r="U213" s="43" t="inlineStr">
        <is>
          <t>кор</t>
        </is>
      </c>
      <c r="V213" s="376">
        <f>IFERROR(SUM(V212:V212),"0")</f>
        <v/>
      </c>
      <c r="W213" s="376">
        <f>IFERROR(SUM(W212:W212),"0")</f>
        <v/>
      </c>
      <c r="X213" s="376">
        <f>IFERROR(IF(X212="",0,X212),"0")</f>
        <v/>
      </c>
      <c r="Y213" s="377" t="n"/>
      <c r="Z213" s="377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374" t="n"/>
      <c r="N214" s="375" t="inlineStr">
        <is>
          <t>Итого</t>
        </is>
      </c>
      <c r="O214" s="345" t="n"/>
      <c r="P214" s="345" t="n"/>
      <c r="Q214" s="345" t="n"/>
      <c r="R214" s="345" t="n"/>
      <c r="S214" s="345" t="n"/>
      <c r="T214" s="346" t="n"/>
      <c r="U214" s="43" t="inlineStr">
        <is>
          <t>кг</t>
        </is>
      </c>
      <c r="V214" s="376">
        <f>IFERROR(SUMPRODUCT(V212:V212*H212:H212),"0")</f>
        <v/>
      </c>
      <c r="W214" s="376">
        <f>IFERROR(SUMPRODUCT(W212:W212*H212:H212),"0")</f>
        <v/>
      </c>
      <c r="X214" s="43" t="n"/>
      <c r="Y214" s="377" t="n"/>
      <c r="Z214" s="377" t="n"/>
    </row>
    <row r="215" ht="16.5" customHeight="1">
      <c r="A215" s="195" t="inlineStr">
        <is>
          <t>Особая Без свинины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95" t="n"/>
      <c r="Z215" s="195" t="n"/>
    </row>
    <row r="216" ht="14.25" customHeight="1">
      <c r="A216" s="187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87" t="n"/>
      <c r="Z216" s="187" t="n"/>
    </row>
    <row r="217" ht="27" customHeight="1">
      <c r="A217" s="64" t="inlineStr">
        <is>
          <t>SU002408</t>
        </is>
      </c>
      <c r="B217" s="64" t="inlineStr">
        <is>
          <t>P002686</t>
        </is>
      </c>
      <c r="C217" s="37" t="n">
        <v>4301070870</v>
      </c>
      <c r="D217" s="171" t="n">
        <v>4607111036711</v>
      </c>
      <c r="E217" s="337" t="n"/>
      <c r="F217" s="369" t="n">
        <v>0.8</v>
      </c>
      <c r="G217" s="38" t="n">
        <v>8</v>
      </c>
      <c r="H217" s="369" t="n">
        <v>6.4</v>
      </c>
      <c r="I217" s="369" t="n">
        <v>6.67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90</v>
      </c>
      <c r="N217" s="44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7" s="371" t="n"/>
      <c r="P217" s="371" t="n"/>
      <c r="Q217" s="371" t="n"/>
      <c r="R217" s="337" t="n"/>
      <c r="S217" s="40" t="inlineStr"/>
      <c r="T217" s="40" t="inlineStr"/>
      <c r="U217" s="41" t="inlineStr">
        <is>
          <t>кор</t>
        </is>
      </c>
      <c r="V217" s="372" t="n">
        <v>0</v>
      </c>
      <c r="W217" s="373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180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4" t="n"/>
      <c r="N218" s="375" t="inlineStr">
        <is>
          <t>Итого</t>
        </is>
      </c>
      <c r="O218" s="345" t="n"/>
      <c r="P218" s="345" t="n"/>
      <c r="Q218" s="345" t="n"/>
      <c r="R218" s="345" t="n"/>
      <c r="S218" s="345" t="n"/>
      <c r="T218" s="346" t="n"/>
      <c r="U218" s="43" t="inlineStr">
        <is>
          <t>кор</t>
        </is>
      </c>
      <c r="V218" s="376">
        <f>IFERROR(SUM(V217:V217),"0")</f>
        <v/>
      </c>
      <c r="W218" s="376">
        <f>IFERROR(SUM(W217:W217),"0")</f>
        <v/>
      </c>
      <c r="X218" s="376">
        <f>IFERROR(IF(X217="",0,X217),"0")</f>
        <v/>
      </c>
      <c r="Y218" s="377" t="n"/>
      <c r="Z218" s="377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4" t="n"/>
      <c r="N219" s="375" t="inlineStr">
        <is>
          <t>Итого</t>
        </is>
      </c>
      <c r="O219" s="345" t="n"/>
      <c r="P219" s="345" t="n"/>
      <c r="Q219" s="345" t="n"/>
      <c r="R219" s="345" t="n"/>
      <c r="S219" s="345" t="n"/>
      <c r="T219" s="346" t="n"/>
      <c r="U219" s="43" t="inlineStr">
        <is>
          <t>кг</t>
        </is>
      </c>
      <c r="V219" s="376">
        <f>IFERROR(SUMPRODUCT(V217:V217*H217:H217),"0")</f>
        <v/>
      </c>
      <c r="W219" s="376">
        <f>IFERROR(SUMPRODUCT(W217:W217*H217:H217),"0")</f>
        <v/>
      </c>
      <c r="X219" s="43" t="n"/>
      <c r="Y219" s="377" t="n"/>
      <c r="Z219" s="377" t="n"/>
    </row>
    <row r="220" ht="27.75" customHeight="1">
      <c r="A220" s="197" t="inlineStr">
        <is>
          <t>Зареченские</t>
        </is>
      </c>
      <c r="B220" s="368" t="n"/>
      <c r="C220" s="368" t="n"/>
      <c r="D220" s="368" t="n"/>
      <c r="E220" s="368" t="n"/>
      <c r="F220" s="368" t="n"/>
      <c r="G220" s="368" t="n"/>
      <c r="H220" s="368" t="n"/>
      <c r="I220" s="368" t="n"/>
      <c r="J220" s="368" t="n"/>
      <c r="K220" s="368" t="n"/>
      <c r="L220" s="368" t="n"/>
      <c r="M220" s="368" t="n"/>
      <c r="N220" s="368" t="n"/>
      <c r="O220" s="368" t="n"/>
      <c r="P220" s="368" t="n"/>
      <c r="Q220" s="368" t="n"/>
      <c r="R220" s="368" t="n"/>
      <c r="S220" s="368" t="n"/>
      <c r="T220" s="368" t="n"/>
      <c r="U220" s="368" t="n"/>
      <c r="V220" s="368" t="n"/>
      <c r="W220" s="368" t="n"/>
      <c r="X220" s="368" t="n"/>
      <c r="Y220" s="55" t="n"/>
      <c r="Z220" s="55" t="n"/>
    </row>
    <row r="221" ht="16.5" customHeight="1">
      <c r="A221" s="195" t="inlineStr">
        <is>
          <t>Зареченские продукты ПГП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95" t="n"/>
      <c r="Z221" s="195" t="n"/>
    </row>
    <row r="222" ht="14.25" customHeight="1">
      <c r="A222" s="187" t="inlineStr">
        <is>
          <t>Крылья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87" t="n"/>
      <c r="Z222" s="187" t="n"/>
    </row>
    <row r="223" ht="27" customHeight="1">
      <c r="A223" s="64" t="inlineStr">
        <is>
          <t>SU003024</t>
        </is>
      </c>
      <c r="B223" s="64" t="inlineStr">
        <is>
          <t>P003488</t>
        </is>
      </c>
      <c r="C223" s="37" t="n">
        <v>4301131019</v>
      </c>
      <c r="D223" s="171" t="n">
        <v>4640242180427</v>
      </c>
      <c r="E223" s="337" t="n"/>
      <c r="F223" s="369" t="n">
        <v>1.8</v>
      </c>
      <c r="G223" s="38" t="n">
        <v>1</v>
      </c>
      <c r="H223" s="369" t="n">
        <v>1.8</v>
      </c>
      <c r="I223" s="369" t="n">
        <v>1.915</v>
      </c>
      <c r="J223" s="38" t="n">
        <v>234</v>
      </c>
      <c r="K223" s="38" t="inlineStr">
        <is>
          <t>18</t>
        </is>
      </c>
      <c r="L223" s="39" t="inlineStr">
        <is>
          <t>МГ</t>
        </is>
      </c>
      <c r="M223" s="38" t="n">
        <v>180</v>
      </c>
      <c r="N223" s="448" t="inlineStr">
        <is>
          <t>Крылья «Хрустящие крылышки» Весовой ТМ «Зареченские» 1,8 кг</t>
        </is>
      </c>
      <c r="O223" s="371" t="n"/>
      <c r="P223" s="371" t="n"/>
      <c r="Q223" s="371" t="n"/>
      <c r="R223" s="337" t="n"/>
      <c r="S223" s="40" t="inlineStr"/>
      <c r="T223" s="40" t="inlineStr"/>
      <c r="U223" s="41" t="inlineStr">
        <is>
          <t>кор</t>
        </is>
      </c>
      <c r="V223" s="372" t="n">
        <v>0</v>
      </c>
      <c r="W223" s="373">
        <f>IFERROR(IF(V223="","",V223),"")</f>
        <v/>
      </c>
      <c r="X223" s="42">
        <f>IFERROR(IF(V223="","",V223*0.00502),"")</f>
        <v/>
      </c>
      <c r="Y223" s="69" t="inlineStr"/>
      <c r="Z223" s="70" t="inlineStr"/>
      <c r="AD223" s="74" t="n"/>
      <c r="BA223" s="147" t="inlineStr">
        <is>
          <t>ПГП</t>
        </is>
      </c>
    </row>
    <row r="224">
      <c r="A224" s="180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4" t="n"/>
      <c r="N224" s="375" t="inlineStr">
        <is>
          <t>Итого</t>
        </is>
      </c>
      <c r="O224" s="345" t="n"/>
      <c r="P224" s="345" t="n"/>
      <c r="Q224" s="345" t="n"/>
      <c r="R224" s="345" t="n"/>
      <c r="S224" s="345" t="n"/>
      <c r="T224" s="346" t="n"/>
      <c r="U224" s="43" t="inlineStr">
        <is>
          <t>кор</t>
        </is>
      </c>
      <c r="V224" s="376">
        <f>IFERROR(SUM(V223:V223),"0")</f>
        <v/>
      </c>
      <c r="W224" s="376">
        <f>IFERROR(SUM(W223:W223),"0")</f>
        <v/>
      </c>
      <c r="X224" s="376">
        <f>IFERROR(IF(X223="",0,X223),"0")</f>
        <v/>
      </c>
      <c r="Y224" s="377" t="n"/>
      <c r="Z224" s="377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374" t="n"/>
      <c r="N225" s="375" t="inlineStr">
        <is>
          <t>Итого</t>
        </is>
      </c>
      <c r="O225" s="345" t="n"/>
      <c r="P225" s="345" t="n"/>
      <c r="Q225" s="345" t="n"/>
      <c r="R225" s="345" t="n"/>
      <c r="S225" s="345" t="n"/>
      <c r="T225" s="346" t="n"/>
      <c r="U225" s="43" t="inlineStr">
        <is>
          <t>кг</t>
        </is>
      </c>
      <c r="V225" s="376">
        <f>IFERROR(SUMPRODUCT(V223:V223*H223:H223),"0")</f>
        <v/>
      </c>
      <c r="W225" s="376">
        <f>IFERROR(SUMPRODUCT(W223:W223*H223:H223),"0")</f>
        <v/>
      </c>
      <c r="X225" s="43" t="n"/>
      <c r="Y225" s="377" t="n"/>
      <c r="Z225" s="377" t="n"/>
    </row>
    <row r="226" ht="14.25" customHeight="1">
      <c r="A226" s="187" t="inlineStr">
        <is>
          <t>Наггетсы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7" t="n"/>
      <c r="Z226" s="187" t="n"/>
    </row>
    <row r="227" ht="27" customHeight="1">
      <c r="A227" s="64" t="inlineStr">
        <is>
          <t>SU003020</t>
        </is>
      </c>
      <c r="B227" s="64" t="inlineStr">
        <is>
          <t>P003486</t>
        </is>
      </c>
      <c r="C227" s="37" t="n">
        <v>4301132080</v>
      </c>
      <c r="D227" s="171" t="n">
        <v>4640242180397</v>
      </c>
      <c r="E227" s="337" t="n"/>
      <c r="F227" s="369" t="n">
        <v>1</v>
      </c>
      <c r="G227" s="38" t="n">
        <v>6</v>
      </c>
      <c r="H227" s="369" t="n">
        <v>6</v>
      </c>
      <c r="I227" s="369" t="n">
        <v>6.26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180</v>
      </c>
      <c r="N227" s="449" t="inlineStr">
        <is>
          <t>Наггетсы «Хрустящие» Весовые ТМ «Зареченские» 6 кг</t>
        </is>
      </c>
      <c r="O227" s="371" t="n"/>
      <c r="P227" s="371" t="n"/>
      <c r="Q227" s="371" t="n"/>
      <c r="R227" s="337" t="n"/>
      <c r="S227" s="40" t="inlineStr"/>
      <c r="T227" s="40" t="inlineStr"/>
      <c r="U227" s="41" t="inlineStr">
        <is>
          <t>кор</t>
        </is>
      </c>
      <c r="V227" s="372" t="n">
        <v>35</v>
      </c>
      <c r="W227" s="373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8" t="inlineStr">
        <is>
          <t>ПГП</t>
        </is>
      </c>
    </row>
    <row r="228">
      <c r="A228" s="18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4" t="n"/>
      <c r="N228" s="375" t="inlineStr">
        <is>
          <t>Итого</t>
        </is>
      </c>
      <c r="O228" s="345" t="n"/>
      <c r="P228" s="345" t="n"/>
      <c r="Q228" s="345" t="n"/>
      <c r="R228" s="345" t="n"/>
      <c r="S228" s="345" t="n"/>
      <c r="T228" s="346" t="n"/>
      <c r="U228" s="43" t="inlineStr">
        <is>
          <t>кор</t>
        </is>
      </c>
      <c r="V228" s="376">
        <f>IFERROR(SUM(V227:V227),"0")</f>
        <v/>
      </c>
      <c r="W228" s="376">
        <f>IFERROR(SUM(W227:W227),"0")</f>
        <v/>
      </c>
      <c r="X228" s="376">
        <f>IFERROR(IF(X227="",0,X227),"0")</f>
        <v/>
      </c>
      <c r="Y228" s="377" t="n"/>
      <c r="Z228" s="377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4" t="n"/>
      <c r="N229" s="375" t="inlineStr">
        <is>
          <t>Итого</t>
        </is>
      </c>
      <c r="O229" s="345" t="n"/>
      <c r="P229" s="345" t="n"/>
      <c r="Q229" s="345" t="n"/>
      <c r="R229" s="345" t="n"/>
      <c r="S229" s="345" t="n"/>
      <c r="T229" s="346" t="n"/>
      <c r="U229" s="43" t="inlineStr">
        <is>
          <t>кг</t>
        </is>
      </c>
      <c r="V229" s="376">
        <f>IFERROR(SUMPRODUCT(V227:V227*H227:H227),"0")</f>
        <v/>
      </c>
      <c r="W229" s="376">
        <f>IFERROR(SUMPRODUCT(W227:W227*H227:H227),"0")</f>
        <v/>
      </c>
      <c r="X229" s="43" t="n"/>
      <c r="Y229" s="377" t="n"/>
      <c r="Z229" s="377" t="n"/>
    </row>
    <row r="230" ht="14.25" customHeight="1">
      <c r="A230" s="187" t="inlineStr">
        <is>
          <t>Чебуреки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7" t="n"/>
      <c r="Z230" s="187" t="n"/>
    </row>
    <row r="231" ht="27" customHeight="1">
      <c r="A231" s="64" t="inlineStr">
        <is>
          <t>SU003012</t>
        </is>
      </c>
      <c r="B231" s="64" t="inlineStr">
        <is>
          <t>P003478</t>
        </is>
      </c>
      <c r="C231" s="37" t="n">
        <v>4301136028</v>
      </c>
      <c r="D231" s="171" t="n">
        <v>4640242180304</v>
      </c>
      <c r="E231" s="337" t="n"/>
      <c r="F231" s="369" t="n">
        <v>2.7</v>
      </c>
      <c r="G231" s="38" t="n">
        <v>1</v>
      </c>
      <c r="H231" s="369" t="n">
        <v>2.7</v>
      </c>
      <c r="I231" s="369" t="n">
        <v>2.8906</v>
      </c>
      <c r="J231" s="38" t="n">
        <v>126</v>
      </c>
      <c r="K231" s="38" t="inlineStr">
        <is>
          <t>14</t>
        </is>
      </c>
      <c r="L231" s="39" t="inlineStr">
        <is>
          <t>МГ</t>
        </is>
      </c>
      <c r="M231" s="38" t="n">
        <v>180</v>
      </c>
      <c r="N231" s="450" t="inlineStr">
        <is>
          <t>Чебуреки «Мясные» Весовые ТМ «Зареченские» 2,7 кг</t>
        </is>
      </c>
      <c r="O231" s="371" t="n"/>
      <c r="P231" s="371" t="n"/>
      <c r="Q231" s="371" t="n"/>
      <c r="R231" s="337" t="n"/>
      <c r="S231" s="40" t="inlineStr"/>
      <c r="T231" s="40" t="inlineStr"/>
      <c r="U231" s="41" t="inlineStr">
        <is>
          <t>кор</t>
        </is>
      </c>
      <c r="V231" s="372" t="n">
        <v>0</v>
      </c>
      <c r="W231" s="373">
        <f>IFERROR(IF(V231="","",V231),"")</f>
        <v/>
      </c>
      <c r="X231" s="42">
        <f>IFERROR(IF(V231="","",V231*0.00936),"")</f>
        <v/>
      </c>
      <c r="Y231" s="69" t="inlineStr"/>
      <c r="Z231" s="70" t="inlineStr"/>
      <c r="AD231" s="74" t="n"/>
      <c r="BA231" s="149" t="inlineStr">
        <is>
          <t>ПГП</t>
        </is>
      </c>
    </row>
    <row r="232" ht="37.5" customHeight="1">
      <c r="A232" s="64" t="inlineStr">
        <is>
          <t>SU003011</t>
        </is>
      </c>
      <c r="B232" s="64" t="inlineStr">
        <is>
          <t>P003477</t>
        </is>
      </c>
      <c r="C232" s="37" t="n">
        <v>4301136027</v>
      </c>
      <c r="D232" s="171" t="n">
        <v>4640242180298</v>
      </c>
      <c r="E232" s="337" t="n"/>
      <c r="F232" s="369" t="n">
        <v>2.7</v>
      </c>
      <c r="G232" s="38" t="n">
        <v>1</v>
      </c>
      <c r="H232" s="369" t="n">
        <v>2.7</v>
      </c>
      <c r="I232" s="369" t="n">
        <v>2.892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1" t="inlineStr">
        <is>
          <t>Чебуреки «с мясом, грибами и картофелем» Весовые ТМ «Зареченские» 2,7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0</v>
      </c>
      <c r="W232" s="373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27" customHeight="1">
      <c r="A233" s="64" t="inlineStr">
        <is>
          <t>SU003010</t>
        </is>
      </c>
      <c r="B233" s="64" t="inlineStr">
        <is>
          <t>P003476</t>
        </is>
      </c>
      <c r="C233" s="37" t="n">
        <v>4301136026</v>
      </c>
      <c r="D233" s="171" t="n">
        <v>4640242180236</v>
      </c>
      <c r="E233" s="337" t="n"/>
      <c r="F233" s="369" t="n">
        <v>5</v>
      </c>
      <c r="G233" s="38" t="n">
        <v>1</v>
      </c>
      <c r="H233" s="369" t="n">
        <v>5</v>
      </c>
      <c r="I233" s="369" t="n">
        <v>5.235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8" t="n">
        <v>180</v>
      </c>
      <c r="N233" s="452" t="inlineStr">
        <is>
          <t>Чебуреки «Сочные» Весовые ТМ «Зареченские» 5 кг</t>
        </is>
      </c>
      <c r="O233" s="371" t="n"/>
      <c r="P233" s="371" t="n"/>
      <c r="Q233" s="371" t="n"/>
      <c r="R233" s="337" t="n"/>
      <c r="S233" s="40" t="inlineStr"/>
      <c r="T233" s="40" t="inlineStr"/>
      <c r="U233" s="41" t="inlineStr">
        <is>
          <t>кор</t>
        </is>
      </c>
      <c r="V233" s="372" t="n">
        <v>50</v>
      </c>
      <c r="W233" s="373">
        <f>IFERROR(IF(V233="","",V233),"")</f>
        <v/>
      </c>
      <c r="X233" s="42">
        <f>IFERROR(IF(V233="","",V233*0.0155),"")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SU003025</t>
        </is>
      </c>
      <c r="B234" s="64" t="inlineStr">
        <is>
          <t>P003495</t>
        </is>
      </c>
      <c r="C234" s="37" t="n">
        <v>4301136029</v>
      </c>
      <c r="D234" s="171" t="n">
        <v>4640242180410</v>
      </c>
      <c r="E234" s="337" t="n"/>
      <c r="F234" s="369" t="n">
        <v>2.24</v>
      </c>
      <c r="G234" s="38" t="n">
        <v>1</v>
      </c>
      <c r="H234" s="369" t="n">
        <v>2.24</v>
      </c>
      <c r="I234" s="369" t="n">
        <v>2.432</v>
      </c>
      <c r="J234" s="38" t="n">
        <v>126</v>
      </c>
      <c r="K234" s="38" t="inlineStr">
        <is>
          <t>14</t>
        </is>
      </c>
      <c r="L234" s="39" t="inlineStr">
        <is>
          <t>МГ</t>
        </is>
      </c>
      <c r="M234" s="38" t="n">
        <v>180</v>
      </c>
      <c r="N234" s="453" t="inlineStr">
        <is>
          <t>Чебуреки «Сочный мегачебурек» Весовой ТМ «Зареченские» 2,24 кг</t>
        </is>
      </c>
      <c r="O234" s="371" t="n"/>
      <c r="P234" s="371" t="n"/>
      <c r="Q234" s="371" t="n"/>
      <c r="R234" s="337" t="n"/>
      <c r="S234" s="40" t="inlineStr"/>
      <c r="T234" s="40" t="inlineStr"/>
      <c r="U234" s="41" t="inlineStr">
        <is>
          <t>кор</t>
        </is>
      </c>
      <c r="V234" s="372" t="n">
        <v>0</v>
      </c>
      <c r="W234" s="373">
        <f>IFERROR(IF(V234="","",V234),"")</f>
        <v/>
      </c>
      <c r="X234" s="42">
        <f>IFERROR(IF(V234="","",V234*0.00936),"")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>
      <c r="A235" s="18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374" t="n"/>
      <c r="N235" s="375" t="inlineStr">
        <is>
          <t>Итого</t>
        </is>
      </c>
      <c r="O235" s="345" t="n"/>
      <c r="P235" s="345" t="n"/>
      <c r="Q235" s="345" t="n"/>
      <c r="R235" s="345" t="n"/>
      <c r="S235" s="345" t="n"/>
      <c r="T235" s="346" t="n"/>
      <c r="U235" s="43" t="inlineStr">
        <is>
          <t>кор</t>
        </is>
      </c>
      <c r="V235" s="376">
        <f>IFERROR(SUM(V231:V234),"0")</f>
        <v/>
      </c>
      <c r="W235" s="376">
        <f>IFERROR(SUM(W231:W234),"0")</f>
        <v/>
      </c>
      <c r="X235" s="376">
        <f>IFERROR(IF(X231="",0,X231),"0")+IFERROR(IF(X232="",0,X232),"0")+IFERROR(IF(X233="",0,X233),"0")+IFERROR(IF(X234="",0,X234),"0")</f>
        <v/>
      </c>
      <c r="Y235" s="377" t="n"/>
      <c r="Z235" s="377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374" t="n"/>
      <c r="N236" s="375" t="inlineStr">
        <is>
          <t>Итого</t>
        </is>
      </c>
      <c r="O236" s="345" t="n"/>
      <c r="P236" s="345" t="n"/>
      <c r="Q236" s="345" t="n"/>
      <c r="R236" s="345" t="n"/>
      <c r="S236" s="345" t="n"/>
      <c r="T236" s="346" t="n"/>
      <c r="U236" s="43" t="inlineStr">
        <is>
          <t>кг</t>
        </is>
      </c>
      <c r="V236" s="376">
        <f>IFERROR(SUMPRODUCT(V231:V234*H231:H234),"0")</f>
        <v/>
      </c>
      <c r="W236" s="376">
        <f>IFERROR(SUMPRODUCT(W231:W234*H231:H234),"0")</f>
        <v/>
      </c>
      <c r="X236" s="43" t="n"/>
      <c r="Y236" s="377" t="n"/>
      <c r="Z236" s="377" t="n"/>
    </row>
    <row r="237" ht="14.25" customHeight="1">
      <c r="A237" s="187" t="inlineStr">
        <is>
          <t>Снеки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87" t="n"/>
      <c r="Z237" s="187" t="n"/>
    </row>
    <row r="238" ht="27" customHeight="1">
      <c r="A238" s="64" t="inlineStr">
        <is>
          <t>SU003018</t>
        </is>
      </c>
      <c r="B238" s="64" t="inlineStr">
        <is>
          <t>P003484</t>
        </is>
      </c>
      <c r="C238" s="37" t="n">
        <v>4301135191</v>
      </c>
      <c r="D238" s="171" t="n">
        <v>4640242180373</v>
      </c>
      <c r="E238" s="337" t="n"/>
      <c r="F238" s="369" t="n">
        <v>3</v>
      </c>
      <c r="G238" s="38" t="n">
        <v>1</v>
      </c>
      <c r="H238" s="369" t="n">
        <v>3</v>
      </c>
      <c r="I238" s="369" t="n">
        <v>3.192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4" t="inlineStr">
        <is>
          <t>Снеки «Жар-боллы с курочкой и сыром» Весовой ТМ «Зареченские» 3 кг</t>
        </is>
      </c>
      <c r="O238" s="371" t="n"/>
      <c r="P238" s="371" t="n"/>
      <c r="Q238" s="371" t="n"/>
      <c r="R238" s="337" t="n"/>
      <c r="S238" s="40" t="inlineStr"/>
      <c r="T238" s="40" t="inlineStr"/>
      <c r="U238" s="41" t="inlineStr">
        <is>
          <t>кор</t>
        </is>
      </c>
      <c r="V238" s="372" t="n">
        <v>0</v>
      </c>
      <c r="W238" s="373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3" t="inlineStr">
        <is>
          <t>ПГП</t>
        </is>
      </c>
    </row>
    <row r="239" ht="27" customHeight="1">
      <c r="A239" s="64" t="inlineStr">
        <is>
          <t>SU003023</t>
        </is>
      </c>
      <c r="B239" s="64" t="inlineStr">
        <is>
          <t>P003490</t>
        </is>
      </c>
      <c r="C239" s="37" t="n">
        <v>4301135195</v>
      </c>
      <c r="D239" s="171" t="n">
        <v>4640242180366</v>
      </c>
      <c r="E239" s="337" t="n"/>
      <c r="F239" s="369" t="n">
        <v>3.7</v>
      </c>
      <c r="G239" s="38" t="n">
        <v>1</v>
      </c>
      <c r="H239" s="369" t="n">
        <v>3.7</v>
      </c>
      <c r="I239" s="369" t="n">
        <v>3.892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5" t="inlineStr">
        <is>
          <t>Снеки «Жар-ладушки с клубникой и вишней» Весовые ТМ «Зареченские» 3,7 кг</t>
        </is>
      </c>
      <c r="O239" s="371" t="n"/>
      <c r="P239" s="371" t="n"/>
      <c r="Q239" s="371" t="n"/>
      <c r="R239" s="337" t="n"/>
      <c r="S239" s="40" t="inlineStr"/>
      <c r="T239" s="40" t="inlineStr"/>
      <c r="U239" s="41" t="inlineStr">
        <is>
          <t>кор</t>
        </is>
      </c>
      <c r="V239" s="372" t="n">
        <v>1</v>
      </c>
      <c r="W239" s="373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SU003015</t>
        </is>
      </c>
      <c r="B240" s="64" t="inlineStr">
        <is>
          <t>P003481</t>
        </is>
      </c>
      <c r="C240" s="37" t="n">
        <v>4301135188</v>
      </c>
      <c r="D240" s="171" t="n">
        <v>4640242180335</v>
      </c>
      <c r="E240" s="337" t="n"/>
      <c r="F240" s="369" t="n">
        <v>3.7</v>
      </c>
      <c r="G240" s="38" t="n">
        <v>1</v>
      </c>
      <c r="H240" s="369" t="n">
        <v>3.7</v>
      </c>
      <c r="I240" s="369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6" t="inlineStr">
        <is>
          <t>Снеки «Жар-ладушки с мясом» Весовые ТМ «Зареченские» 3,7 кг</t>
        </is>
      </c>
      <c r="O240" s="371" t="n"/>
      <c r="P240" s="371" t="n"/>
      <c r="Q240" s="371" t="n"/>
      <c r="R240" s="337" t="n"/>
      <c r="S240" s="40" t="inlineStr"/>
      <c r="T240" s="40" t="inlineStr"/>
      <c r="U240" s="41" t="inlineStr">
        <is>
          <t>кор</t>
        </is>
      </c>
      <c r="V240" s="372" t="n">
        <v>0</v>
      </c>
      <c r="W240" s="373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37.5" customHeight="1">
      <c r="A241" s="64" t="inlineStr">
        <is>
          <t>SU003016</t>
        </is>
      </c>
      <c r="B241" s="64" t="inlineStr">
        <is>
          <t>P003482</t>
        </is>
      </c>
      <c r="C241" s="37" t="n">
        <v>4301135189</v>
      </c>
      <c r="D241" s="171" t="n">
        <v>4640242180342</v>
      </c>
      <c r="E241" s="337" t="n"/>
      <c r="F241" s="369" t="n">
        <v>3.7</v>
      </c>
      <c r="G241" s="38" t="n">
        <v>1</v>
      </c>
      <c r="H241" s="369" t="n">
        <v>3.7</v>
      </c>
      <c r="I241" s="369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7" t="inlineStr">
        <is>
          <t>Снеки «Жар-ладушки с мясом, картофелем и грибами» Весовые ТМ «Зареченские» 3,7 кг</t>
        </is>
      </c>
      <c r="O241" s="371" t="n"/>
      <c r="P241" s="371" t="n"/>
      <c r="Q241" s="371" t="n"/>
      <c r="R241" s="337" t="n"/>
      <c r="S241" s="40" t="inlineStr"/>
      <c r="T241" s="40" t="inlineStr"/>
      <c r="U241" s="41" t="inlineStr">
        <is>
          <t>кор</t>
        </is>
      </c>
      <c r="V241" s="372" t="n">
        <v>0</v>
      </c>
      <c r="W241" s="373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27" customHeight="1">
      <c r="A242" s="64" t="inlineStr">
        <is>
          <t>SU003017</t>
        </is>
      </c>
      <c r="B242" s="64" t="inlineStr">
        <is>
          <t>P003483</t>
        </is>
      </c>
      <c r="C242" s="37" t="n">
        <v>4301135190</v>
      </c>
      <c r="D242" s="171" t="n">
        <v>4640242180359</v>
      </c>
      <c r="E242" s="337" t="n"/>
      <c r="F242" s="369" t="n">
        <v>3.7</v>
      </c>
      <c r="G242" s="38" t="n">
        <v>1</v>
      </c>
      <c r="H242" s="369" t="n">
        <v>3.7</v>
      </c>
      <c r="I242" s="369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8" t="inlineStr">
        <is>
          <t>Снеки «Жар-ладушки с яблоком и грушей» Весовые ТМ «Зареченские» 3,7 кг</t>
        </is>
      </c>
      <c r="O242" s="371" t="n"/>
      <c r="P242" s="371" t="n"/>
      <c r="Q242" s="371" t="n"/>
      <c r="R242" s="337" t="n"/>
      <c r="S242" s="40" t="inlineStr"/>
      <c r="T242" s="40" t="inlineStr"/>
      <c r="U242" s="41" t="inlineStr">
        <is>
          <t>кор</t>
        </is>
      </c>
      <c r="V242" s="372" t="n">
        <v>0</v>
      </c>
      <c r="W242" s="373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SU003019</t>
        </is>
      </c>
      <c r="B243" s="64" t="inlineStr">
        <is>
          <t>P003485</t>
        </is>
      </c>
      <c r="C243" s="37" t="n">
        <v>4301135192</v>
      </c>
      <c r="D243" s="171" t="n">
        <v>4640242180380</v>
      </c>
      <c r="E243" s="337" t="n"/>
      <c r="F243" s="369" t="n">
        <v>3.7</v>
      </c>
      <c r="G243" s="38" t="n">
        <v>1</v>
      </c>
      <c r="H243" s="369" t="n">
        <v>3.7</v>
      </c>
      <c r="I243" s="369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9" t="inlineStr">
        <is>
          <t>Снеки «Мини-сосиски в тесте Фрайпики» Весовые ТМ «Зареченские» 3,7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55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SU003013</t>
        </is>
      </c>
      <c r="B244" s="64" t="inlineStr">
        <is>
          <t>P003479</t>
        </is>
      </c>
      <c r="C244" s="37" t="n">
        <v>4301135186</v>
      </c>
      <c r="D244" s="171" t="n">
        <v>4640242180311</v>
      </c>
      <c r="E244" s="337" t="n"/>
      <c r="F244" s="369" t="n">
        <v>5.5</v>
      </c>
      <c r="G244" s="38" t="n">
        <v>1</v>
      </c>
      <c r="H244" s="369" t="n">
        <v>5.5</v>
      </c>
      <c r="I244" s="369" t="n">
        <v>5.735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8" t="n">
        <v>180</v>
      </c>
      <c r="N244" s="460" t="inlineStr">
        <is>
          <t>Снеки «Жар-мени» Весовые ТМ «Зареченские» 5,5 кг</t>
        </is>
      </c>
      <c r="O244" s="371" t="n"/>
      <c r="P244" s="371" t="n"/>
      <c r="Q244" s="371" t="n"/>
      <c r="R244" s="337" t="n"/>
      <c r="S244" s="40" t="inlineStr"/>
      <c r="T244" s="40" t="inlineStr"/>
      <c r="U244" s="41" t="inlineStr">
        <is>
          <t>кор</t>
        </is>
      </c>
      <c r="V244" s="372" t="n">
        <v>20</v>
      </c>
      <c r="W244" s="373">
        <f>IFERROR(IF(V244="","",V244),"")</f>
        <v/>
      </c>
      <c r="X244" s="42">
        <f>IFERROR(IF(V244="","",V244*0.0155),"")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37.5" customHeight="1">
      <c r="A245" s="64" t="inlineStr">
        <is>
          <t>SU003014</t>
        </is>
      </c>
      <c r="B245" s="64" t="inlineStr">
        <is>
          <t>P003480</t>
        </is>
      </c>
      <c r="C245" s="37" t="n">
        <v>4301135187</v>
      </c>
      <c r="D245" s="171" t="n">
        <v>4640242180328</v>
      </c>
      <c r="E245" s="337" t="n"/>
      <c r="F245" s="369" t="n">
        <v>3.5</v>
      </c>
      <c r="G245" s="38" t="n">
        <v>1</v>
      </c>
      <c r="H245" s="369" t="n">
        <v>3.5</v>
      </c>
      <c r="I245" s="369" t="n">
        <v>3.692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61" t="inlineStr">
        <is>
          <t>Снеки «Жар-мени с картофелем и сочной грудинкой» Весовые ТМ «Зареченские» 3,5 кг</t>
        </is>
      </c>
      <c r="O245" s="371" t="n"/>
      <c r="P245" s="371" t="n"/>
      <c r="Q245" s="371" t="n"/>
      <c r="R245" s="337" t="n"/>
      <c r="S245" s="40" t="inlineStr"/>
      <c r="T245" s="40" t="inlineStr"/>
      <c r="U245" s="41" t="inlineStr">
        <is>
          <t>кор</t>
        </is>
      </c>
      <c r="V245" s="372" t="n">
        <v>0</v>
      </c>
      <c r="W245" s="37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27" customHeight="1">
      <c r="A246" s="64" t="inlineStr">
        <is>
          <t>SU003022</t>
        </is>
      </c>
      <c r="B246" s="64" t="inlineStr">
        <is>
          <t>P003487</t>
        </is>
      </c>
      <c r="C246" s="37" t="n">
        <v>4301135194</v>
      </c>
      <c r="D246" s="171" t="n">
        <v>4640242180380</v>
      </c>
      <c r="E246" s="337" t="n"/>
      <c r="F246" s="369" t="n">
        <v>1.8</v>
      </c>
      <c r="G246" s="38" t="n">
        <v>1</v>
      </c>
      <c r="H246" s="369" t="n">
        <v>1.8</v>
      </c>
      <c r="I246" s="369" t="n">
        <v>1.912</v>
      </c>
      <c r="J246" s="38" t="n">
        <v>234</v>
      </c>
      <c r="K246" s="38" t="inlineStr">
        <is>
          <t>18</t>
        </is>
      </c>
      <c r="L246" s="39" t="inlineStr">
        <is>
          <t>МГ</t>
        </is>
      </c>
      <c r="M246" s="38" t="n">
        <v>180</v>
      </c>
      <c r="N246" s="462" t="inlineStr">
        <is>
          <t>Снеки «Мини-сосиски в тесте Фрайпики» Весовые ТМ «Зареченские» 1,8 кг</t>
        </is>
      </c>
      <c r="O246" s="371" t="n"/>
      <c r="P246" s="371" t="n"/>
      <c r="Q246" s="371" t="n"/>
      <c r="R246" s="337" t="n"/>
      <c r="S246" s="40" t="inlineStr"/>
      <c r="T246" s="40" t="inlineStr"/>
      <c r="U246" s="41" t="inlineStr">
        <is>
          <t>кор</t>
        </is>
      </c>
      <c r="V246" s="372" t="n">
        <v>0</v>
      </c>
      <c r="W246" s="373">
        <f>IFERROR(IF(V246="","",V246),"")</f>
        <v/>
      </c>
      <c r="X246" s="42">
        <f>IFERROR(IF(V246="","",V246*0.00502),"")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SU003021</t>
        </is>
      </c>
      <c r="B247" s="64" t="inlineStr">
        <is>
          <t>P003489</t>
        </is>
      </c>
      <c r="C247" s="37" t="n">
        <v>4301135193</v>
      </c>
      <c r="D247" s="171" t="n">
        <v>4640242180403</v>
      </c>
      <c r="E247" s="337" t="n"/>
      <c r="F247" s="369" t="n">
        <v>3</v>
      </c>
      <c r="G247" s="38" t="n">
        <v>1</v>
      </c>
      <c r="H247" s="369" t="n">
        <v>3</v>
      </c>
      <c r="I247" s="369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63" t="inlineStr">
        <is>
          <t>Снеки «Фрай-пицца с ветчиной и грибами» Весовые ТМ «Зареченские» 3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12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>
      <c r="A248" s="180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374" t="n"/>
      <c r="N248" s="375" t="inlineStr">
        <is>
          <t>Итого</t>
        </is>
      </c>
      <c r="O248" s="345" t="n"/>
      <c r="P248" s="345" t="n"/>
      <c r="Q248" s="345" t="n"/>
      <c r="R248" s="345" t="n"/>
      <c r="S248" s="345" t="n"/>
      <c r="T248" s="346" t="n"/>
      <c r="U248" s="43" t="inlineStr">
        <is>
          <t>кор</t>
        </is>
      </c>
      <c r="V248" s="376">
        <f>IFERROR(SUM(V238:V247),"0")</f>
        <v/>
      </c>
      <c r="W248" s="376">
        <f>IFERROR(SUM(W238:W247),"0")</f>
        <v/>
      </c>
      <c r="X248" s="376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/>
      </c>
      <c r="Y248" s="377" t="n"/>
      <c r="Z248" s="377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374" t="n"/>
      <c r="N249" s="375" t="inlineStr">
        <is>
          <t>Итого</t>
        </is>
      </c>
      <c r="O249" s="345" t="n"/>
      <c r="P249" s="345" t="n"/>
      <c r="Q249" s="345" t="n"/>
      <c r="R249" s="345" t="n"/>
      <c r="S249" s="345" t="n"/>
      <c r="T249" s="346" t="n"/>
      <c r="U249" s="43" t="inlineStr">
        <is>
          <t>кг</t>
        </is>
      </c>
      <c r="V249" s="376">
        <f>IFERROR(SUMPRODUCT(V238:V247*H238:H247),"0")</f>
        <v/>
      </c>
      <c r="W249" s="376">
        <f>IFERROR(SUMPRODUCT(W238:W247*H238:H247),"0")</f>
        <v/>
      </c>
      <c r="X249" s="43" t="n"/>
      <c r="Y249" s="377" t="n"/>
      <c r="Z249" s="377" t="n"/>
    </row>
    <row r="250" ht="15" customHeight="1">
      <c r="A250" s="17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334" t="n"/>
      <c r="N250" s="464" t="inlineStr">
        <is>
          <t>ИТОГО НЕТТО</t>
        </is>
      </c>
      <c r="O250" s="328" t="n"/>
      <c r="P250" s="328" t="n"/>
      <c r="Q250" s="328" t="n"/>
      <c r="R250" s="328" t="n"/>
      <c r="S250" s="328" t="n"/>
      <c r="T250" s="329" t="n"/>
      <c r="U250" s="43" t="inlineStr">
        <is>
          <t>кг</t>
        </is>
      </c>
      <c r="V250" s="376">
        <f>IFERROR(V24+V33+V41+V47+V57+V63+V68+V74+V84+V91+V99+V105+V110+V118+V123+V129+V135+V141+V149+V154+V161+V166+V171+V177+V183+V191+V196+V202+V208+V214+V219+V225+V229+V236+V249,"0")</f>
        <v/>
      </c>
      <c r="W250" s="376">
        <f>IFERROR(W24+W33+W41+W47+W57+W63+W68+W74+W84+W91+W99+W105+W110+W118+W123+W129+W135+W141+W149+W154+W161+W166+W171+W177+W183+W191+W196+W202+W208+W214+W219+W225+W229+W236+W249,"0")</f>
        <v/>
      </c>
      <c r="X250" s="43" t="n"/>
      <c r="Y250" s="377" t="n"/>
      <c r="Z250" s="377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334" t="n"/>
      <c r="N251" s="464" t="inlineStr">
        <is>
          <t>ИТОГО БРУТТО</t>
        </is>
      </c>
      <c r="O251" s="328" t="n"/>
      <c r="P251" s="328" t="n"/>
      <c r="Q251" s="328" t="n"/>
      <c r="R251" s="328" t="n"/>
      <c r="S251" s="328" t="n"/>
      <c r="T251" s="329" t="n"/>
      <c r="U251" s="43" t="inlineStr">
        <is>
          <t>кг</t>
        </is>
      </c>
      <c r="V251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/>
      </c>
      <c r="W251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/>
      </c>
      <c r="X251" s="43" t="n"/>
      <c r="Y251" s="377" t="n"/>
      <c r="Z251" s="377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34" t="n"/>
      <c r="N252" s="464" t="inlineStr">
        <is>
          <t>Кол-во паллет</t>
        </is>
      </c>
      <c r="O252" s="328" t="n"/>
      <c r="P252" s="328" t="n"/>
      <c r="Q252" s="328" t="n"/>
      <c r="R252" s="328" t="n"/>
      <c r="S252" s="328" t="n"/>
      <c r="T252" s="329" t="n"/>
      <c r="U252" s="43" t="inlineStr">
        <is>
          <t>шт</t>
        </is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/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/>
      </c>
      <c r="X252" s="43" t="n"/>
      <c r="Y252" s="377" t="n"/>
      <c r="Z252" s="377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34" t="n"/>
      <c r="N253" s="464" t="inlineStr">
        <is>
          <t>Вес брутто  с паллетами</t>
        </is>
      </c>
      <c r="O253" s="328" t="n"/>
      <c r="P253" s="328" t="n"/>
      <c r="Q253" s="328" t="n"/>
      <c r="R253" s="328" t="n"/>
      <c r="S253" s="328" t="n"/>
      <c r="T253" s="329" t="n"/>
      <c r="U253" s="43" t="inlineStr">
        <is>
          <t>кг</t>
        </is>
      </c>
      <c r="V253" s="376">
        <f>GrossWeightTotal+PalletQtyTotal*25</f>
        <v/>
      </c>
      <c r="W253" s="376">
        <f>GrossWeightTotalR+PalletQtyTotalR*25</f>
        <v/>
      </c>
      <c r="X253" s="43" t="n"/>
      <c r="Y253" s="377" t="n"/>
      <c r="Z253" s="377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4" t="n"/>
      <c r="N254" s="464" t="inlineStr">
        <is>
          <t>Кол-во коробок</t>
        </is>
      </c>
      <c r="O254" s="328" t="n"/>
      <c r="P254" s="328" t="n"/>
      <c r="Q254" s="328" t="n"/>
      <c r="R254" s="328" t="n"/>
      <c r="S254" s="328" t="n"/>
      <c r="T254" s="329" t="n"/>
      <c r="U254" s="43" t="inlineStr">
        <is>
          <t>шт</t>
        </is>
      </c>
      <c r="V254" s="376">
        <f>IFERROR(V23+V32+V40+V46+V56+V62+V67+V73+V83+V90+V98+V104+V109+V117+V122+V128+V134+V140+V148+V153+V160+V165+V170+V176+V182+V190+V195+V201+V207+V213+V218+V224+V228+V235+V248,"0")</f>
        <v/>
      </c>
      <c r="W254" s="376">
        <f>IFERROR(W23+W32+W40+W46+W56+W62+W67+W73+W83+W90+W98+W104+W109+W117+W122+W128+W134+W140+W148+W153+W160+W165+W170+W176+W182+W190+W195+W201+W207+W213+W218+W224+W228+W235+W248,"0")</f>
        <v/>
      </c>
      <c r="X254" s="43" t="n"/>
      <c r="Y254" s="377" t="n"/>
      <c r="Z254" s="377" t="n"/>
    </row>
    <row r="255" ht="14.25" customHeight="1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4" t="n"/>
      <c r="N255" s="464" t="inlineStr">
        <is>
          <t>Объем заказа</t>
        </is>
      </c>
      <c r="O255" s="328" t="n"/>
      <c r="P255" s="328" t="n"/>
      <c r="Q255" s="328" t="n"/>
      <c r="R255" s="328" t="n"/>
      <c r="S255" s="328" t="n"/>
      <c r="T255" s="329" t="n"/>
      <c r="U255" s="46" t="inlineStr">
        <is>
          <t>м3</t>
        </is>
      </c>
      <c r="V255" s="43" t="n"/>
      <c r="W255" s="43" t="n"/>
      <c r="X255" s="43">
        <f>IFERROR(X23+X32+X40+X46+X56+X62+X67+X73+X83+X90+X98+X104+X109+X117+X122+X128+X134+X140+X148+X153+X160+X165+X170+X176+X182+X190+X195+X201+X207+X213+X218+X224+X228+X235+X248,"0")</f>
        <v/>
      </c>
      <c r="Y255" s="377" t="n"/>
      <c r="Z255" s="377" t="n"/>
    </row>
    <row r="256" ht="13.5" customHeight="1" thickBot="1"/>
    <row r="257" ht="27" customHeight="1" thickBot="1" thickTop="1">
      <c r="A257" s="47" t="inlineStr">
        <is>
          <t>ТОРГОВАЯ МАРКА</t>
        </is>
      </c>
      <c r="B257" s="163" t="inlineStr">
        <is>
          <t>Ядрена копоть</t>
        </is>
      </c>
      <c r="C257" s="163" t="inlineStr">
        <is>
          <t>Горячая штучка</t>
        </is>
      </c>
      <c r="D257" s="465" t="n"/>
      <c r="E257" s="465" t="n"/>
      <c r="F257" s="465" t="n"/>
      <c r="G257" s="465" t="n"/>
      <c r="H257" s="465" t="n"/>
      <c r="I257" s="465" t="n"/>
      <c r="J257" s="465" t="n"/>
      <c r="K257" s="465" t="n"/>
      <c r="L257" s="465" t="n"/>
      <c r="M257" s="465" t="n"/>
      <c r="N257" s="465" t="n"/>
      <c r="O257" s="465" t="n"/>
      <c r="P257" s="465" t="n"/>
      <c r="Q257" s="465" t="n"/>
      <c r="R257" s="466" t="n"/>
      <c r="S257" s="163" t="inlineStr">
        <is>
          <t>No Name</t>
        </is>
      </c>
      <c r="T257" s="466" t="n"/>
      <c r="U257" s="163" t="inlineStr">
        <is>
          <t>Вязанка</t>
        </is>
      </c>
      <c r="V257" s="465" t="n"/>
      <c r="W257" s="466" t="n"/>
      <c r="X257" s="163" t="inlineStr">
        <is>
          <t>Стародворье</t>
        </is>
      </c>
      <c r="Y257" s="465" t="n"/>
      <c r="Z257" s="465" t="n"/>
      <c r="AA257" s="465" t="n"/>
      <c r="AB257" s="466" t="n"/>
      <c r="AC257" s="163" t="inlineStr">
        <is>
          <t>Колбасный стандарт</t>
        </is>
      </c>
      <c r="AD257" s="163" t="inlineStr">
        <is>
          <t>Особый рецепт</t>
        </is>
      </c>
      <c r="AE257" s="466" t="n"/>
      <c r="AF257" s="163" t="inlineStr">
        <is>
          <t>Зареченские</t>
        </is>
      </c>
    </row>
    <row r="258" ht="14.25" customHeight="1" thickTop="1">
      <c r="A258" s="164" t="inlineStr">
        <is>
          <t>СЕРИЯ</t>
        </is>
      </c>
      <c r="B258" s="163" t="inlineStr">
        <is>
          <t>Ядрена копоть</t>
        </is>
      </c>
      <c r="C258" s="163" t="inlineStr">
        <is>
          <t>Наггетсы ГШ</t>
        </is>
      </c>
      <c r="D258" s="163" t="inlineStr">
        <is>
          <t>Grandmeni</t>
        </is>
      </c>
      <c r="E258" s="163" t="inlineStr">
        <is>
          <t>Чебупай</t>
        </is>
      </c>
      <c r="F258" s="163" t="inlineStr">
        <is>
          <t>Бигбули ГШ</t>
        </is>
      </c>
      <c r="G258" s="163" t="inlineStr">
        <is>
          <t>Бульмени вес ГШ</t>
        </is>
      </c>
      <c r="H258" s="163" t="inlineStr">
        <is>
          <t>Бельмеши</t>
        </is>
      </c>
      <c r="I258" s="163" t="inlineStr">
        <is>
          <t>Крылышки ГШ</t>
        </is>
      </c>
      <c r="J258" s="163" t="inlineStr">
        <is>
          <t>Чебупели</t>
        </is>
      </c>
      <c r="K258" s="163" t="inlineStr">
        <is>
          <t>Чебуреки</t>
        </is>
      </c>
      <c r="L258" s="163" t="inlineStr">
        <is>
          <t>Бульмени ГШ</t>
        </is>
      </c>
      <c r="M258" s="163" t="inlineStr">
        <is>
          <t>Чебупицца</t>
        </is>
      </c>
      <c r="N258" s="163" t="inlineStr">
        <is>
          <t>Хотстеры</t>
        </is>
      </c>
      <c r="O258" s="163" t="inlineStr">
        <is>
          <t>Круггетсы</t>
        </is>
      </c>
      <c r="P258" s="163" t="inlineStr">
        <is>
          <t>Пекерсы</t>
        </is>
      </c>
      <c r="Q258" s="163" t="inlineStr">
        <is>
          <t>Супермени</t>
        </is>
      </c>
      <c r="R258" s="163" t="inlineStr">
        <is>
          <t>Чебуманы</t>
        </is>
      </c>
      <c r="S258" s="163" t="inlineStr">
        <is>
          <t>Стародворье ПГП</t>
        </is>
      </c>
      <c r="T258" s="163" t="inlineStr">
        <is>
          <t>No Name ЗПФ</t>
        </is>
      </c>
      <c r="U258" s="163" t="inlineStr">
        <is>
          <t>Няняггетсы Сливушки</t>
        </is>
      </c>
      <c r="V258" s="163" t="inlineStr">
        <is>
          <t>Печеные пельмени</t>
        </is>
      </c>
      <c r="W258" s="163" t="inlineStr">
        <is>
          <t>Вязанка</t>
        </is>
      </c>
      <c r="X258" s="163" t="inlineStr">
        <is>
          <t>Стародворье ЗПФ</t>
        </is>
      </c>
      <c r="Y258" s="163" t="inlineStr">
        <is>
          <t>Мясорубская</t>
        </is>
      </c>
      <c r="Z258" s="163" t="inlineStr">
        <is>
          <t>Медвежье ушко</t>
        </is>
      </c>
      <c r="AA258" s="163" t="inlineStr">
        <is>
          <t>Бордо</t>
        </is>
      </c>
      <c r="AB258" s="163" t="inlineStr">
        <is>
          <t>Сочные</t>
        </is>
      </c>
      <c r="AC258" s="163" t="inlineStr">
        <is>
          <t>Владимирский Стандарт ЗПФ</t>
        </is>
      </c>
      <c r="AD258" s="163" t="inlineStr">
        <is>
          <t>Любимая ложка</t>
        </is>
      </c>
      <c r="AE258" s="163" t="inlineStr">
        <is>
          <t>Особая Без свинины</t>
        </is>
      </c>
      <c r="AF258" s="163" t="inlineStr">
        <is>
          <t>Зареченские продукты ПГП</t>
        </is>
      </c>
    </row>
    <row r="259" ht="13.5" customHeight="1" thickBot="1">
      <c r="A259" s="467" t="n"/>
      <c r="B259" s="468" t="n"/>
      <c r="C259" s="468" t="n"/>
      <c r="D259" s="468" t="n"/>
      <c r="E259" s="468" t="n"/>
      <c r="F259" s="468" t="n"/>
      <c r="G259" s="468" t="n"/>
      <c r="H259" s="468" t="n"/>
      <c r="I259" s="468" t="n"/>
      <c r="J259" s="468" t="n"/>
      <c r="K259" s="468" t="n"/>
      <c r="L259" s="468" t="n"/>
      <c r="M259" s="468" t="n"/>
      <c r="N259" s="468" t="n"/>
      <c r="O259" s="468" t="n"/>
      <c r="P259" s="468" t="n"/>
      <c r="Q259" s="468" t="n"/>
      <c r="R259" s="468" t="n"/>
      <c r="S259" s="468" t="n"/>
      <c r="T259" s="468" t="n"/>
      <c r="U259" s="468" t="n"/>
      <c r="V259" s="468" t="n"/>
      <c r="W259" s="468" t="n"/>
      <c r="X259" s="468" t="n"/>
      <c r="Y259" s="468" t="n"/>
      <c r="Z259" s="468" t="n"/>
      <c r="AA259" s="468" t="n"/>
      <c r="AB259" s="468" t="n"/>
      <c r="AC259" s="468" t="n"/>
      <c r="AD259" s="468" t="n"/>
      <c r="AE259" s="468" t="n"/>
      <c r="AF259" s="468" t="n"/>
    </row>
    <row r="260" ht="18" customHeight="1" thickBot="1" thickTop="1">
      <c r="A260" s="47" t="inlineStr">
        <is>
          <t>ИТОГО, кг</t>
        </is>
      </c>
      <c r="B260" s="53">
        <f>IFERROR(V22*H22,"0")</f>
        <v/>
      </c>
      <c r="C260" s="53">
        <f>IFERROR(V28*H28,"0")+IFERROR(V29*H29,"0")+IFERROR(V30*H30,"0")+IFERROR(V31*H31,"0")</f>
        <v/>
      </c>
      <c r="D260" s="53">
        <f>IFERROR(V36*H36,"0")+IFERROR(V37*H37,"0")+IFERROR(V38*H38,"0")+IFERROR(V39*H39,"0")</f>
        <v/>
      </c>
      <c r="E260" s="53">
        <f>IFERROR(V44*H44,"0")+IFERROR(V45*H45,"0")</f>
        <v/>
      </c>
      <c r="F260" s="53">
        <f>IFERROR(V50*H50,"0")+IFERROR(V51*H51,"0")+IFERROR(V52*H52,"0")+IFERROR(V53*H53,"0")+IFERROR(V54*H54,"0")+IFERROR(V55*H55,"0")</f>
        <v/>
      </c>
      <c r="G260" s="53">
        <f>IFERROR(V60*H60,"0")+IFERROR(V61*H61,"0")</f>
        <v/>
      </c>
      <c r="H260" s="53">
        <f>IFERROR(V66*H66,"0")</f>
        <v/>
      </c>
      <c r="I260" s="53">
        <f>IFERROR(V71*H71,"0")+IFERROR(V72*H72,"0")</f>
        <v/>
      </c>
      <c r="J260" s="53">
        <f>IFERROR(V77*H77,"0")+IFERROR(V78*H78,"0")+IFERROR(V79*H79,"0")+IFERROR(V80*H80,"0")+IFERROR(V81*H81,"0")+IFERROR(V82*H82,"0")</f>
        <v/>
      </c>
      <c r="K260" s="53">
        <f>IFERROR(V87*H87,"0")+IFERROR(V88*H88,"0")+IFERROR(V89*H89,"0")</f>
        <v/>
      </c>
      <c r="L260" s="53">
        <f>IFERROR(V94*H94,"0")+IFERROR(V95*H95,"0")+IFERROR(V96*H96,"0")+IFERROR(V97*H97,"0")</f>
        <v/>
      </c>
      <c r="M260" s="53">
        <f>IFERROR(V102*H102,"0")+IFERROR(V103*H103,"0")</f>
        <v/>
      </c>
      <c r="N260" s="53">
        <f>IFERROR(V108*H108,"0")</f>
        <v/>
      </c>
      <c r="O260" s="53">
        <f>IFERROR(V113*H113,"0")+IFERROR(V114*H114,"0")+IFERROR(V115*H115,"0")+IFERROR(V116*H116,"0")</f>
        <v/>
      </c>
      <c r="P260" s="53">
        <f>IFERROR(V121*H121,"0")</f>
        <v/>
      </c>
      <c r="Q260" s="53">
        <f>IFERROR(V126*H126,"0")+IFERROR(V127*H127,"0")</f>
        <v/>
      </c>
      <c r="R260" s="53">
        <f>IFERROR(V132*H132,"0")+IFERROR(V133*H133,"0")</f>
        <v/>
      </c>
      <c r="S260" s="53">
        <f>IFERROR(V139*H139,"0")</f>
        <v/>
      </c>
      <c r="T260" s="53">
        <f>IFERROR(V144*H144,"0")+IFERROR(V145*H145,"0")+IFERROR(V146*H146,"0")+IFERROR(V147*H147,"0")+IFERROR(V151*H151,"0")+IFERROR(V152*H152,"0")</f>
        <v/>
      </c>
      <c r="U260" s="53">
        <f>IFERROR(V158*H158,"0")+IFERROR(V159*H159,"0")</f>
        <v/>
      </c>
      <c r="V260" s="53">
        <f>IFERROR(V164*H164,"0")</f>
        <v/>
      </c>
      <c r="W260" s="53">
        <f>IFERROR(V169*H169,"0")</f>
        <v/>
      </c>
      <c r="X260" s="53">
        <f>IFERROR(V175*H175,"0")</f>
        <v/>
      </c>
      <c r="Y260" s="53">
        <f>IFERROR(V180*H180,"0")+IFERROR(V181*H181,"0")</f>
        <v/>
      </c>
      <c r="Z260" s="53">
        <f>IFERROR(V186*H186,"0")+IFERROR(V187*H187,"0")+IFERROR(V188*H188,"0")+IFERROR(V189*H189,"0")</f>
        <v/>
      </c>
      <c r="AA260" s="53">
        <f>IFERROR(V194*H194,"0")</f>
        <v/>
      </c>
      <c r="AB260" s="53">
        <f>IFERROR(V199*H199,"0")+IFERROR(V200*H200,"0")</f>
        <v/>
      </c>
      <c r="AC260" s="53">
        <f>IFERROR(V206*H206,"0")</f>
        <v/>
      </c>
      <c r="AD260" s="53">
        <f>IFERROR(V212*H212,"0")</f>
        <v/>
      </c>
      <c r="AE260" s="53">
        <f>IFERROR(V217*H217,"0")</f>
        <v/>
      </c>
      <c r="AF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/>
      </c>
    </row>
    <row r="261" ht="13.5" customHeight="1" thickTop="1">
      <c r="C261" s="1" t="n"/>
    </row>
    <row r="262" ht="19.5" customHeight="1">
      <c r="A262" s="71" t="inlineStr">
        <is>
          <t>ЗПФ, кг</t>
        </is>
      </c>
      <c r="B262" s="71" t="inlineStr">
        <is>
          <t xml:space="preserve">ПГП, кг </t>
        </is>
      </c>
      <c r="C262" s="71" t="inlineStr">
        <is>
          <t>КИЗ, кг</t>
        </is>
      </c>
    </row>
    <row r="263">
      <c r="A263" s="72">
        <f>SUMPRODUCT(--(BA:BA="ЗПФ"),--(U:U="кор"),H:H,W:W)+SUMPRODUCT(--(BA:BA="ЗПФ"),--(U:U="кг"),W:W)</f>
        <v/>
      </c>
      <c r="B263" s="73">
        <f>SUMPRODUCT(--(BA:BA="ПГП"),--(U:U="кор"),H:H,W:W)+SUMPRODUCT(--(BA:BA="ПГП"),--(U:U="кг"),W:W)</f>
        <v/>
      </c>
      <c r="C263" s="73">
        <f>SUMPRODUCT(--(BA:BA="КИЗ"),--(U:U="кор"),H:H,W:W)+SUMPRODUCT(--(BA:BA="КИЗ"),--(U:U="кг"),W:W)</f>
        <v/>
      </c>
    </row>
    <row r="26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u4m23UsRjIpExF+qQuAg==" formatRows="1" sort="0" spinCount="100000" hashValue="t5/DjPiyRkLrpBnl7K8O2XNeLDL7yk9ueD1sUToks5T3cqWDvE4UYQDOQESFsMfFzxf/TnXxoh+4u7LxyReJ0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2">
    <mergeCell ref="N144:R144"/>
    <mergeCell ref="D60:E60"/>
    <mergeCell ref="A69:X69"/>
    <mergeCell ref="D187:E187"/>
    <mergeCell ref="N202:T202"/>
    <mergeCell ref="A153:M154"/>
    <mergeCell ref="N195:T195"/>
    <mergeCell ref="D45:E45"/>
    <mergeCell ref="A198:X198"/>
    <mergeCell ref="N24:T24"/>
    <mergeCell ref="H9:I9"/>
    <mergeCell ref="A90:M91"/>
    <mergeCell ref="A56:M57"/>
    <mergeCell ref="N153:T153"/>
    <mergeCell ref="B258:B259"/>
    <mergeCell ref="D238:E238"/>
    <mergeCell ref="AD257:AE257"/>
    <mergeCell ref="D78:E78"/>
    <mergeCell ref="A209:X209"/>
    <mergeCell ref="N171:T171"/>
    <mergeCell ref="N28:R28"/>
    <mergeCell ref="N199:R199"/>
    <mergeCell ref="D71:E71"/>
    <mergeCell ref="N186:R186"/>
    <mergeCell ref="A211:X211"/>
    <mergeCell ref="N30:R30"/>
    <mergeCell ref="N148:T148"/>
    <mergeCell ref="A83:M84"/>
    <mergeCell ref="N166:T166"/>
    <mergeCell ref="H5:L5"/>
    <mergeCell ref="N190:T190"/>
    <mergeCell ref="A207:M208"/>
    <mergeCell ref="N175:R175"/>
    <mergeCell ref="B17:B18"/>
    <mergeCell ref="N54:R54"/>
    <mergeCell ref="N81:R81"/>
    <mergeCell ref="T10:U10"/>
    <mergeCell ref="A204:X204"/>
    <mergeCell ref="D189:E189"/>
    <mergeCell ref="S258:S259"/>
    <mergeCell ref="K258:K259"/>
    <mergeCell ref="U258:U259"/>
    <mergeCell ref="M258:M259"/>
    <mergeCell ref="D66:E66"/>
    <mergeCell ref="D126:E126"/>
    <mergeCell ref="N181:R181"/>
    <mergeCell ref="N32:T32"/>
    <mergeCell ref="D53:E53"/>
    <mergeCell ref="N134:T134"/>
    <mergeCell ref="N147:R147"/>
    <mergeCell ref="W17:W18"/>
    <mergeCell ref="A104:M105"/>
    <mergeCell ref="N161:T161"/>
    <mergeCell ref="N98:T98"/>
    <mergeCell ref="A59:X59"/>
    <mergeCell ref="R6:S9"/>
    <mergeCell ref="A170:M171"/>
    <mergeCell ref="N36:R36"/>
    <mergeCell ref="N2:U3"/>
    <mergeCell ref="D79:E79"/>
    <mergeCell ref="BA17:BA18"/>
    <mergeCell ref="N123:T123"/>
    <mergeCell ref="D144:E144"/>
    <mergeCell ref="N113:R113"/>
    <mergeCell ref="N94:R94"/>
    <mergeCell ref="D81:E81"/>
    <mergeCell ref="AA17:AC18"/>
    <mergeCell ref="A27:X27"/>
    <mergeCell ref="A228:M229"/>
    <mergeCell ref="N118:T118"/>
    <mergeCell ref="D139:E139"/>
    <mergeCell ref="A250:M255"/>
    <mergeCell ref="AD258:AD259"/>
    <mergeCell ref="A85:X85"/>
    <mergeCell ref="N109:T109"/>
    <mergeCell ref="N127:R127"/>
    <mergeCell ref="N47:T47"/>
    <mergeCell ref="N218:T218"/>
    <mergeCell ref="D28:E28"/>
    <mergeCell ref="A230:X230"/>
    <mergeCell ref="A165:M166"/>
    <mergeCell ref="A143:X143"/>
    <mergeCell ref="D55:E55"/>
    <mergeCell ref="D30:E30"/>
    <mergeCell ref="D5:E5"/>
    <mergeCell ref="AA258:AA259"/>
    <mergeCell ref="AC258:AC259"/>
    <mergeCell ref="D94:E94"/>
    <mergeCell ref="A176:M177"/>
    <mergeCell ref="A65:X65"/>
    <mergeCell ref="O10:P10"/>
    <mergeCell ref="J258:J259"/>
    <mergeCell ref="L258:L259"/>
    <mergeCell ref="N177:T177"/>
    <mergeCell ref="A179:X179"/>
    <mergeCell ref="N102:R102"/>
    <mergeCell ref="D145:E145"/>
    <mergeCell ref="N52:R52"/>
    <mergeCell ref="D8:L8"/>
    <mergeCell ref="N39:R39"/>
    <mergeCell ref="D87:E87"/>
    <mergeCell ref="D147:E14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O6:P6"/>
    <mergeCell ref="G258:G259"/>
    <mergeCell ref="N243:R243"/>
    <mergeCell ref="N50:R50"/>
    <mergeCell ref="I258:I259"/>
    <mergeCell ref="A75:X75"/>
    <mergeCell ref="D31:E31"/>
    <mergeCell ref="D158:E158"/>
    <mergeCell ref="N208:T208"/>
    <mergeCell ref="D77:E77"/>
    <mergeCell ref="D108:E108"/>
    <mergeCell ref="N223:R223"/>
    <mergeCell ref="N201:T201"/>
    <mergeCell ref="N250:T250"/>
    <mergeCell ref="I17:I18"/>
    <mergeCell ref="A106:X106"/>
    <mergeCell ref="T12:U12"/>
    <mergeCell ref="D72:E72"/>
    <mergeCell ref="N122:T122"/>
    <mergeCell ref="N214:T214"/>
    <mergeCell ref="AB258:AB259"/>
    <mergeCell ref="A23:M24"/>
    <mergeCell ref="N60:R60"/>
    <mergeCell ref="N78:R78"/>
    <mergeCell ref="O11:P11"/>
    <mergeCell ref="A226:X226"/>
    <mergeCell ref="N241:R24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N196:T196"/>
    <mergeCell ref="A25:X25"/>
    <mergeCell ref="A221:X221"/>
    <mergeCell ref="N225:T225"/>
    <mergeCell ref="A5:C5"/>
    <mergeCell ref="N71:R71"/>
    <mergeCell ref="N135:T135"/>
    <mergeCell ref="N244:R244"/>
    <mergeCell ref="A134:M135"/>
    <mergeCell ref="A17:A18"/>
    <mergeCell ref="A125:X125"/>
    <mergeCell ref="K17:K18"/>
    <mergeCell ref="A20:X20"/>
    <mergeCell ref="C17:C18"/>
    <mergeCell ref="D103:E103"/>
    <mergeCell ref="D37:E37"/>
    <mergeCell ref="A112:X112"/>
    <mergeCell ref="N231:R231"/>
    <mergeCell ref="D9:E9"/>
    <mergeCell ref="D180:E180"/>
    <mergeCell ref="F9:G9"/>
    <mergeCell ref="N224:T224"/>
    <mergeCell ref="N251:T251"/>
    <mergeCell ref="D232:E232"/>
    <mergeCell ref="A64:X64"/>
    <mergeCell ref="D38:E38"/>
    <mergeCell ref="A107:X107"/>
    <mergeCell ref="D169:E169"/>
    <mergeCell ref="A178:X178"/>
    <mergeCell ref="N253:T253"/>
    <mergeCell ref="D96:E96"/>
    <mergeCell ref="N242:R242"/>
    <mergeCell ref="D52:E52"/>
    <mergeCell ref="N152:R152"/>
    <mergeCell ref="N15:R16"/>
    <mergeCell ref="D116:E116"/>
    <mergeCell ref="N160:T160"/>
    <mergeCell ref="N194:R194"/>
    <mergeCell ref="N141:T141"/>
    <mergeCell ref="A35:X35"/>
    <mergeCell ref="N235:T235"/>
    <mergeCell ref="O258:O259"/>
    <mergeCell ref="Q258:Q259"/>
    <mergeCell ref="N145:R145"/>
    <mergeCell ref="A168:X168"/>
    <mergeCell ref="A73:M74"/>
    <mergeCell ref="T5:U5"/>
    <mergeCell ref="U17:U18"/>
    <mergeCell ref="D246:E246"/>
    <mergeCell ref="N90:T90"/>
    <mergeCell ref="D233:E233"/>
    <mergeCell ref="A136:X136"/>
    <mergeCell ref="A21:X21"/>
    <mergeCell ref="A192:X192"/>
    <mergeCell ref="N232:R232"/>
    <mergeCell ref="N83:T83"/>
    <mergeCell ref="N254:T254"/>
    <mergeCell ref="N154:T154"/>
    <mergeCell ref="T6:U9"/>
    <mergeCell ref="N77:R77"/>
    <mergeCell ref="N169:R169"/>
    <mergeCell ref="N258:N259"/>
    <mergeCell ref="N91:T91"/>
    <mergeCell ref="A195:M196"/>
    <mergeCell ref="A213:M214"/>
    <mergeCell ref="A131:X131"/>
    <mergeCell ref="N29:R29"/>
    <mergeCell ref="N200:R200"/>
    <mergeCell ref="A190:M191"/>
    <mergeCell ref="N31:R31"/>
    <mergeCell ref="N87:R87"/>
    <mergeCell ref="N158:R158"/>
    <mergeCell ref="A34:X34"/>
    <mergeCell ref="N245:R245"/>
    <mergeCell ref="D188:E188"/>
    <mergeCell ref="A49:X49"/>
    <mergeCell ref="N89:R89"/>
    <mergeCell ref="D132:E132"/>
    <mergeCell ref="N182:T182"/>
    <mergeCell ref="N249:T249"/>
    <mergeCell ref="A205:X205"/>
    <mergeCell ref="N40:T40"/>
    <mergeCell ref="N234:R234"/>
    <mergeCell ref="D36:E36"/>
    <mergeCell ref="D7:L7"/>
    <mergeCell ref="N121:R121"/>
    <mergeCell ref="A218:M219"/>
    <mergeCell ref="N115:R115"/>
    <mergeCell ref="W258:W259"/>
    <mergeCell ref="D61:E61"/>
    <mergeCell ref="N238:R238"/>
    <mergeCell ref="Y258:Y259"/>
    <mergeCell ref="A46:M47"/>
    <mergeCell ref="N240:R240"/>
    <mergeCell ref="N44:R44"/>
    <mergeCell ref="F258:F259"/>
    <mergeCell ref="H258:H259"/>
    <mergeCell ref="A140:M141"/>
    <mergeCell ref="D127:E127"/>
    <mergeCell ref="A58:X58"/>
    <mergeCell ref="D114:E114"/>
    <mergeCell ref="N170:T170"/>
    <mergeCell ref="D51:E51"/>
    <mergeCell ref="N108:R108"/>
    <mergeCell ref="A197:X197"/>
    <mergeCell ref="A124:X124"/>
    <mergeCell ref="N95:R95"/>
    <mergeCell ref="N159:R159"/>
    <mergeCell ref="N97:R97"/>
    <mergeCell ref="N96:R96"/>
    <mergeCell ref="H17:H18"/>
    <mergeCell ref="A86:X86"/>
    <mergeCell ref="N183:T183"/>
    <mergeCell ref="A42:X42"/>
    <mergeCell ref="N104:T104"/>
    <mergeCell ref="A150:X150"/>
    <mergeCell ref="D206:E206"/>
    <mergeCell ref="N41:T41"/>
    <mergeCell ref="A215:X215"/>
    <mergeCell ref="D181:E181"/>
    <mergeCell ref="N252:T252"/>
    <mergeCell ref="N56:T56"/>
    <mergeCell ref="A160:M161"/>
    <mergeCell ref="N105:T105"/>
    <mergeCell ref="D39:E39"/>
    <mergeCell ref="A224:M225"/>
    <mergeCell ref="N187:R187"/>
    <mergeCell ref="D89:E89"/>
    <mergeCell ref="A148:M149"/>
    <mergeCell ref="C257:R257"/>
    <mergeCell ref="N45:R45"/>
    <mergeCell ref="A70:X70"/>
    <mergeCell ref="A98:M99"/>
    <mergeCell ref="D199:E199"/>
    <mergeCell ref="H1:O1"/>
    <mergeCell ref="V258:V259"/>
    <mergeCell ref="X258:X259"/>
    <mergeCell ref="D186:E186"/>
    <mergeCell ref="P258:P259"/>
    <mergeCell ref="O9:P9"/>
    <mergeCell ref="D217:E217"/>
    <mergeCell ref="N22:R22"/>
    <mergeCell ref="Z258:Z259"/>
    <mergeCell ref="N207:T207"/>
    <mergeCell ref="A163:X163"/>
    <mergeCell ref="A101:X101"/>
    <mergeCell ref="A76:X76"/>
    <mergeCell ref="D194:E194"/>
    <mergeCell ref="Z17:Z18"/>
    <mergeCell ref="N110:T110"/>
    <mergeCell ref="A32:M33"/>
    <mergeCell ref="D212:E212"/>
    <mergeCell ref="D146:E146"/>
    <mergeCell ref="A109:M110"/>
    <mergeCell ref="N62:T62"/>
    <mergeCell ref="A92:X92"/>
    <mergeCell ref="N176:T176"/>
    <mergeCell ref="N191:T191"/>
    <mergeCell ref="A216:X216"/>
    <mergeCell ref="N114:R114"/>
    <mergeCell ref="N206:R206"/>
    <mergeCell ref="N57:T57"/>
    <mergeCell ref="N128:T128"/>
    <mergeCell ref="G17:G18"/>
    <mergeCell ref="H10:L10"/>
    <mergeCell ref="A193:X193"/>
    <mergeCell ref="D159:E159"/>
    <mergeCell ref="D80:E80"/>
    <mergeCell ref="N66:R66"/>
    <mergeCell ref="N188:R188"/>
    <mergeCell ref="N53:R53"/>
    <mergeCell ref="A26:X26"/>
    <mergeCell ref="N61:R61"/>
    <mergeCell ref="D200:E200"/>
    <mergeCell ref="A184:X184"/>
    <mergeCell ref="A100:X100"/>
    <mergeCell ref="D227:E227"/>
    <mergeCell ref="A9:C9"/>
    <mergeCell ref="N248:T248"/>
    <mergeCell ref="O12:P12"/>
    <mergeCell ref="A173:X173"/>
    <mergeCell ref="D231:E231"/>
    <mergeCell ref="U257:W257"/>
    <mergeCell ref="A117:M118"/>
    <mergeCell ref="D6:L6"/>
    <mergeCell ref="O13:P13"/>
    <mergeCell ref="A182:M183"/>
    <mergeCell ref="N139:R139"/>
    <mergeCell ref="N212:R212"/>
    <mergeCell ref="D22:E22"/>
    <mergeCell ref="N51:R51"/>
    <mergeCell ref="N239:R239"/>
    <mergeCell ref="A120:X120"/>
    <mergeCell ref="D151:E151"/>
    <mergeCell ref="N228:T228"/>
    <mergeCell ref="N129:T129"/>
    <mergeCell ref="N63:T63"/>
    <mergeCell ref="M17:M18"/>
    <mergeCell ref="N236:T236"/>
    <mergeCell ref="A235:M236"/>
    <mergeCell ref="N132:R132"/>
    <mergeCell ref="O8:P8"/>
    <mergeCell ref="AF258:AF259"/>
    <mergeCell ref="D164:E164"/>
    <mergeCell ref="N133:R133"/>
    <mergeCell ref="D241:E241"/>
    <mergeCell ref="A237:X237"/>
    <mergeCell ref="D10:E10"/>
    <mergeCell ref="X257:AB257"/>
    <mergeCell ref="F10:G10"/>
    <mergeCell ref="N84:T84"/>
    <mergeCell ref="N227:R227"/>
    <mergeCell ref="D243:E243"/>
    <mergeCell ref="N149:T149"/>
    <mergeCell ref="A174:X174"/>
    <mergeCell ref="N164:R164"/>
    <mergeCell ref="A12:L12"/>
    <mergeCell ref="S257:T257"/>
    <mergeCell ref="F5:G5"/>
    <mergeCell ref="A14:L14"/>
    <mergeCell ref="AE258:AE259"/>
    <mergeCell ref="N189:R189"/>
    <mergeCell ref="A248:M249"/>
    <mergeCell ref="D175:E175"/>
    <mergeCell ref="N82:R82"/>
    <mergeCell ref="T11:U11"/>
    <mergeCell ref="A122:M123"/>
    <mergeCell ref="N146:R146"/>
    <mergeCell ref="A167:X167"/>
    <mergeCell ref="D152:E152"/>
    <mergeCell ref="D223:E223"/>
    <mergeCell ref="N33:T33"/>
    <mergeCell ref="D29:E29"/>
    <mergeCell ref="N73:T73"/>
    <mergeCell ref="A201:M202"/>
    <mergeCell ref="A40:M41"/>
    <mergeCell ref="A162:X162"/>
    <mergeCell ref="A67:M68"/>
    <mergeCell ref="D247:E247"/>
    <mergeCell ref="D258:D259"/>
    <mergeCell ref="N246:R246"/>
    <mergeCell ref="N233:R233"/>
    <mergeCell ref="N37:R37"/>
    <mergeCell ref="N72:R72"/>
    <mergeCell ref="O5:P5"/>
    <mergeCell ref="F17:F18"/>
    <mergeCell ref="D242:E242"/>
    <mergeCell ref="N213:T213"/>
    <mergeCell ref="D234:E234"/>
    <mergeCell ref="D244:E244"/>
    <mergeCell ref="N255:T255"/>
    <mergeCell ref="A13:L13"/>
    <mergeCell ref="A19:X19"/>
    <mergeCell ref="N165:T165"/>
    <mergeCell ref="A258:A259"/>
    <mergeCell ref="C258:C259"/>
    <mergeCell ref="D102:E102"/>
    <mergeCell ref="N88:R88"/>
    <mergeCell ref="A111:X111"/>
    <mergeCell ref="E258:E259"/>
    <mergeCell ref="A15:L15"/>
    <mergeCell ref="A62:M63"/>
    <mergeCell ref="N23:T23"/>
    <mergeCell ref="A48:X48"/>
    <mergeCell ref="D133:E133"/>
    <mergeCell ref="N217:R217"/>
    <mergeCell ref="A142:X142"/>
    <mergeCell ref="D54:E54"/>
    <mergeCell ref="J9:L9"/>
    <mergeCell ref="R5:S5"/>
    <mergeCell ref="A128:M129"/>
    <mergeCell ref="A137:X137"/>
    <mergeCell ref="N99:T99"/>
    <mergeCell ref="D239:E239"/>
    <mergeCell ref="N74:T74"/>
    <mergeCell ref="D95:E95"/>
    <mergeCell ref="S17:T17"/>
    <mergeCell ref="Y17:Y18"/>
    <mergeCell ref="A210:X210"/>
    <mergeCell ref="A8:C8"/>
    <mergeCell ref="A185:X185"/>
    <mergeCell ref="N151:R151"/>
    <mergeCell ref="D97:E97"/>
    <mergeCell ref="N180:R180"/>
    <mergeCell ref="A203:X203"/>
    <mergeCell ref="A10:C10"/>
    <mergeCell ref="A43:X43"/>
    <mergeCell ref="N140:T140"/>
    <mergeCell ref="N247:R247"/>
    <mergeCell ref="R258:R259"/>
    <mergeCell ref="T258:T259"/>
    <mergeCell ref="N38:R38"/>
    <mergeCell ref="D121:E121"/>
    <mergeCell ref="A130:X130"/>
    <mergeCell ref="P1:R1"/>
    <mergeCell ref="D17:E18"/>
    <mergeCell ref="V17:V18"/>
    <mergeCell ref="A138:X138"/>
    <mergeCell ref="X17:X18"/>
    <mergeCell ref="N229:T229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YK+B8d+3ZksVay+ywDc1Q==" formatRows="1" sort="0" spinCount="100000" hashValue="ev2SdmpbDEnQn0W+UeyLJCQb/X8ZDUcMod61SU5blGI17rYLBdwCw70lMw64g8YGZBTLl86nhWqC2J897vffF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2023-12-08T10:22:43Z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