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168" fontId="38" fillId="25" borderId="21" applyAlignment="1" applyProtection="1" pivotButton="0" quotePrefix="0" xfId="0">
      <alignment horizontal="center" vertical="center"/>
      <protection locked="0" hidden="0"/>
    </xf>
    <xf numFmtId="168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04.12.2023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8" t="n"/>
      <c r="C5" s="329" t="n"/>
      <c r="D5" s="320" t="n"/>
      <c r="E5" s="330" t="n"/>
      <c r="F5" s="321" t="inlineStr">
        <is>
          <t>Комментарий к заказу:</t>
        </is>
      </c>
      <c r="G5" s="329" t="n"/>
      <c r="H5" s="320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45271</v>
      </c>
      <c r="P5" s="333" t="n"/>
      <c r="R5" s="32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8" t="n"/>
      <c r="C6" s="329" t="n"/>
      <c r="D6" s="299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7" t="n"/>
      <c r="R6" s="302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5" t="n"/>
      <c r="C8" s="346" t="n"/>
      <c r="D8" s="313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293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3" t="n"/>
      <c r="S11" s="29" t="inlineStr">
        <is>
          <t>Тип заказа</t>
        </is>
      </c>
      <c r="T11" s="281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96" t="n"/>
      <c r="P12" s="342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281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4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5" t="n"/>
      <c r="P17" s="355" t="n"/>
      <c r="Q17" s="355" t="n"/>
      <c r="R17" s="354" t="n"/>
      <c r="S17" s="285" t="inlineStr">
        <is>
          <t>Доступно к отгрузке</t>
        </is>
      </c>
      <c r="T17" s="329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6" t="n"/>
      <c r="AC17" s="357" t="n"/>
      <c r="AD17" s="278" t="n"/>
      <c r="BA17" s="279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85" t="inlineStr">
        <is>
          <t>начиная с</t>
        </is>
      </c>
      <c r="T18" s="285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197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19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5" t="n"/>
      <c r="Z20" s="195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0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197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19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5" t="n"/>
      <c r="Z26" s="195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19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5" t="n"/>
      <c r="Z34" s="195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19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5" t="n"/>
      <c r="Z42" s="195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71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19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5" t="n"/>
      <c r="Z48" s="195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8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1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1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71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71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71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0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19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5" t="n"/>
      <c r="Z58" s="195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71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71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420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19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5" t="n"/>
      <c r="Z64" s="195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1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19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5" t="n"/>
      <c r="Z69" s="195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1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1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19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5" t="n"/>
      <c r="Z75" s="195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1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1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1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39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1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1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1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1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19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5" t="n"/>
      <c r="Z85" s="195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1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1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1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19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5" t="n"/>
      <c r="Z92" s="195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71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7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71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71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6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71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70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195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5" t="n"/>
      <c r="Z100" s="195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1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23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1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29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195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5" t="n"/>
      <c r="Z106" s="195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1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10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195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5" t="n"/>
      <c r="Z111" s="195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1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1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1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71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195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5" t="n"/>
      <c r="Z119" s="195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1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195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5" t="n"/>
      <c r="Z124" s="195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1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71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195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5" t="n"/>
      <c r="Z130" s="195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71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1" t="n">
        <v>4607111036124</v>
      </c>
      <c r="E133" s="337" t="n"/>
      <c r="F133" s="369" t="n">
        <v>0.4</v>
      </c>
      <c r="G133" s="38" t="n">
        <v>12</v>
      </c>
      <c r="H133" s="369" t="n">
        <v>4.8</v>
      </c>
      <c r="I133" s="369" t="n">
        <v>5.126</v>
      </c>
      <c r="J133" s="38" t="n">
        <v>84</v>
      </c>
      <c r="K133" s="38" t="inlineStr">
        <is>
          <t>12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IFERROR(IF(V133="","",V133*0.0155),"")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IFERROR(SUM(V132:V133),"0")</f>
        <v/>
      </c>
      <c r="W134" s="376">
        <f>IFERROR(SUM(W132:W133),"0")</f>
        <v/>
      </c>
      <c r="X134" s="376">
        <f>IFERROR(IF(X132="",0,X132),"0")+IFERROR(IF(X133="",0,X133),"0")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IFERROR(SUMPRODUCT(V132:V133*H132:H133),"0")</f>
        <v/>
      </c>
      <c r="W135" s="376">
        <f>IFERROR(SUMPRODUCT(W132:W133*H132:H133),"0")</f>
        <v/>
      </c>
      <c r="X135" s="43" t="n"/>
      <c r="Y135" s="377" t="n"/>
      <c r="Z135" s="377" t="n"/>
    </row>
    <row r="136" ht="27.75" customHeight="1">
      <c r="A136" s="197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19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4.25" customHeight="1">
      <c r="A138" s="187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7" t="n"/>
      <c r="Z138" s="187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71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8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19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4.25" customHeight="1">
      <c r="A143" s="187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7" t="n"/>
      <c r="Z143" s="187" t="n"/>
    </row>
    <row r="144" ht="16.5" customHeight="1">
      <c r="A144" s="64" t="inlineStr">
        <is>
          <t>SU002396</t>
        </is>
      </c>
      <c r="B144" s="64" t="inlineStr">
        <is>
          <t>P002689</t>
        </is>
      </c>
      <c r="C144" s="37" t="n">
        <v>4301070871</v>
      </c>
      <c r="D144" s="171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90</v>
      </c>
      <c r="N144" s="425">
        <f>HYPERLINK("https://abi.ru/products/Замороженные/No Name/No Name ЗПФ/Пельмени/P002689/","Пельмени Зареченские No name Весовые Сфера No name 5 кг")</f>
        <v/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71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P002413</t>
        </is>
      </c>
      <c r="C146" s="37" t="n">
        <v>4301070827</v>
      </c>
      <c r="D146" s="171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350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171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80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187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7" t="n"/>
      <c r="Z150" s="187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71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71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80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197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19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4.25" customHeight="1">
      <c r="A157" s="187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7" t="n"/>
      <c r="Z157" s="187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71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0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71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80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14.25" customHeight="1">
      <c r="A163" s="187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7" t="n"/>
      <c r="Z163" s="187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71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80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19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14.25" customHeight="1">
      <c r="A168" s="187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7" t="n"/>
      <c r="Z168" s="187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71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80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27.75" customHeight="1">
      <c r="A172" s="197" t="inlineStr">
        <is>
          <t>Стародворье</t>
        </is>
      </c>
      <c r="B172" s="368" t="n"/>
      <c r="C172" s="368" t="n"/>
      <c r="D172" s="368" t="n"/>
      <c r="E172" s="368" t="n"/>
      <c r="F172" s="368" t="n"/>
      <c r="G172" s="368" t="n"/>
      <c r="H172" s="368" t="n"/>
      <c r="I172" s="368" t="n"/>
      <c r="J172" s="368" t="n"/>
      <c r="K172" s="368" t="n"/>
      <c r="L172" s="368" t="n"/>
      <c r="M172" s="368" t="n"/>
      <c r="N172" s="368" t="n"/>
      <c r="O172" s="368" t="n"/>
      <c r="P172" s="368" t="n"/>
      <c r="Q172" s="368" t="n"/>
      <c r="R172" s="368" t="n"/>
      <c r="S172" s="368" t="n"/>
      <c r="T172" s="368" t="n"/>
      <c r="U172" s="368" t="n"/>
      <c r="V172" s="368" t="n"/>
      <c r="W172" s="368" t="n"/>
      <c r="X172" s="368" t="n"/>
      <c r="Y172" s="55" t="n"/>
      <c r="Z172" s="55" t="n"/>
    </row>
    <row r="173" ht="16.5" customHeight="1">
      <c r="A173" s="195" t="inlineStr">
        <is>
          <t>Стародворье ЗПФ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5" t="n"/>
      <c r="Z173" s="195" t="n"/>
    </row>
    <row r="174" ht="14.25" customHeight="1">
      <c r="A174" s="187" t="inlineStr">
        <is>
          <t>Пельмени</t>
        </is>
      </c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87" t="n"/>
      <c r="Z174" s="187" t="n"/>
    </row>
    <row r="175" ht="27" customHeight="1">
      <c r="A175" s="64" t="inlineStr">
        <is>
          <t>SU002920</t>
        </is>
      </c>
      <c r="B175" s="64" t="inlineStr">
        <is>
          <t>P003355</t>
        </is>
      </c>
      <c r="C175" s="37" t="n">
        <v>4301070948</v>
      </c>
      <c r="D175" s="171" t="n">
        <v>4607111037022</v>
      </c>
      <c r="E175" s="337" t="n"/>
      <c r="F175" s="369" t="n">
        <v>0.7</v>
      </c>
      <c r="G175" s="38" t="n">
        <v>8</v>
      </c>
      <c r="H175" s="369" t="n">
        <v>5.6</v>
      </c>
      <c r="I175" s="369" t="n">
        <v>5.87</v>
      </c>
      <c r="J175" s="38" t="n">
        <v>84</v>
      </c>
      <c r="K175" s="38" t="inlineStr">
        <is>
          <t>12</t>
        </is>
      </c>
      <c r="L175" s="39" t="inlineStr">
        <is>
          <t>МГ</t>
        </is>
      </c>
      <c r="M175" s="38" t="n">
        <v>180</v>
      </c>
      <c r="N175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5" s="371" t="n"/>
      <c r="P175" s="371" t="n"/>
      <c r="Q175" s="371" t="n"/>
      <c r="R175" s="337" t="n"/>
      <c r="S175" s="40" t="inlineStr"/>
      <c r="T175" s="40" t="inlineStr"/>
      <c r="U175" s="41" t="inlineStr">
        <is>
          <t>кор</t>
        </is>
      </c>
      <c r="V175" s="372" t="n">
        <v>3</v>
      </c>
      <c r="W175" s="373">
        <f>IFERROR(IF(V175="","",V175),"")</f>
        <v/>
      </c>
      <c r="X175" s="42">
        <f>IFERROR(IF(V175="","",V175*0.0155),"")</f>
        <v/>
      </c>
      <c r="Y175" s="69" t="inlineStr"/>
      <c r="Z175" s="70" t="inlineStr"/>
      <c r="AD175" s="74" t="n"/>
      <c r="BA175" s="134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кор</t>
        </is>
      </c>
      <c r="V176" s="376">
        <f>IFERROR(SUM(V175:V175),"0")</f>
        <v/>
      </c>
      <c r="W176" s="376">
        <f>IFERROR(SUM(W175:W175),"0")</f>
        <v/>
      </c>
      <c r="X176" s="376">
        <f>IFERROR(IF(X175="",0,X175),"0")</f>
        <v/>
      </c>
      <c r="Y176" s="377" t="n"/>
      <c r="Z176" s="377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74" t="n"/>
      <c r="N177" s="375" t="inlineStr">
        <is>
          <t>Итого</t>
        </is>
      </c>
      <c r="O177" s="345" t="n"/>
      <c r="P177" s="345" t="n"/>
      <c r="Q177" s="345" t="n"/>
      <c r="R177" s="345" t="n"/>
      <c r="S177" s="345" t="n"/>
      <c r="T177" s="346" t="n"/>
      <c r="U177" s="43" t="inlineStr">
        <is>
          <t>кг</t>
        </is>
      </c>
      <c r="V177" s="376">
        <f>IFERROR(SUMPRODUCT(V175:V175*H175:H175),"0")</f>
        <v/>
      </c>
      <c r="W177" s="376">
        <f>IFERROR(SUMPRODUCT(W175:W175*H175:H175),"0")</f>
        <v/>
      </c>
      <c r="X177" s="43" t="n"/>
      <c r="Y177" s="377" t="n"/>
      <c r="Z177" s="377" t="n"/>
    </row>
    <row r="178" ht="16.5" customHeight="1">
      <c r="A178" s="195" t="inlineStr">
        <is>
          <t>Мясорубская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5" t="n"/>
      <c r="Z178" s="195" t="n"/>
    </row>
    <row r="179" ht="14.25" customHeight="1">
      <c r="A179" s="187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7" t="n"/>
      <c r="Z179" s="187" t="n"/>
    </row>
    <row r="180" ht="27" customHeight="1">
      <c r="A180" s="64" t="inlineStr">
        <is>
          <t>SU003145</t>
        </is>
      </c>
      <c r="B180" s="64" t="inlineStr">
        <is>
          <t>P003731</t>
        </is>
      </c>
      <c r="C180" s="37" t="n">
        <v>4301070990</v>
      </c>
      <c r="D180" s="171" t="n">
        <v>4607111038494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 t="inlineStr">
        <is>
          <t>Пельмени «Мясорубские с рубленой говядиной» 0,7 сфера ТМ «Стародворье»</t>
        </is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0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>
        <is>
          <t>Новинка</t>
        </is>
      </c>
      <c r="AD180" s="74" t="n"/>
      <c r="BA180" s="135" t="inlineStr">
        <is>
          <t>ЗПФ</t>
        </is>
      </c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71" t="n">
        <v>4607111038135</v>
      </c>
      <c r="E181" s="337" t="n"/>
      <c r="F181" s="369" t="n">
        <v>0.7</v>
      </c>
      <c r="G181" s="38" t="n">
        <v>8</v>
      </c>
      <c r="H181" s="369" t="n">
        <v>5.6</v>
      </c>
      <c r="I181" s="369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7" t="inlineStr">
        <is>
          <t>Пельмени «Мясорубские с рубленой грудинкой» 0,7 Классическая форма ТМ «Стародворье»</t>
        </is>
      </c>
      <c r="O181" s="371" t="n"/>
      <c r="P181" s="371" t="n"/>
      <c r="Q181" s="371" t="n"/>
      <c r="R181" s="337" t="n"/>
      <c r="S181" s="40" t="inlineStr"/>
      <c r="T181" s="40" t="inlineStr"/>
      <c r="U181" s="41" t="inlineStr">
        <is>
          <t>кор</t>
        </is>
      </c>
      <c r="V181" s="372" t="n">
        <v>0</v>
      </c>
      <c r="W181" s="373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8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кор</t>
        </is>
      </c>
      <c r="V182" s="376">
        <f>IFERROR(SUM(V180:V181),"0")</f>
        <v/>
      </c>
      <c r="W182" s="376">
        <f>IFERROR(SUM(W180:W181),"0")</f>
        <v/>
      </c>
      <c r="X182" s="376">
        <f>IFERROR(IF(X180="",0,X180),"0")+IFERROR(IF(X181="",0,X181),"0")</f>
        <v/>
      </c>
      <c r="Y182" s="377" t="n"/>
      <c r="Z182" s="377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74" t="n"/>
      <c r="N183" s="375" t="inlineStr">
        <is>
          <t>Итого</t>
        </is>
      </c>
      <c r="O183" s="345" t="n"/>
      <c r="P183" s="345" t="n"/>
      <c r="Q183" s="345" t="n"/>
      <c r="R183" s="345" t="n"/>
      <c r="S183" s="345" t="n"/>
      <c r="T183" s="346" t="n"/>
      <c r="U183" s="43" t="inlineStr">
        <is>
          <t>кг</t>
        </is>
      </c>
      <c r="V183" s="376">
        <f>IFERROR(SUMPRODUCT(V180:V181*H180:H181),"0")</f>
        <v/>
      </c>
      <c r="W183" s="376">
        <f>IFERROR(SUMPRODUCT(W180:W181*H180:H181),"0")</f>
        <v/>
      </c>
      <c r="X183" s="43" t="n"/>
      <c r="Y183" s="377" t="n"/>
      <c r="Z183" s="377" t="n"/>
    </row>
    <row r="184" ht="16.5" customHeight="1">
      <c r="A184" s="195" t="inlineStr">
        <is>
          <t>Медвежье ушко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95" t="n"/>
      <c r="Z184" s="195" t="n"/>
    </row>
    <row r="185" ht="14.25" customHeight="1">
      <c r="A185" s="187" t="inlineStr">
        <is>
          <t>Пельмени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87" t="n"/>
      <c r="Z185" s="187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71" t="n">
        <v>4607111035882</v>
      </c>
      <c r="E186" s="337" t="n"/>
      <c r="F186" s="369" t="n">
        <v>0.43</v>
      </c>
      <c r="G186" s="38" t="n">
        <v>16</v>
      </c>
      <c r="H186" s="369" t="n">
        <v>6.88</v>
      </c>
      <c r="I186" s="369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71" t="n">
        <v>4607111035905</v>
      </c>
      <c r="E187" s="337" t="n"/>
      <c r="F187" s="369" t="n">
        <v>0.9</v>
      </c>
      <c r="G187" s="38" t="n">
        <v>8</v>
      </c>
      <c r="H187" s="369" t="n">
        <v>7.2</v>
      </c>
      <c r="I187" s="369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1" t="n"/>
      <c r="P187" s="371" t="n"/>
      <c r="Q187" s="371" t="n"/>
      <c r="R187" s="337" t="n"/>
      <c r="S187" s="40" t="inlineStr"/>
      <c r="T187" s="40" t="inlineStr"/>
      <c r="U187" s="41" t="inlineStr">
        <is>
          <t>кор</t>
        </is>
      </c>
      <c r="V187" s="372" t="n">
        <v>0</v>
      </c>
      <c r="W187" s="373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71" t="n">
        <v>4607111035912</v>
      </c>
      <c r="E188" s="337" t="n"/>
      <c r="F188" s="369" t="n">
        <v>0.43</v>
      </c>
      <c r="G188" s="38" t="n">
        <v>16</v>
      </c>
      <c r="H188" s="369" t="n">
        <v>6.88</v>
      </c>
      <c r="I188" s="369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1" t="n"/>
      <c r="P188" s="371" t="n"/>
      <c r="Q188" s="371" t="n"/>
      <c r="R188" s="337" t="n"/>
      <c r="S188" s="40" t="inlineStr"/>
      <c r="T188" s="40" t="inlineStr"/>
      <c r="U188" s="41" t="inlineStr">
        <is>
          <t>кор</t>
        </is>
      </c>
      <c r="V188" s="372" t="n">
        <v>0</v>
      </c>
      <c r="W188" s="373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71" t="n">
        <v>4607111035929</v>
      </c>
      <c r="E189" s="337" t="n"/>
      <c r="F189" s="369" t="n">
        <v>0.9</v>
      </c>
      <c r="G189" s="38" t="n">
        <v>8</v>
      </c>
      <c r="H189" s="369" t="n">
        <v>7.2</v>
      </c>
      <c r="I189" s="369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80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74" t="n"/>
      <c r="N190" s="375" t="inlineStr">
        <is>
          <t>Итого</t>
        </is>
      </c>
      <c r="O190" s="345" t="n"/>
      <c r="P190" s="345" t="n"/>
      <c r="Q190" s="345" t="n"/>
      <c r="R190" s="345" t="n"/>
      <c r="S190" s="345" t="n"/>
      <c r="T190" s="346" t="n"/>
      <c r="U190" s="43" t="inlineStr">
        <is>
          <t>кор</t>
        </is>
      </c>
      <c r="V190" s="376">
        <f>IFERROR(SUM(V186:V189),"0")</f>
        <v/>
      </c>
      <c r="W190" s="376">
        <f>IFERROR(SUM(W186:W189),"0")</f>
        <v/>
      </c>
      <c r="X190" s="376">
        <f>IFERROR(IF(X186="",0,X186),"0")+IFERROR(IF(X187="",0,X187),"0")+IFERROR(IF(X188="",0,X188),"0")+IFERROR(IF(X189="",0,X189),"0")</f>
        <v/>
      </c>
      <c r="Y190" s="377" t="n"/>
      <c r="Z190" s="377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кг</t>
        </is>
      </c>
      <c r="V191" s="376">
        <f>IFERROR(SUMPRODUCT(V186:V189*H186:H189),"0")</f>
        <v/>
      </c>
      <c r="W191" s="376">
        <f>IFERROR(SUMPRODUCT(W186:W189*H186:H189),"0")</f>
        <v/>
      </c>
      <c r="X191" s="43" t="n"/>
      <c r="Y191" s="377" t="n"/>
      <c r="Z191" s="377" t="n"/>
    </row>
    <row r="192" ht="16.5" customHeight="1">
      <c r="A192" s="195" t="inlineStr">
        <is>
          <t>Бордо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95" t="n"/>
      <c r="Z192" s="195" t="n"/>
    </row>
    <row r="193" ht="14.25" customHeight="1">
      <c r="A193" s="187" t="inlineStr">
        <is>
          <t>Сосиски замороженные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87" t="n"/>
      <c r="Z193" s="187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71" t="n">
        <v>4680115881334</v>
      </c>
      <c r="E194" s="337" t="n"/>
      <c r="F194" s="369" t="n">
        <v>0.33</v>
      </c>
      <c r="G194" s="38" t="n">
        <v>6</v>
      </c>
      <c r="H194" s="369" t="n">
        <v>1.98</v>
      </c>
      <c r="I194" s="369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2" t="inlineStr">
        <is>
          <t>Сосиски «Оригинальные» замороженные Фикс.вес 0,33 п/а ТМ «Стародворье»</t>
        </is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0</v>
      </c>
      <c r="W194" s="373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80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IFERROR(SUM(V194:V194),"0")</f>
        <v/>
      </c>
      <c r="W195" s="376">
        <f>IFERROR(SUM(W194:W194),"0")</f>
        <v/>
      </c>
      <c r="X195" s="376">
        <f>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IFERROR(SUMPRODUCT(V194:V194*H194:H194),"0")</f>
        <v/>
      </c>
      <c r="W196" s="376">
        <f>IFERROR(SUMPRODUCT(W194:W194*H194:H194),"0")</f>
        <v/>
      </c>
      <c r="X196" s="43" t="n"/>
      <c r="Y196" s="377" t="n"/>
      <c r="Z196" s="377" t="n"/>
    </row>
    <row r="197" ht="16.5" customHeight="1">
      <c r="A197" s="195" t="inlineStr">
        <is>
          <t>Сочные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95" t="n"/>
      <c r="Z197" s="195" t="n"/>
    </row>
    <row r="198" ht="14.25" customHeight="1">
      <c r="A198" s="187" t="inlineStr">
        <is>
          <t>Пельмени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87" t="n"/>
      <c r="Z198" s="187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71" t="n">
        <v>4607111035332</v>
      </c>
      <c r="E199" s="337" t="n"/>
      <c r="F199" s="369" t="n">
        <v>0.43</v>
      </c>
      <c r="G199" s="38" t="n">
        <v>16</v>
      </c>
      <c r="H199" s="369" t="n">
        <v>6.88</v>
      </c>
      <c r="I199" s="369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3">
        <f>HYPERLINK("https://abi.ru/products/Замороженные/Стародворье/Сочные/Пельмени/P002720/","Пельмени Сочные Сочные 0,43 Сфера Стародворье")</f>
        <v/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71" t="n">
        <v>4607111035080</v>
      </c>
      <c r="E200" s="337" t="n"/>
      <c r="F200" s="369" t="n">
        <v>0.9</v>
      </c>
      <c r="G200" s="38" t="n">
        <v>8</v>
      </c>
      <c r="H200" s="369" t="n">
        <v>7.2</v>
      </c>
      <c r="I200" s="369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4">
        <f>HYPERLINK("https://abi.ru/products/Замороженные/Стародворье/Сочные/Пельмени/P002719/","Пельмени Сочные Сочные 0,9 Сфера Стародворье")</f>
        <v/>
      </c>
      <c r="O200" s="371" t="n"/>
      <c r="P200" s="371" t="n"/>
      <c r="Q200" s="371" t="n"/>
      <c r="R200" s="337" t="n"/>
      <c r="S200" s="40" t="inlineStr"/>
      <c r="T200" s="40" t="inlineStr"/>
      <c r="U200" s="41" t="inlineStr">
        <is>
          <t>кор</t>
        </is>
      </c>
      <c r="V200" s="372" t="n">
        <v>0</v>
      </c>
      <c r="W200" s="373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80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кор</t>
        </is>
      </c>
      <c r="V201" s="376">
        <f>IFERROR(SUM(V199:V200),"0")</f>
        <v/>
      </c>
      <c r="W201" s="376">
        <f>IFERROR(SUM(W199:W200),"0")</f>
        <v/>
      </c>
      <c r="X201" s="376">
        <f>IFERROR(IF(X199="",0,X199),"0")+IFERROR(IF(X200="",0,X200),"0")</f>
        <v/>
      </c>
      <c r="Y201" s="377" t="n"/>
      <c r="Z201" s="377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374" t="n"/>
      <c r="N202" s="375" t="inlineStr">
        <is>
          <t>Итого</t>
        </is>
      </c>
      <c r="O202" s="345" t="n"/>
      <c r="P202" s="345" t="n"/>
      <c r="Q202" s="345" t="n"/>
      <c r="R202" s="345" t="n"/>
      <c r="S202" s="345" t="n"/>
      <c r="T202" s="346" t="n"/>
      <c r="U202" s="43" t="inlineStr">
        <is>
          <t>кг</t>
        </is>
      </c>
      <c r="V202" s="376">
        <f>IFERROR(SUMPRODUCT(V199:V200*H199:H200),"0")</f>
        <v/>
      </c>
      <c r="W202" s="376">
        <f>IFERROR(SUMPRODUCT(W199:W200*H199:H200),"0")</f>
        <v/>
      </c>
      <c r="X202" s="43" t="n"/>
      <c r="Y202" s="377" t="n"/>
      <c r="Z202" s="377" t="n"/>
    </row>
    <row r="203" ht="27.75" customHeight="1">
      <c r="A203" s="197" t="inlineStr">
        <is>
          <t>Колбасный стандарт</t>
        </is>
      </c>
      <c r="B203" s="368" t="n"/>
      <c r="C203" s="368" t="n"/>
      <c r="D203" s="368" t="n"/>
      <c r="E203" s="368" t="n"/>
      <c r="F203" s="368" t="n"/>
      <c r="G203" s="368" t="n"/>
      <c r="H203" s="368" t="n"/>
      <c r="I203" s="368" t="n"/>
      <c r="J203" s="368" t="n"/>
      <c r="K203" s="368" t="n"/>
      <c r="L203" s="368" t="n"/>
      <c r="M203" s="368" t="n"/>
      <c r="N203" s="368" t="n"/>
      <c r="O203" s="368" t="n"/>
      <c r="P203" s="368" t="n"/>
      <c r="Q203" s="368" t="n"/>
      <c r="R203" s="368" t="n"/>
      <c r="S203" s="368" t="n"/>
      <c r="T203" s="368" t="n"/>
      <c r="U203" s="368" t="n"/>
      <c r="V203" s="368" t="n"/>
      <c r="W203" s="368" t="n"/>
      <c r="X203" s="368" t="n"/>
      <c r="Y203" s="55" t="n"/>
      <c r="Z203" s="55" t="n"/>
    </row>
    <row r="204" ht="16.5" customHeight="1">
      <c r="A204" s="195" t="inlineStr">
        <is>
          <t>Владимирский Стандарт ЗПФ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95" t="n"/>
      <c r="Z204" s="195" t="n"/>
    </row>
    <row r="205" ht="14.25" customHeight="1">
      <c r="A205" s="187" t="inlineStr">
        <is>
          <t>Пельмени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87" t="n"/>
      <c r="Z205" s="187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71" t="n">
        <v>4607111036162</v>
      </c>
      <c r="E206" s="337" t="n"/>
      <c r="F206" s="369" t="n">
        <v>0.8</v>
      </c>
      <c r="G206" s="38" t="n">
        <v>8</v>
      </c>
      <c r="H206" s="369" t="n">
        <v>6.4</v>
      </c>
      <c r="I206" s="369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1" t="n"/>
      <c r="P206" s="371" t="n"/>
      <c r="Q206" s="371" t="n"/>
      <c r="R206" s="337" t="n"/>
      <c r="S206" s="40" t="inlineStr"/>
      <c r="T206" s="40" t="inlineStr"/>
      <c r="U206" s="41" t="inlineStr">
        <is>
          <t>кор</t>
        </is>
      </c>
      <c r="V206" s="372" t="n">
        <v>0</v>
      </c>
      <c r="W206" s="373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80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кор</t>
        </is>
      </c>
      <c r="V207" s="376">
        <f>IFERROR(SUM(V206:V206),"0")</f>
        <v/>
      </c>
      <c r="W207" s="376">
        <f>IFERROR(SUM(W206:W206),"0")</f>
        <v/>
      </c>
      <c r="X207" s="376">
        <f>IFERROR(IF(X206="",0,X206),"0")</f>
        <v/>
      </c>
      <c r="Y207" s="377" t="n"/>
      <c r="Z207" s="377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374" t="n"/>
      <c r="N208" s="375" t="inlineStr">
        <is>
          <t>Итого</t>
        </is>
      </c>
      <c r="O208" s="345" t="n"/>
      <c r="P208" s="345" t="n"/>
      <c r="Q208" s="345" t="n"/>
      <c r="R208" s="345" t="n"/>
      <c r="S208" s="345" t="n"/>
      <c r="T208" s="346" t="n"/>
      <c r="U208" s="43" t="inlineStr">
        <is>
          <t>кг</t>
        </is>
      </c>
      <c r="V208" s="376">
        <f>IFERROR(SUMPRODUCT(V206:V206*H206:H206),"0")</f>
        <v/>
      </c>
      <c r="W208" s="376">
        <f>IFERROR(SUMPRODUCT(W206:W206*H206:H206),"0")</f>
        <v/>
      </c>
      <c r="X208" s="43" t="n"/>
      <c r="Y208" s="377" t="n"/>
      <c r="Z208" s="377" t="n"/>
    </row>
    <row r="209" ht="27.75" customHeight="1">
      <c r="A209" s="197" t="inlineStr">
        <is>
          <t>Особый рецепт</t>
        </is>
      </c>
      <c r="B209" s="368" t="n"/>
      <c r="C209" s="368" t="n"/>
      <c r="D209" s="368" t="n"/>
      <c r="E209" s="368" t="n"/>
      <c r="F209" s="368" t="n"/>
      <c r="G209" s="368" t="n"/>
      <c r="H209" s="368" t="n"/>
      <c r="I209" s="368" t="n"/>
      <c r="J209" s="368" t="n"/>
      <c r="K209" s="368" t="n"/>
      <c r="L209" s="368" t="n"/>
      <c r="M209" s="368" t="n"/>
      <c r="N209" s="368" t="n"/>
      <c r="O209" s="368" t="n"/>
      <c r="P209" s="368" t="n"/>
      <c r="Q209" s="368" t="n"/>
      <c r="R209" s="368" t="n"/>
      <c r="S209" s="368" t="n"/>
      <c r="T209" s="368" t="n"/>
      <c r="U209" s="368" t="n"/>
      <c r="V209" s="368" t="n"/>
      <c r="W209" s="368" t="n"/>
      <c r="X209" s="368" t="n"/>
      <c r="Y209" s="55" t="n"/>
      <c r="Z209" s="55" t="n"/>
    </row>
    <row r="210" ht="16.5" customHeight="1">
      <c r="A210" s="195" t="inlineStr">
        <is>
          <t>Любимая ложка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95" t="n"/>
      <c r="Z210" s="195" t="n"/>
    </row>
    <row r="211" ht="14.25" customHeight="1">
      <c r="A211" s="187" t="inlineStr">
        <is>
          <t>Пельмени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87" t="n"/>
      <c r="Z211" s="187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71" t="n">
        <v>4607111035899</v>
      </c>
      <c r="E212" s="337" t="n"/>
      <c r="F212" s="369" t="n">
        <v>1</v>
      </c>
      <c r="G212" s="38" t="n">
        <v>5</v>
      </c>
      <c r="H212" s="369" t="n">
        <v>5</v>
      </c>
      <c r="I212" s="369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6" t="inlineStr">
        <is>
          <t>Пельмени Со свининой и говядиной Любимая ложка 1,0 Равиоли Особый рецепт</t>
        </is>
      </c>
      <c r="O212" s="371" t="n"/>
      <c r="P212" s="371" t="n"/>
      <c r="Q212" s="371" t="n"/>
      <c r="R212" s="337" t="n"/>
      <c r="S212" s="40" t="inlineStr"/>
      <c r="T212" s="40" t="inlineStr"/>
      <c r="U212" s="41" t="inlineStr">
        <is>
          <t>кор</t>
        </is>
      </c>
      <c r="V212" s="372" t="n">
        <v>35</v>
      </c>
      <c r="W212" s="373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8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кор</t>
        </is>
      </c>
      <c r="V213" s="376">
        <f>IFERROR(SUM(V212:V212),"0")</f>
        <v/>
      </c>
      <c r="W213" s="376">
        <f>IFERROR(SUM(W212:W212),"0")</f>
        <v/>
      </c>
      <c r="X213" s="376">
        <f>IFERROR(IF(X212="",0,X212),"0")</f>
        <v/>
      </c>
      <c r="Y213" s="377" t="n"/>
      <c r="Z213" s="377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374" t="n"/>
      <c r="N214" s="375" t="inlineStr">
        <is>
          <t>Итого</t>
        </is>
      </c>
      <c r="O214" s="345" t="n"/>
      <c r="P214" s="345" t="n"/>
      <c r="Q214" s="345" t="n"/>
      <c r="R214" s="345" t="n"/>
      <c r="S214" s="345" t="n"/>
      <c r="T214" s="346" t="n"/>
      <c r="U214" s="43" t="inlineStr">
        <is>
          <t>кг</t>
        </is>
      </c>
      <c r="V214" s="376">
        <f>IFERROR(SUMPRODUCT(V212:V212*H212:H212),"0")</f>
        <v/>
      </c>
      <c r="W214" s="376">
        <f>IFERROR(SUMPRODUCT(W212:W212*H212:H212),"0")</f>
        <v/>
      </c>
      <c r="X214" s="43" t="n"/>
      <c r="Y214" s="377" t="n"/>
      <c r="Z214" s="377" t="n"/>
    </row>
    <row r="215" ht="16.5" customHeight="1">
      <c r="A215" s="195" t="inlineStr">
        <is>
          <t>Особая Без свинины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5" t="n"/>
      <c r="Z215" s="195" t="n"/>
    </row>
    <row r="216" ht="14.25" customHeight="1">
      <c r="A216" s="187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7" t="n"/>
      <c r="Z216" s="187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71" t="n">
        <v>4607111036711</v>
      </c>
      <c r="E217" s="337" t="n"/>
      <c r="F217" s="369" t="n">
        <v>0.8</v>
      </c>
      <c r="G217" s="38" t="n">
        <v>8</v>
      </c>
      <c r="H217" s="369" t="n">
        <v>6.4</v>
      </c>
      <c r="I217" s="369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8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27.75" customHeight="1">
      <c r="A220" s="197" t="inlineStr">
        <is>
          <t>Зареченские</t>
        </is>
      </c>
      <c r="B220" s="368" t="n"/>
      <c r="C220" s="368" t="n"/>
      <c r="D220" s="368" t="n"/>
      <c r="E220" s="368" t="n"/>
      <c r="F220" s="368" t="n"/>
      <c r="G220" s="368" t="n"/>
      <c r="H220" s="368" t="n"/>
      <c r="I220" s="368" t="n"/>
      <c r="J220" s="368" t="n"/>
      <c r="K220" s="368" t="n"/>
      <c r="L220" s="368" t="n"/>
      <c r="M220" s="368" t="n"/>
      <c r="N220" s="368" t="n"/>
      <c r="O220" s="368" t="n"/>
      <c r="P220" s="368" t="n"/>
      <c r="Q220" s="368" t="n"/>
      <c r="R220" s="368" t="n"/>
      <c r="S220" s="368" t="n"/>
      <c r="T220" s="368" t="n"/>
      <c r="U220" s="368" t="n"/>
      <c r="V220" s="368" t="n"/>
      <c r="W220" s="368" t="n"/>
      <c r="X220" s="368" t="n"/>
      <c r="Y220" s="55" t="n"/>
      <c r="Z220" s="55" t="n"/>
    </row>
    <row r="221" ht="16.5" customHeight="1">
      <c r="A221" s="195" t="inlineStr">
        <is>
          <t>Зареченские продукты ПГП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95" t="n"/>
      <c r="Z221" s="195" t="n"/>
    </row>
    <row r="222" ht="14.25" customHeight="1">
      <c r="A222" s="187" t="inlineStr">
        <is>
          <t>Крылья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87" t="n"/>
      <c r="Z222" s="187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71" t="n">
        <v>4640242180427</v>
      </c>
      <c r="E223" s="337" t="n"/>
      <c r="F223" s="369" t="n">
        <v>1.8</v>
      </c>
      <c r="G223" s="38" t="n">
        <v>1</v>
      </c>
      <c r="H223" s="369" t="n">
        <v>1.8</v>
      </c>
      <c r="I223" s="369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8" t="inlineStr">
        <is>
          <t>Крылья «Хрустящие крылышки» Весовой ТМ «Зареченские» 1,8 кг</t>
        </is>
      </c>
      <c r="O223" s="371" t="n"/>
      <c r="P223" s="371" t="n"/>
      <c r="Q223" s="371" t="n"/>
      <c r="R223" s="337" t="n"/>
      <c r="S223" s="40" t="inlineStr"/>
      <c r="T223" s="40" t="inlineStr"/>
      <c r="U223" s="41" t="inlineStr">
        <is>
          <t>кор</t>
        </is>
      </c>
      <c r="V223" s="372" t="n">
        <v>110</v>
      </c>
      <c r="W223" s="373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8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кор</t>
        </is>
      </c>
      <c r="V224" s="376">
        <f>IFERROR(SUM(V223:V223),"0")</f>
        <v/>
      </c>
      <c r="W224" s="376">
        <f>IFERROR(SUM(W223:W223),"0")</f>
        <v/>
      </c>
      <c r="X224" s="376">
        <f>IFERROR(IF(X223="",0,X223),"0")</f>
        <v/>
      </c>
      <c r="Y224" s="377" t="n"/>
      <c r="Z224" s="377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374" t="n"/>
      <c r="N225" s="375" t="inlineStr">
        <is>
          <t>Итого</t>
        </is>
      </c>
      <c r="O225" s="345" t="n"/>
      <c r="P225" s="345" t="n"/>
      <c r="Q225" s="345" t="n"/>
      <c r="R225" s="345" t="n"/>
      <c r="S225" s="345" t="n"/>
      <c r="T225" s="346" t="n"/>
      <c r="U225" s="43" t="inlineStr">
        <is>
          <t>кг</t>
        </is>
      </c>
      <c r="V225" s="376">
        <f>IFERROR(SUMPRODUCT(V223:V223*H223:H223),"0")</f>
        <v/>
      </c>
      <c r="W225" s="376">
        <f>IFERROR(SUMPRODUCT(W223:W223*H223:H223),"0")</f>
        <v/>
      </c>
      <c r="X225" s="43" t="n"/>
      <c r="Y225" s="377" t="n"/>
      <c r="Z225" s="377" t="n"/>
    </row>
    <row r="226" ht="14.25" customHeight="1">
      <c r="A226" s="187" t="inlineStr">
        <is>
          <t>Наггетсы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71" t="n">
        <v>4640242180397</v>
      </c>
      <c r="E227" s="337" t="n"/>
      <c r="F227" s="369" t="n">
        <v>1</v>
      </c>
      <c r="G227" s="38" t="n">
        <v>6</v>
      </c>
      <c r="H227" s="369" t="n">
        <v>6</v>
      </c>
      <c r="I227" s="369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9" t="inlineStr">
        <is>
          <t>Наггетсы «Хрустящие» Весовые ТМ «Зареченские» 6 кг</t>
        </is>
      </c>
      <c r="O227" s="371" t="n"/>
      <c r="P227" s="371" t="n"/>
      <c r="Q227" s="371" t="n"/>
      <c r="R227" s="337" t="n"/>
      <c r="S227" s="40" t="inlineStr"/>
      <c r="T227" s="40" t="inlineStr"/>
      <c r="U227" s="41" t="inlineStr">
        <is>
          <t>кор</t>
        </is>
      </c>
      <c r="V227" s="372" t="n">
        <v>0</v>
      </c>
      <c r="W227" s="373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кор</t>
        </is>
      </c>
      <c r="V228" s="376">
        <f>IFERROR(SUM(V227:V227),"0")</f>
        <v/>
      </c>
      <c r="W228" s="376">
        <f>IFERROR(SUM(W227:W227),"0")</f>
        <v/>
      </c>
      <c r="X228" s="376">
        <f>IFERROR(IF(X227="",0,X227),"0")</f>
        <v/>
      </c>
      <c r="Y228" s="377" t="n"/>
      <c r="Z228" s="377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кг</t>
        </is>
      </c>
      <c r="V229" s="376">
        <f>IFERROR(SUMPRODUCT(V227:V227*H227:H227),"0")</f>
        <v/>
      </c>
      <c r="W229" s="376">
        <f>IFERROR(SUMPRODUCT(W227:W227*H227:H227),"0")</f>
        <v/>
      </c>
      <c r="X229" s="43" t="n"/>
      <c r="Y229" s="377" t="n"/>
      <c r="Z229" s="377" t="n"/>
    </row>
    <row r="230" ht="14.25" customHeight="1">
      <c r="A230" s="187" t="inlineStr">
        <is>
          <t>Чебуреки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7" t="n"/>
      <c r="Z230" s="187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71" t="n">
        <v>4640242180304</v>
      </c>
      <c r="E231" s="337" t="n"/>
      <c r="F231" s="369" t="n">
        <v>2.7</v>
      </c>
      <c r="G231" s="38" t="n">
        <v>1</v>
      </c>
      <c r="H231" s="369" t="n">
        <v>2.7</v>
      </c>
      <c r="I231" s="369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50" t="inlineStr">
        <is>
          <t>Чебуреки «Мясные» Весовые ТМ «Зареченские» 2,7 кг</t>
        </is>
      </c>
      <c r="O231" s="371" t="n"/>
      <c r="P231" s="371" t="n"/>
      <c r="Q231" s="371" t="n"/>
      <c r="R231" s="337" t="n"/>
      <c r="S231" s="40" t="inlineStr"/>
      <c r="T231" s="40" t="inlineStr"/>
      <c r="U231" s="41" t="inlineStr">
        <is>
          <t>кор</t>
        </is>
      </c>
      <c r="V231" s="372" t="n">
        <v>0</v>
      </c>
      <c r="W231" s="373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71" t="n">
        <v>4640242180298</v>
      </c>
      <c r="E232" s="337" t="n"/>
      <c r="F232" s="369" t="n">
        <v>2.7</v>
      </c>
      <c r="G232" s="38" t="n">
        <v>1</v>
      </c>
      <c r="H232" s="369" t="n">
        <v>2.7</v>
      </c>
      <c r="I232" s="369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1" t="inlineStr">
        <is>
          <t>Чебуреки «с мясом, грибами и картофелем» Весовые ТМ «Зареченские» 2,7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0</v>
      </c>
      <c r="W232" s="373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71" t="n">
        <v>4640242180236</v>
      </c>
      <c r="E233" s="337" t="n"/>
      <c r="F233" s="369" t="n">
        <v>5</v>
      </c>
      <c r="G233" s="38" t="n">
        <v>1</v>
      </c>
      <c r="H233" s="369" t="n">
        <v>5</v>
      </c>
      <c r="I233" s="369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2" t="inlineStr">
        <is>
          <t>Чебуреки «Сочные» Весовые ТМ «Зареченские» 5 кг</t>
        </is>
      </c>
      <c r="O233" s="371" t="n"/>
      <c r="P233" s="371" t="n"/>
      <c r="Q233" s="371" t="n"/>
      <c r="R233" s="337" t="n"/>
      <c r="S233" s="40" t="inlineStr"/>
      <c r="T233" s="40" t="inlineStr"/>
      <c r="U233" s="41" t="inlineStr">
        <is>
          <t>кор</t>
        </is>
      </c>
      <c r="V233" s="372" t="n">
        <v>270</v>
      </c>
      <c r="W233" s="373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71" t="n">
        <v>4640242180410</v>
      </c>
      <c r="E234" s="337" t="n"/>
      <c r="F234" s="369" t="n">
        <v>2.24</v>
      </c>
      <c r="G234" s="38" t="n">
        <v>1</v>
      </c>
      <c r="H234" s="369" t="n">
        <v>2.24</v>
      </c>
      <c r="I234" s="369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3" t="inlineStr">
        <is>
          <t>Чебуреки «Сочный мегачебурек» Весовой ТМ «Зареченские» 2,24 кг</t>
        </is>
      </c>
      <c r="O234" s="371" t="n"/>
      <c r="P234" s="371" t="n"/>
      <c r="Q234" s="371" t="n"/>
      <c r="R234" s="337" t="n"/>
      <c r="S234" s="40" t="inlineStr"/>
      <c r="T234" s="40" t="inlineStr"/>
      <c r="U234" s="41" t="inlineStr">
        <is>
          <t>кор</t>
        </is>
      </c>
      <c r="V234" s="372" t="n">
        <v>0</v>
      </c>
      <c r="W234" s="37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4" t="n"/>
      <c r="N235" s="375" t="inlineStr">
        <is>
          <t>Итого</t>
        </is>
      </c>
      <c r="O235" s="345" t="n"/>
      <c r="P235" s="345" t="n"/>
      <c r="Q235" s="345" t="n"/>
      <c r="R235" s="345" t="n"/>
      <c r="S235" s="345" t="n"/>
      <c r="T235" s="346" t="n"/>
      <c r="U235" s="43" t="inlineStr">
        <is>
          <t>кор</t>
        </is>
      </c>
      <c r="V235" s="376">
        <f>IFERROR(SUM(V231:V234),"0")</f>
        <v/>
      </c>
      <c r="W235" s="376">
        <f>IFERROR(SUM(W231:W234),"0")</f>
        <v/>
      </c>
      <c r="X235" s="376">
        <f>IFERROR(IF(X231="",0,X231),"0")+IFERROR(IF(X232="",0,X232),"0")+IFERROR(IF(X233="",0,X233),"0")+IFERROR(IF(X234="",0,X234),"0")</f>
        <v/>
      </c>
      <c r="Y235" s="377" t="n"/>
      <c r="Z235" s="377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74" t="n"/>
      <c r="N236" s="375" t="inlineStr">
        <is>
          <t>Итого</t>
        </is>
      </c>
      <c r="O236" s="345" t="n"/>
      <c r="P236" s="345" t="n"/>
      <c r="Q236" s="345" t="n"/>
      <c r="R236" s="345" t="n"/>
      <c r="S236" s="345" t="n"/>
      <c r="T236" s="346" t="n"/>
      <c r="U236" s="43" t="inlineStr">
        <is>
          <t>кг</t>
        </is>
      </c>
      <c r="V236" s="376">
        <f>IFERROR(SUMPRODUCT(V231:V234*H231:H234),"0")</f>
        <v/>
      </c>
      <c r="W236" s="376">
        <f>IFERROR(SUMPRODUCT(W231:W234*H231:H234),"0")</f>
        <v/>
      </c>
      <c r="X236" s="43" t="n"/>
      <c r="Y236" s="377" t="n"/>
      <c r="Z236" s="377" t="n"/>
    </row>
    <row r="237" ht="14.25" customHeight="1">
      <c r="A237" s="187" t="inlineStr">
        <is>
          <t>Снеки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87" t="n"/>
      <c r="Z237" s="187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71" t="n">
        <v>4640242180373</v>
      </c>
      <c r="E238" s="337" t="n"/>
      <c r="F238" s="369" t="n">
        <v>3</v>
      </c>
      <c r="G238" s="38" t="n">
        <v>1</v>
      </c>
      <c r="H238" s="369" t="n">
        <v>3</v>
      </c>
      <c r="I238" s="369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4" t="inlineStr">
        <is>
          <t>Снеки «Жар-боллы с курочкой и сыром» Весовой ТМ «Зареченские» 3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71" t="n">
        <v>4640242180366</v>
      </c>
      <c r="E239" s="337" t="n"/>
      <c r="F239" s="369" t="n">
        <v>3.7</v>
      </c>
      <c r="G239" s="38" t="n">
        <v>1</v>
      </c>
      <c r="H239" s="369" t="n">
        <v>3.7</v>
      </c>
      <c r="I239" s="369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5" t="inlineStr">
        <is>
          <t>Снеки «Жар-ладушки с клубникой и вишней» Весовые ТМ «Зареченские» 3,7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30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71" t="n">
        <v>4640242180335</v>
      </c>
      <c r="E240" s="337" t="n"/>
      <c r="F240" s="369" t="n">
        <v>3.7</v>
      </c>
      <c r="G240" s="38" t="n">
        <v>1</v>
      </c>
      <c r="H240" s="369" t="n">
        <v>3.7</v>
      </c>
      <c r="I240" s="369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6" t="inlineStr">
        <is>
          <t>Снеки «Жар-ладушки с мясом» Весовые ТМ «Зареченские» 3,7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0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71" t="n">
        <v>4640242180342</v>
      </c>
      <c r="E241" s="337" t="n"/>
      <c r="F241" s="369" t="n">
        <v>3.7</v>
      </c>
      <c r="G241" s="38" t="n">
        <v>1</v>
      </c>
      <c r="H241" s="369" t="n">
        <v>3.7</v>
      </c>
      <c r="I241" s="369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7" t="inlineStr">
        <is>
          <t>Снеки «Жар-ладушки с мясом, картофелем и грибами» Весовые ТМ «Зареченские» 3,7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71" t="n">
        <v>4640242180359</v>
      </c>
      <c r="E242" s="337" t="n"/>
      <c r="F242" s="369" t="n">
        <v>3.7</v>
      </c>
      <c r="G242" s="38" t="n">
        <v>1</v>
      </c>
      <c r="H242" s="369" t="n">
        <v>3.7</v>
      </c>
      <c r="I242" s="36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8" t="inlineStr">
        <is>
          <t>Снеки «Жар-ладушки с яблоком и грушей» Весовые ТМ «Зареченские» 3,7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0</v>
      </c>
      <c r="W242" s="37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71" t="n">
        <v>4640242180380</v>
      </c>
      <c r="E243" s="337" t="n"/>
      <c r="F243" s="369" t="n">
        <v>3.7</v>
      </c>
      <c r="G243" s="38" t="n">
        <v>1</v>
      </c>
      <c r="H243" s="369" t="n">
        <v>3.7</v>
      </c>
      <c r="I243" s="36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9" t="inlineStr">
        <is>
          <t>Снеки «Мини-сосиски в тесте Фрайпики» Весовые ТМ «Зареченские» 3,7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85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71" t="n">
        <v>4640242180311</v>
      </c>
      <c r="E244" s="337" t="n"/>
      <c r="F244" s="369" t="n">
        <v>5.5</v>
      </c>
      <c r="G244" s="38" t="n">
        <v>1</v>
      </c>
      <c r="H244" s="369" t="n">
        <v>5.5</v>
      </c>
      <c r="I244" s="369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60" t="inlineStr">
        <is>
          <t>Снеки «Жар-мени» Весовые ТМ «Зареченские» 5,5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71" t="n">
        <v>4640242180328</v>
      </c>
      <c r="E245" s="337" t="n"/>
      <c r="F245" s="369" t="n">
        <v>3.5</v>
      </c>
      <c r="G245" s="38" t="n">
        <v>1</v>
      </c>
      <c r="H245" s="369" t="n">
        <v>3.5</v>
      </c>
      <c r="I245" s="369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1" t="inlineStr">
        <is>
          <t>Снеки «Жар-мени с картофелем и сочной грудинкой» Весовые ТМ «Зареченские» 3,5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71" t="n">
        <v>4640242180380</v>
      </c>
      <c r="E246" s="337" t="n"/>
      <c r="F246" s="369" t="n">
        <v>1.8</v>
      </c>
      <c r="G246" s="38" t="n">
        <v>1</v>
      </c>
      <c r="H246" s="369" t="n">
        <v>1.8</v>
      </c>
      <c r="I246" s="369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2" t="inlineStr">
        <is>
          <t>Снеки «Мини-сосиски в тесте Фрайпики» Весовые ТМ «Зареченские» 1,8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71" t="n">
        <v>4640242180403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3" t="inlineStr">
        <is>
          <t>Снеки «Фрай-пицца с ветчиной и грибами» Весовые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35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8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374" t="n"/>
      <c r="N248" s="375" t="inlineStr">
        <is>
          <t>Итого</t>
        </is>
      </c>
      <c r="O248" s="345" t="n"/>
      <c r="P248" s="345" t="n"/>
      <c r="Q248" s="345" t="n"/>
      <c r="R248" s="345" t="n"/>
      <c r="S248" s="345" t="n"/>
      <c r="T248" s="346" t="n"/>
      <c r="U248" s="43" t="inlineStr">
        <is>
          <t>кор</t>
        </is>
      </c>
      <c r="V248" s="376">
        <f>IFERROR(SUM(V238:V247),"0")</f>
        <v/>
      </c>
      <c r="W248" s="376">
        <f>IFERROR(SUM(W238:W247),"0")</f>
        <v/>
      </c>
      <c r="X248" s="376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7" t="n"/>
      <c r="Z248" s="377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374" t="n"/>
      <c r="N249" s="375" t="inlineStr">
        <is>
          <t>Итого</t>
        </is>
      </c>
      <c r="O249" s="345" t="n"/>
      <c r="P249" s="345" t="n"/>
      <c r="Q249" s="345" t="n"/>
      <c r="R249" s="345" t="n"/>
      <c r="S249" s="345" t="n"/>
      <c r="T249" s="346" t="n"/>
      <c r="U249" s="43" t="inlineStr">
        <is>
          <t>кг</t>
        </is>
      </c>
      <c r="V249" s="376">
        <f>IFERROR(SUMPRODUCT(V238:V247*H238:H247),"0")</f>
        <v/>
      </c>
      <c r="W249" s="376">
        <f>IFERROR(SUMPRODUCT(W238:W247*H238:H247),"0")</f>
        <v/>
      </c>
      <c r="X249" s="43" t="n"/>
      <c r="Y249" s="377" t="n"/>
      <c r="Z249" s="377" t="n"/>
    </row>
    <row r="250" ht="15" customHeight="1">
      <c r="A250" s="17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334" t="n"/>
      <c r="N250" s="464" t="inlineStr">
        <is>
          <t>ИТОГО НЕТТО</t>
        </is>
      </c>
      <c r="O250" s="328" t="n"/>
      <c r="P250" s="328" t="n"/>
      <c r="Q250" s="328" t="n"/>
      <c r="R250" s="328" t="n"/>
      <c r="S250" s="328" t="n"/>
      <c r="T250" s="329" t="n"/>
      <c r="U250" s="43" t="inlineStr">
        <is>
          <t>кг</t>
        </is>
      </c>
      <c r="V250" s="376">
        <f>IFERROR(V24+V33+V41+V47+V57+V63+V68+V74+V84+V91+V99+V105+V110+V118+V123+V129+V135+V141+V149+V154+V161+V166+V171+V177+V183+V191+V196+V202+V208+V214+V219+V225+V229+V236+V249,"0")</f>
        <v/>
      </c>
      <c r="W250" s="376">
        <f>IFERROR(W24+W33+W41+W47+W57+W63+W68+W74+W84+W91+W99+W105+W110+W118+W123+W129+W135+W141+W149+W154+W161+W166+W171+W177+W183+W191+W196+W202+W208+W214+W219+W225+W229+W236+W249,"0")</f>
        <v/>
      </c>
      <c r="X250" s="43" t="n"/>
      <c r="Y250" s="377" t="n"/>
      <c r="Z250" s="377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334" t="n"/>
      <c r="N251" s="464" t="inlineStr">
        <is>
          <t>ИТОГО БРУТТО</t>
        </is>
      </c>
      <c r="O251" s="328" t="n"/>
      <c r="P251" s="328" t="n"/>
      <c r="Q251" s="328" t="n"/>
      <c r="R251" s="328" t="n"/>
      <c r="S251" s="328" t="n"/>
      <c r="T251" s="329" t="n"/>
      <c r="U251" s="43" t="inlineStr">
        <is>
          <t>кг</t>
        </is>
      </c>
      <c r="V251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7" t="n"/>
      <c r="Z251" s="377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34" t="n"/>
      <c r="N252" s="464" t="inlineStr">
        <is>
          <t>Кол-во паллет</t>
        </is>
      </c>
      <c r="O252" s="328" t="n"/>
      <c r="P252" s="328" t="n"/>
      <c r="Q252" s="328" t="n"/>
      <c r="R252" s="328" t="n"/>
      <c r="S252" s="328" t="n"/>
      <c r="T252" s="329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7" t="n"/>
      <c r="Z252" s="377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34" t="n"/>
      <c r="N253" s="464" t="inlineStr">
        <is>
          <t>Вес брутто  с паллетами</t>
        </is>
      </c>
      <c r="O253" s="328" t="n"/>
      <c r="P253" s="328" t="n"/>
      <c r="Q253" s="328" t="n"/>
      <c r="R253" s="328" t="n"/>
      <c r="S253" s="328" t="n"/>
      <c r="T253" s="329" t="n"/>
      <c r="U253" s="43" t="inlineStr">
        <is>
          <t>кг</t>
        </is>
      </c>
      <c r="V253" s="376">
        <f>GrossWeightTotal+PalletQtyTotal*25</f>
        <v/>
      </c>
      <c r="W253" s="376">
        <f>GrossWeightTotalR+PalletQtyTotalR*25</f>
        <v/>
      </c>
      <c r="X253" s="43" t="n"/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4" t="n"/>
      <c r="N254" s="464" t="inlineStr">
        <is>
          <t>Кол-во коробок</t>
        </is>
      </c>
      <c r="O254" s="328" t="n"/>
      <c r="P254" s="328" t="n"/>
      <c r="Q254" s="328" t="n"/>
      <c r="R254" s="328" t="n"/>
      <c r="S254" s="328" t="n"/>
      <c r="T254" s="329" t="n"/>
      <c r="U254" s="43" t="inlineStr">
        <is>
          <t>шт</t>
        </is>
      </c>
      <c r="V254" s="376">
        <f>IFERROR(V23+V32+V40+V46+V56+V62+V67+V73+V83+V90+V98+V104+V109+V117+V122+V128+V134+V140+V148+V153+V160+V165+V170+V176+V182+V190+V195+V201+V207+V213+V218+V224+V228+V235+V248,"0")</f>
        <v/>
      </c>
      <c r="W254" s="376">
        <f>IFERROR(W23+W32+W40+W46+W56+W62+W67+W73+W83+W90+W98+W104+W109+W117+W122+W128+W134+W140+W148+W153+W160+W165+W170+W176+W182+W190+W195+W201+W207+W213+W218+W224+W228+W235+W248,"0")</f>
        <v/>
      </c>
      <c r="X254" s="43" t="n"/>
      <c r="Y254" s="377" t="n"/>
      <c r="Z254" s="377" t="n"/>
    </row>
    <row r="255" ht="14.2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4" t="inlineStr">
        <is>
          <t>Объем заказа</t>
        </is>
      </c>
      <c r="O255" s="328" t="n"/>
      <c r="P255" s="328" t="n"/>
      <c r="Q255" s="328" t="n"/>
      <c r="R255" s="328" t="n"/>
      <c r="S255" s="328" t="n"/>
      <c r="T255" s="329" t="n"/>
      <c r="U255" s="46" t="inlineStr">
        <is>
          <t>м3</t>
        </is>
      </c>
      <c r="V255" s="43" t="n"/>
      <c r="W255" s="43" t="n"/>
      <c r="X255" s="43">
        <f>IFERROR(X23+X32+X40+X46+X56+X62+X67+X73+X83+X90+X98+X104+X109+X117+X122+X128+X134+X140+X148+X153+X160+X165+X170+X176+X182+X190+X195+X201+X207+X213+X218+X224+X228+X235+X248,"0")</f>
        <v/>
      </c>
      <c r="Y255" s="377" t="n"/>
      <c r="Z255" s="377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5" t="n"/>
      <c r="E257" s="465" t="n"/>
      <c r="F257" s="465" t="n"/>
      <c r="G257" s="465" t="n"/>
      <c r="H257" s="465" t="n"/>
      <c r="I257" s="465" t="n"/>
      <c r="J257" s="465" t="n"/>
      <c r="K257" s="465" t="n"/>
      <c r="L257" s="465" t="n"/>
      <c r="M257" s="465" t="n"/>
      <c r="N257" s="465" t="n"/>
      <c r="O257" s="465" t="n"/>
      <c r="P257" s="465" t="n"/>
      <c r="Q257" s="465" t="n"/>
      <c r="R257" s="466" t="n"/>
      <c r="S257" s="163" t="inlineStr">
        <is>
          <t>No Name</t>
        </is>
      </c>
      <c r="T257" s="466" t="n"/>
      <c r="U257" s="163" t="inlineStr">
        <is>
          <t>Вязанка</t>
        </is>
      </c>
      <c r="V257" s="465" t="n"/>
      <c r="W257" s="466" t="n"/>
      <c r="X257" s="163" t="inlineStr">
        <is>
          <t>Стародворье</t>
        </is>
      </c>
      <c r="Y257" s="465" t="n"/>
      <c r="Z257" s="465" t="n"/>
      <c r="AA257" s="465" t="n"/>
      <c r="AB257" s="466" t="n"/>
      <c r="AC257" s="163" t="inlineStr">
        <is>
          <t>Колбасный стандарт</t>
        </is>
      </c>
      <c r="AD257" s="163" t="inlineStr">
        <is>
          <t>Особый рецепт</t>
        </is>
      </c>
      <c r="AE257" s="466" t="n"/>
      <c r="AF257" s="163" t="inlineStr">
        <is>
          <t>Зареченские</t>
        </is>
      </c>
    </row>
    <row r="258" ht="14.25" customHeight="1" thickTop="1">
      <c r="A258" s="164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3" t="inlineStr">
        <is>
          <t>Чебуреки</t>
        </is>
      </c>
      <c r="L258" s="163" t="inlineStr">
        <is>
          <t>Бульмени ГШ</t>
        </is>
      </c>
      <c r="M258" s="163" t="inlineStr">
        <is>
          <t>Чебупицца</t>
        </is>
      </c>
      <c r="N258" s="163" t="inlineStr">
        <is>
          <t>Хотстеры</t>
        </is>
      </c>
      <c r="O258" s="163" t="inlineStr">
        <is>
          <t>Круггетсы</t>
        </is>
      </c>
      <c r="P258" s="163" t="inlineStr">
        <is>
          <t>Пекерсы</t>
        </is>
      </c>
      <c r="Q258" s="163" t="inlineStr">
        <is>
          <t>Супермени</t>
        </is>
      </c>
      <c r="R258" s="163" t="inlineStr">
        <is>
          <t>Чебуманы</t>
        </is>
      </c>
      <c r="S258" s="163" t="inlineStr">
        <is>
          <t>Стародворье ПГП</t>
        </is>
      </c>
      <c r="T258" s="163" t="inlineStr">
        <is>
          <t>No Name ЗПФ</t>
        </is>
      </c>
      <c r="U258" s="163" t="inlineStr">
        <is>
          <t>Няняггетсы Сливушки</t>
        </is>
      </c>
      <c r="V258" s="163" t="inlineStr">
        <is>
          <t>Печеные пельмени</t>
        </is>
      </c>
      <c r="W258" s="163" t="inlineStr">
        <is>
          <t>Вязанка</t>
        </is>
      </c>
      <c r="X258" s="163" t="inlineStr">
        <is>
          <t>Стародворье ЗПФ</t>
        </is>
      </c>
      <c r="Y258" s="163" t="inlineStr">
        <is>
          <t>Мясорубская</t>
        </is>
      </c>
      <c r="Z258" s="163" t="inlineStr">
        <is>
          <t>Медвежье ушко</t>
        </is>
      </c>
      <c r="AA258" s="163" t="inlineStr">
        <is>
          <t>Бордо</t>
        </is>
      </c>
      <c r="AB258" s="163" t="inlineStr">
        <is>
          <t>Сочные</t>
        </is>
      </c>
      <c r="AC258" s="163" t="inlineStr">
        <is>
          <t>Владимирский Стандарт ЗПФ</t>
        </is>
      </c>
      <c r="AD258" s="163" t="inlineStr">
        <is>
          <t>Любимая ложка</t>
        </is>
      </c>
      <c r="AE258" s="163" t="inlineStr">
        <is>
          <t>Особая Без свинины</t>
        </is>
      </c>
      <c r="AF258" s="163" t="inlineStr">
        <is>
          <t>Зареченские продукты ПГП</t>
        </is>
      </c>
    </row>
    <row r="259" ht="13.5" customHeight="1" thickBot="1">
      <c r="A259" s="467" t="n"/>
      <c r="B259" s="468" t="n"/>
      <c r="C259" s="468" t="n"/>
      <c r="D259" s="468" t="n"/>
      <c r="E259" s="468" t="n"/>
      <c r="F259" s="468" t="n"/>
      <c r="G259" s="468" t="n"/>
      <c r="H259" s="468" t="n"/>
      <c r="I259" s="468" t="n"/>
      <c r="J259" s="468" t="n"/>
      <c r="K259" s="468" t="n"/>
      <c r="L259" s="468" t="n"/>
      <c r="M259" s="468" t="n"/>
      <c r="N259" s="468" t="n"/>
      <c r="O259" s="468" t="n"/>
      <c r="P259" s="468" t="n"/>
      <c r="Q259" s="468" t="n"/>
      <c r="R259" s="468" t="n"/>
      <c r="S259" s="468" t="n"/>
      <c r="T259" s="468" t="n"/>
      <c r="U259" s="468" t="n"/>
      <c r="V259" s="468" t="n"/>
      <c r="W259" s="468" t="n"/>
      <c r="X259" s="468" t="n"/>
      <c r="Y259" s="468" t="n"/>
      <c r="Z259" s="468" t="n"/>
      <c r="AA259" s="468" t="n"/>
      <c r="AB259" s="468" t="n"/>
      <c r="AC259" s="468" t="n"/>
      <c r="AD259" s="468" t="n"/>
      <c r="AE259" s="468" t="n"/>
      <c r="AF259" s="468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</f>
        <v/>
      </c>
      <c r="G260" s="53">
        <f>IFERROR(V60*H60,"0")+IFERROR(V61*H61,"0")</f>
        <v/>
      </c>
      <c r="H260" s="53">
        <f>IFERROR(V66*H66,"0")</f>
        <v/>
      </c>
      <c r="I260" s="53">
        <f>IFERROR(V71*H71,"0")+IFERROR(V72*H72,"0")</f>
        <v/>
      </c>
      <c r="J260" s="53">
        <f>IFERROR(V77*H77,"0")+IFERROR(V78*H78,"0")+IFERROR(V79*H79,"0")+IFERROR(V80*H80,"0")+IFERROR(V81*H81,"0")+IFERROR(V82*H82,"0")</f>
        <v/>
      </c>
      <c r="K260" s="53">
        <f>IFERROR(V87*H87,"0")+IFERROR(V88*H88,"0")+IFERROR(V89*H89,"0")</f>
        <v/>
      </c>
      <c r="L260" s="53">
        <f>IFERROR(V94*H94,"0")+IFERROR(V95*H95,"0")+IFERROR(V96*H96,"0")+IFERROR(V97*H97,"0")</f>
        <v/>
      </c>
      <c r="M260" s="53">
        <f>IFERROR(V102*H102,"0")+IFERROR(V103*H103,"0")</f>
        <v/>
      </c>
      <c r="N260" s="53">
        <f>IFERROR(V108*H108,"0")</f>
        <v/>
      </c>
      <c r="O260" s="53">
        <f>IFERROR(V113*H113,"0")+IFERROR(V114*H114,"0")+IFERROR(V115*H115,"0")+IFERROR(V116*H116,"0")</f>
        <v/>
      </c>
      <c r="P260" s="53">
        <f>IFERROR(V121*H121,"0")</f>
        <v/>
      </c>
      <c r="Q260" s="53">
        <f>IFERROR(V126*H126,"0")+IFERROR(V127*H127,"0")</f>
        <v/>
      </c>
      <c r="R260" s="53">
        <f>IFERROR(V132*H132,"0")+IFERROR(V133*H133,"0")</f>
        <v/>
      </c>
      <c r="S260" s="53">
        <f>IFERROR(V139*H139,"0")</f>
        <v/>
      </c>
      <c r="T260" s="53">
        <f>IFERROR(V144*H144,"0")+IFERROR(V145*H145,"0")+IFERROR(V146*H146,"0")+IFERROR(V147*H147,"0")+IFERROR(V151*H151,"0")+IFERROR(V152*H152,"0")</f>
        <v/>
      </c>
      <c r="U260" s="53">
        <f>IFERROR(V158*H158,"0")+IFERROR(V159*H159,"0")</f>
        <v/>
      </c>
      <c r="V260" s="53">
        <f>IFERROR(V164*H164,"0")</f>
        <v/>
      </c>
      <c r="W260" s="53">
        <f>IFERROR(V169*H169,"0")</f>
        <v/>
      </c>
      <c r="X260" s="53">
        <f>IFERROR(V175*H175,"0")</f>
        <v/>
      </c>
      <c r="Y260" s="53">
        <f>IFERROR(V180*H180,"0")+IFERROR(V181*H181,"0")</f>
        <v/>
      </c>
      <c r="Z260" s="53">
        <f>IFERROR(V186*H186,"0")+IFERROR(V187*H187,"0")+IFERROR(V188*H188,"0")+IFERROR(V189*H189,"0")</f>
        <v/>
      </c>
      <c r="AA260" s="53">
        <f>IFERROR(V194*H194,"0")</f>
        <v/>
      </c>
      <c r="AB260" s="53">
        <f>IFERROR(V199*H199,"0")+IFERROR(V200*H200,"0")</f>
        <v/>
      </c>
      <c r="AC260" s="53">
        <f>IFERROR(V206*H206,"0")</f>
        <v/>
      </c>
      <c r="AD260" s="53">
        <f>IFERROR(V212*H212,"0")</f>
        <v/>
      </c>
      <c r="AE260" s="53">
        <f>IFERROR(V217*H217,"0")</f>
        <v/>
      </c>
      <c r="AF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u4m23UsRjIpExF+qQuAg==" formatRows="1" sort="0" spinCount="100000" hashValue="t5/DjPiyRkLrpBnl7K8O2XNeLDL7yk9ueD1sUToks5T3cqWDvE4UYQDOQESFsMfFzxf/TnXxoh+4u7LxyReJ0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S258:S259"/>
    <mergeCell ref="K258:K259"/>
    <mergeCell ref="U258:U259"/>
    <mergeCell ref="M258:M25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D28:E28"/>
    <mergeCell ref="A230:X230"/>
    <mergeCell ref="A165:M166"/>
    <mergeCell ref="A143:X143"/>
    <mergeCell ref="D55:E55"/>
    <mergeCell ref="D30:E30"/>
    <mergeCell ref="D5:E5"/>
    <mergeCell ref="AA258:AA259"/>
    <mergeCell ref="AC258:AC259"/>
    <mergeCell ref="D94:E94"/>
    <mergeCell ref="A176:M177"/>
    <mergeCell ref="A65:X65"/>
    <mergeCell ref="O10:P10"/>
    <mergeCell ref="J258:J259"/>
    <mergeCell ref="L258:L259"/>
    <mergeCell ref="N177:T177"/>
    <mergeCell ref="A179:X179"/>
    <mergeCell ref="N102:R102"/>
    <mergeCell ref="D145:E145"/>
    <mergeCell ref="N52:R52"/>
    <mergeCell ref="D8:L8"/>
    <mergeCell ref="N39:R39"/>
    <mergeCell ref="D87:E87"/>
    <mergeCell ref="D147:E14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I17:I18"/>
    <mergeCell ref="A106:X106"/>
    <mergeCell ref="T12:U12"/>
    <mergeCell ref="D72:E72"/>
    <mergeCell ref="N122:T122"/>
    <mergeCell ref="N214:T214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A5:C5"/>
    <mergeCell ref="N71:R71"/>
    <mergeCell ref="N135:T135"/>
    <mergeCell ref="N244:R244"/>
    <mergeCell ref="A134:M135"/>
    <mergeCell ref="A17:A18"/>
    <mergeCell ref="A125:X125"/>
    <mergeCell ref="K17:K18"/>
    <mergeCell ref="A20:X20"/>
    <mergeCell ref="C17:C18"/>
    <mergeCell ref="D103:E103"/>
    <mergeCell ref="D37:E37"/>
    <mergeCell ref="A112:X112"/>
    <mergeCell ref="N231:R231"/>
    <mergeCell ref="D9:E9"/>
    <mergeCell ref="D180:E180"/>
    <mergeCell ref="F9:G9"/>
    <mergeCell ref="N224:T224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254:T254"/>
    <mergeCell ref="N154:T154"/>
    <mergeCell ref="T6:U9"/>
    <mergeCell ref="N77:R77"/>
    <mergeCell ref="N169:R169"/>
    <mergeCell ref="N258:N25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34:R234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N159:R159"/>
    <mergeCell ref="N97:R97"/>
    <mergeCell ref="N96:R96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252:T252"/>
    <mergeCell ref="N56:T56"/>
    <mergeCell ref="A160:M161"/>
    <mergeCell ref="N105:T105"/>
    <mergeCell ref="D39:E39"/>
    <mergeCell ref="A224:M225"/>
    <mergeCell ref="N187:R187"/>
    <mergeCell ref="D89:E89"/>
    <mergeCell ref="A148:M14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H10:L10"/>
    <mergeCell ref="A193:X193"/>
    <mergeCell ref="D159:E159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N37:R37"/>
    <mergeCell ref="N72:R72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A258:A259"/>
    <mergeCell ref="C258:C259"/>
    <mergeCell ref="D102:E102"/>
    <mergeCell ref="N88:R88"/>
    <mergeCell ref="A111:X111"/>
    <mergeCell ref="E258:E259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A137:X137"/>
    <mergeCell ref="N99:T99"/>
    <mergeCell ref="D239:E239"/>
    <mergeCell ref="N74:T74"/>
    <mergeCell ref="D95:E95"/>
    <mergeCell ref="S17:T17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N247:R247"/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YK+B8d+3ZksVay+ywDc1Q==" formatRows="1" sort="0" spinCount="100000" hashValue="ev2SdmpbDEnQn0W+UeyLJCQb/X8ZDUcMod61SU5blGI17rYLBdwCw70lMw64g8YGZBTLl86nhWqC2J897vffF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2023-12-08T10:24:24Z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