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1B3A3F5-2777-4669-94CA-84BE21145D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W248" i="1" s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9" i="1" s="1"/>
  <c r="V236" i="1"/>
  <c r="X235" i="1"/>
  <c r="V235" i="1"/>
  <c r="X234" i="1"/>
  <c r="W234" i="1"/>
  <c r="X233" i="1"/>
  <c r="W233" i="1"/>
  <c r="X232" i="1"/>
  <c r="W232" i="1"/>
  <c r="X231" i="1"/>
  <c r="W231" i="1"/>
  <c r="W235" i="1" s="1"/>
  <c r="V229" i="1"/>
  <c r="W228" i="1"/>
  <c r="V228" i="1"/>
  <c r="X227" i="1"/>
  <c r="X228" i="1" s="1"/>
  <c r="W227" i="1"/>
  <c r="W229" i="1" s="1"/>
  <c r="V225" i="1"/>
  <c r="X224" i="1"/>
  <c r="V224" i="1"/>
  <c r="X223" i="1"/>
  <c r="W223" i="1"/>
  <c r="W224" i="1" s="1"/>
  <c r="V219" i="1"/>
  <c r="W218" i="1"/>
  <c r="V218" i="1"/>
  <c r="X217" i="1"/>
  <c r="X218" i="1" s="1"/>
  <c r="W217" i="1"/>
  <c r="W219" i="1" s="1"/>
  <c r="N217" i="1"/>
  <c r="V214" i="1"/>
  <c r="W213" i="1"/>
  <c r="V213" i="1"/>
  <c r="X212" i="1"/>
  <c r="X213" i="1" s="1"/>
  <c r="W212" i="1"/>
  <c r="W214" i="1" s="1"/>
  <c r="V208" i="1"/>
  <c r="X207" i="1"/>
  <c r="V207" i="1"/>
  <c r="X206" i="1"/>
  <c r="W206" i="1"/>
  <c r="W207" i="1" s="1"/>
  <c r="N206" i="1"/>
  <c r="V202" i="1"/>
  <c r="V201" i="1"/>
  <c r="X200" i="1"/>
  <c r="W200" i="1"/>
  <c r="W202" i="1" s="1"/>
  <c r="N200" i="1"/>
  <c r="X199" i="1"/>
  <c r="X201" i="1" s="1"/>
  <c r="W199" i="1"/>
  <c r="W201" i="1" s="1"/>
  <c r="N199" i="1"/>
  <c r="V196" i="1"/>
  <c r="W195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N147" i="1"/>
  <c r="X146" i="1"/>
  <c r="W146" i="1"/>
  <c r="W148" i="1" s="1"/>
  <c r="N146" i="1"/>
  <c r="X145" i="1"/>
  <c r="W145" i="1"/>
  <c r="X144" i="1"/>
  <c r="X148" i="1" s="1"/>
  <c r="W144" i="1"/>
  <c r="W149" i="1" s="1"/>
  <c r="N144" i="1"/>
  <c r="V141" i="1"/>
  <c r="W140" i="1"/>
  <c r="V140" i="1"/>
  <c r="X139" i="1"/>
  <c r="X140" i="1" s="1"/>
  <c r="W139" i="1"/>
  <c r="W141" i="1" s="1"/>
  <c r="N139" i="1"/>
  <c r="V135" i="1"/>
  <c r="V134" i="1"/>
  <c r="X133" i="1"/>
  <c r="W133" i="1"/>
  <c r="N133" i="1"/>
  <c r="X132" i="1"/>
  <c r="X134" i="1" s="1"/>
  <c r="W132" i="1"/>
  <c r="W135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W117" i="1" s="1"/>
  <c r="N115" i="1"/>
  <c r="X114" i="1"/>
  <c r="W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X96" i="1"/>
  <c r="W96" i="1"/>
  <c r="X95" i="1"/>
  <c r="W95" i="1"/>
  <c r="X94" i="1"/>
  <c r="W94" i="1"/>
  <c r="W98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W57" i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4" i="1"/>
  <c r="H9" i="1"/>
  <c r="W252" i="1"/>
  <c r="W251" i="1"/>
  <c r="W23" i="1"/>
  <c r="V254" i="1"/>
  <c r="X32" i="1"/>
  <c r="X255" i="1" s="1"/>
  <c r="V250" i="1"/>
  <c r="W41" i="1"/>
  <c r="W250" i="1" s="1"/>
  <c r="W46" i="1"/>
  <c r="W73" i="1"/>
  <c r="W83" i="1"/>
  <c r="X104" i="1"/>
  <c r="W118" i="1"/>
  <c r="W128" i="1"/>
  <c r="W134" i="1"/>
  <c r="W160" i="1"/>
  <c r="W171" i="1"/>
  <c r="W177" i="1"/>
  <c r="W208" i="1"/>
  <c r="W225" i="1"/>
  <c r="W236" i="1"/>
  <c r="W254" i="1" l="1"/>
  <c r="W253" i="1"/>
  <c r="B263" i="1" s="1"/>
  <c r="C263" i="1"/>
  <c r="A263" i="1" l="1"/>
</calcChain>
</file>

<file path=xl/sharedStrings.xml><?xml version="1.0" encoding="utf-8"?>
<sst xmlns="http://schemas.openxmlformats.org/spreadsheetml/2006/main" count="924" uniqueCount="370">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</sst>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3"/>
  <sheetViews>
    <sheetView showGridLines="0" tabSelected="1" topLeftCell="F240" zoomScaleNormal="100" zoomScaleSheetLayoutView="100" workbookViewId="0">
      <selection activeCell="Z250" sqref="Z25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2" t="s">
        <v>0</v>
      </c>
      <c r="E1" s="223"/>
      <c r="F1" s="223"/>
      <c r="G1" s="13" t="s">
        <v>1</v>
      </c>
      <c r="H1" s="222" t="s">
        <v>2</v>
      </c>
      <c r="I1" s="223"/>
      <c r="J1" s="223"/>
      <c r="K1" s="223"/>
      <c r="L1" s="223"/>
      <c r="M1" s="223"/>
      <c r="N1" s="223"/>
      <c r="O1" s="223"/>
      <c r="P1" s="334" t="s">
        <v>3</v>
      </c>
      <c r="Q1" s="223"/>
      <c r="R1" s="223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9" t="s">
        <v>8</v>
      </c>
      <c r="B5" s="234"/>
      <c r="C5" s="235"/>
      <c r="D5" s="183"/>
      <c r="E5" s="185"/>
      <c r="F5" s="314" t="s">
        <v>9</v>
      </c>
      <c r="G5" s="235"/>
      <c r="H5" s="183"/>
      <c r="I5" s="184"/>
      <c r="J5" s="184"/>
      <c r="K5" s="184"/>
      <c r="L5" s="185"/>
      <c r="N5" s="25" t="s">
        <v>10</v>
      </c>
      <c r="O5" s="290">
        <v>45271</v>
      </c>
      <c r="P5" s="213"/>
      <c r="R5" s="327" t="s">
        <v>11</v>
      </c>
      <c r="S5" s="198"/>
      <c r="T5" s="257" t="s">
        <v>12</v>
      </c>
      <c r="U5" s="213"/>
      <c r="Z5" s="52"/>
      <c r="AA5" s="52"/>
      <c r="AB5" s="52"/>
    </row>
    <row r="6" spans="1:29" s="154" customFormat="1" ht="24" customHeight="1" x14ac:dyDescent="0.2">
      <c r="A6" s="239" t="s">
        <v>13</v>
      </c>
      <c r="B6" s="234"/>
      <c r="C6" s="235"/>
      <c r="D6" s="301" t="s">
        <v>14</v>
      </c>
      <c r="E6" s="302"/>
      <c r="F6" s="302"/>
      <c r="G6" s="302"/>
      <c r="H6" s="302"/>
      <c r="I6" s="302"/>
      <c r="J6" s="302"/>
      <c r="K6" s="302"/>
      <c r="L6" s="213"/>
      <c r="N6" s="25" t="s">
        <v>15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16</v>
      </c>
      <c r="S6" s="198"/>
      <c r="T6" s="259" t="s">
        <v>17</v>
      </c>
      <c r="U6" s="1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5"/>
      <c r="S7" s="198"/>
      <c r="T7" s="260"/>
      <c r="U7" s="261"/>
      <c r="Z7" s="52"/>
      <c r="AA7" s="52"/>
      <c r="AB7" s="52"/>
    </row>
    <row r="8" spans="1:29" s="154" customFormat="1" ht="25.5" customHeight="1" x14ac:dyDescent="0.2">
      <c r="A8" s="329" t="s">
        <v>18</v>
      </c>
      <c r="B8" s="167"/>
      <c r="C8" s="168"/>
      <c r="D8" s="216"/>
      <c r="E8" s="217"/>
      <c r="F8" s="217"/>
      <c r="G8" s="217"/>
      <c r="H8" s="217"/>
      <c r="I8" s="217"/>
      <c r="J8" s="217"/>
      <c r="K8" s="217"/>
      <c r="L8" s="218"/>
      <c r="N8" s="25" t="s">
        <v>19</v>
      </c>
      <c r="O8" s="212">
        <v>0.33333333333333331</v>
      </c>
      <c r="P8" s="213"/>
      <c r="R8" s="165"/>
      <c r="S8" s="198"/>
      <c r="T8" s="260"/>
      <c r="U8" s="261"/>
      <c r="Z8" s="52"/>
      <c r="AA8" s="52"/>
      <c r="AB8" s="52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49"/>
      <c r="E9" s="173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2" t="str">
        <f>IF(AND($A$9="Тип доверенности/получателя при получении в адресе перегруза:",$D$9="Разовая доверенность"),"Введите ФИО","")</f>
        <v/>
      </c>
      <c r="I9" s="173"/>
      <c r="J9" s="1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3"/>
      <c r="L9" s="173"/>
      <c r="N9" s="27" t="s">
        <v>20</v>
      </c>
      <c r="O9" s="290"/>
      <c r="P9" s="213"/>
      <c r="R9" s="165"/>
      <c r="S9" s="198"/>
      <c r="T9" s="262"/>
      <c r="U9" s="263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49"/>
      <c r="E10" s="173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5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2"/>
      <c r="P10" s="213"/>
      <c r="S10" s="25" t="s">
        <v>22</v>
      </c>
      <c r="T10" s="191" t="s">
        <v>23</v>
      </c>
      <c r="U10" s="1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2"/>
      <c r="P11" s="213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3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5"/>
      <c r="N12" s="25" t="s">
        <v>29</v>
      </c>
      <c r="O12" s="300"/>
      <c r="P12" s="276"/>
      <c r="Q12" s="24"/>
      <c r="S12" s="25"/>
      <c r="T12" s="223"/>
      <c r="U12" s="165"/>
      <c r="Z12" s="52"/>
      <c r="AA12" s="52"/>
      <c r="AB12" s="52"/>
    </row>
    <row r="13" spans="1:29" s="154" customFormat="1" ht="23.25" customHeight="1" x14ac:dyDescent="0.2">
      <c r="A13" s="313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5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3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5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N15" s="253" t="s">
        <v>34</v>
      </c>
      <c r="O15" s="223"/>
      <c r="P15" s="223"/>
      <c r="Q15" s="223"/>
      <c r="R15" s="223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4"/>
      <c r="O16" s="254"/>
      <c r="P16" s="254"/>
      <c r="Q16" s="254"/>
      <c r="R16" s="25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7" t="s">
        <v>35</v>
      </c>
      <c r="B17" s="187" t="s">
        <v>36</v>
      </c>
      <c r="C17" s="247" t="s">
        <v>37</v>
      </c>
      <c r="D17" s="187" t="s">
        <v>38</v>
      </c>
      <c r="E17" s="225"/>
      <c r="F17" s="187" t="s">
        <v>39</v>
      </c>
      <c r="G17" s="187" t="s">
        <v>40</v>
      </c>
      <c r="H17" s="187" t="s">
        <v>41</v>
      </c>
      <c r="I17" s="187" t="s">
        <v>42</v>
      </c>
      <c r="J17" s="187" t="s">
        <v>43</v>
      </c>
      <c r="K17" s="187" t="s">
        <v>44</v>
      </c>
      <c r="L17" s="187" t="s">
        <v>45</v>
      </c>
      <c r="M17" s="187" t="s">
        <v>46</v>
      </c>
      <c r="N17" s="187" t="s">
        <v>47</v>
      </c>
      <c r="O17" s="224"/>
      <c r="P17" s="224"/>
      <c r="Q17" s="224"/>
      <c r="R17" s="225"/>
      <c r="S17" s="328" t="s">
        <v>48</v>
      </c>
      <c r="T17" s="235"/>
      <c r="U17" s="187" t="s">
        <v>49</v>
      </c>
      <c r="V17" s="187" t="s">
        <v>50</v>
      </c>
      <c r="W17" s="195" t="s">
        <v>51</v>
      </c>
      <c r="X17" s="187" t="s">
        <v>52</v>
      </c>
      <c r="Y17" s="204" t="s">
        <v>53</v>
      </c>
      <c r="Z17" s="204" t="s">
        <v>54</v>
      </c>
      <c r="AA17" s="204" t="s">
        <v>55</v>
      </c>
      <c r="AB17" s="205"/>
      <c r="AC17" s="206"/>
      <c r="AD17" s="240"/>
      <c r="BA17" s="201" t="s">
        <v>56</v>
      </c>
    </row>
    <row r="18" spans="1:53" ht="14.25" customHeight="1" x14ac:dyDescent="0.2">
      <c r="A18" s="188"/>
      <c r="B18" s="188"/>
      <c r="C18" s="188"/>
      <c r="D18" s="226"/>
      <c r="E18" s="228"/>
      <c r="F18" s="188"/>
      <c r="G18" s="188"/>
      <c r="H18" s="188"/>
      <c r="I18" s="188"/>
      <c r="J18" s="188"/>
      <c r="K18" s="188"/>
      <c r="L18" s="188"/>
      <c r="M18" s="188"/>
      <c r="N18" s="226"/>
      <c r="O18" s="227"/>
      <c r="P18" s="227"/>
      <c r="Q18" s="227"/>
      <c r="R18" s="228"/>
      <c r="S18" s="153" t="s">
        <v>57</v>
      </c>
      <c r="T18" s="153" t="s">
        <v>58</v>
      </c>
      <c r="U18" s="188"/>
      <c r="V18" s="188"/>
      <c r="W18" s="196"/>
      <c r="X18" s="188"/>
      <c r="Y18" s="292"/>
      <c r="Z18" s="292"/>
      <c r="AA18" s="207"/>
      <c r="AB18" s="208"/>
      <c r="AC18" s="209"/>
      <c r="AD18" s="241"/>
      <c r="BA18" s="165"/>
    </row>
    <row r="19" spans="1:53" ht="27.75" customHeight="1" x14ac:dyDescent="0.2">
      <c r="A19" s="177" t="s">
        <v>59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71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69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0"/>
      <c r="N23" s="166" t="s">
        <v>66</v>
      </c>
      <c r="O23" s="167"/>
      <c r="P23" s="167"/>
      <c r="Q23" s="167"/>
      <c r="R23" s="167"/>
      <c r="S23" s="167"/>
      <c r="T23" s="16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0"/>
      <c r="N24" s="166" t="s">
        <v>66</v>
      </c>
      <c r="O24" s="167"/>
      <c r="P24" s="167"/>
      <c r="Q24" s="167"/>
      <c r="R24" s="167"/>
      <c r="S24" s="167"/>
      <c r="T24" s="16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77" t="s">
        <v>68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71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9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0"/>
      <c r="N32" s="166" t="s">
        <v>66</v>
      </c>
      <c r="O32" s="167"/>
      <c r="P32" s="167"/>
      <c r="Q32" s="167"/>
      <c r="R32" s="167"/>
      <c r="S32" s="167"/>
      <c r="T32" s="168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0"/>
      <c r="N33" s="166" t="s">
        <v>66</v>
      </c>
      <c r="O33" s="167"/>
      <c r="P33" s="167"/>
      <c r="Q33" s="167"/>
      <c r="R33" s="167"/>
      <c r="S33" s="167"/>
      <c r="T33" s="168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71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9</v>
      </c>
      <c r="W36" s="157">
        <f>IFERROR(IF(V36="","",V36),"")</f>
        <v>9</v>
      </c>
      <c r="X36" s="37">
        <f>IFERROR(IF(V36="","",V36*0.0155),"")</f>
        <v>0.13950000000000001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0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9</v>
      </c>
      <c r="W37" s="157">
        <f>IFERROR(IF(V37="","",V37),"")</f>
        <v>9</v>
      </c>
      <c r="X37" s="37">
        <f>IFERROR(IF(V37="","",V37*0.0155),"")</f>
        <v>0.13950000000000001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9</v>
      </c>
      <c r="W39" s="157">
        <f>IFERROR(IF(V39="","",V39),"")</f>
        <v>9</v>
      </c>
      <c r="X39" s="37">
        <f>IFERROR(IF(V39="","",V39*0.0155),"")</f>
        <v>0.13950000000000001</v>
      </c>
      <c r="Y39" s="57"/>
      <c r="Z39" s="58"/>
      <c r="AD39" s="62"/>
      <c r="BA39" s="71" t="s">
        <v>1</v>
      </c>
    </row>
    <row r="40" spans="1:53" x14ac:dyDescent="0.2">
      <c r="A40" s="169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0"/>
      <c r="N40" s="166" t="s">
        <v>66</v>
      </c>
      <c r="O40" s="167"/>
      <c r="P40" s="167"/>
      <c r="Q40" s="167"/>
      <c r="R40" s="167"/>
      <c r="S40" s="167"/>
      <c r="T40" s="168"/>
      <c r="U40" s="38" t="s">
        <v>65</v>
      </c>
      <c r="V40" s="158">
        <f>IFERROR(SUM(V36:V39),"0")</f>
        <v>27</v>
      </c>
      <c r="W40" s="158">
        <f>IFERROR(SUM(W36:W39),"0")</f>
        <v>27</v>
      </c>
      <c r="X40" s="158">
        <f>IFERROR(IF(X36="",0,X36),"0")+IFERROR(IF(X37="",0,X37),"0")+IFERROR(IF(X38="",0,X38),"0")+IFERROR(IF(X39="",0,X39),"0")</f>
        <v>0.41850000000000004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0"/>
      <c r="N41" s="166" t="s">
        <v>66</v>
      </c>
      <c r="O41" s="167"/>
      <c r="P41" s="167"/>
      <c r="Q41" s="167"/>
      <c r="R41" s="167"/>
      <c r="S41" s="167"/>
      <c r="T41" s="168"/>
      <c r="U41" s="38" t="s">
        <v>67</v>
      </c>
      <c r="V41" s="158">
        <f>IFERROR(SUMPRODUCT(V36:V39*H36:H39),"0")</f>
        <v>162</v>
      </c>
      <c r="W41" s="158">
        <f>IFERROR(SUMPRODUCT(W36:W39*H36:H39),"0")</f>
        <v>162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71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69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0"/>
      <c r="N46" s="166" t="s">
        <v>66</v>
      </c>
      <c r="O46" s="167"/>
      <c r="P46" s="167"/>
      <c r="Q46" s="167"/>
      <c r="R46" s="167"/>
      <c r="S46" s="167"/>
      <c r="T46" s="168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0"/>
      <c r="N47" s="166" t="s">
        <v>66</v>
      </c>
      <c r="O47" s="167"/>
      <c r="P47" s="167"/>
      <c r="Q47" s="167"/>
      <c r="R47" s="167"/>
      <c r="S47" s="167"/>
      <c r="T47" s="168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71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7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10</v>
      </c>
      <c r="W51" s="157">
        <f t="shared" si="0"/>
        <v>10</v>
      </c>
      <c r="X51" s="37">
        <f t="shared" si="1"/>
        <v>0.155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5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2</v>
      </c>
      <c r="W52" s="157">
        <f t="shared" si="0"/>
        <v>2</v>
      </c>
      <c r="X52" s="37">
        <f t="shared" si="1"/>
        <v>3.1E-2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16</v>
      </c>
      <c r="W53" s="157">
        <f t="shared" si="0"/>
        <v>16</v>
      </c>
      <c r="X53" s="37">
        <f t="shared" si="1"/>
        <v>0.248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9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3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9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0"/>
      <c r="N56" s="166" t="s">
        <v>66</v>
      </c>
      <c r="O56" s="167"/>
      <c r="P56" s="167"/>
      <c r="Q56" s="167"/>
      <c r="R56" s="167"/>
      <c r="S56" s="167"/>
      <c r="T56" s="168"/>
      <c r="U56" s="38" t="s">
        <v>65</v>
      </c>
      <c r="V56" s="158">
        <f>IFERROR(SUM(V50:V55),"0")</f>
        <v>28</v>
      </c>
      <c r="W56" s="158">
        <f>IFERROR(SUM(W50:W55),"0")</f>
        <v>28</v>
      </c>
      <c r="X56" s="158">
        <f>IFERROR(IF(X50="",0,X50),"0")+IFERROR(IF(X51="",0,X51),"0")+IFERROR(IF(X52="",0,X52),"0")+IFERROR(IF(X53="",0,X53),"0")+IFERROR(IF(X54="",0,X54),"0")+IFERROR(IF(X55="",0,X55),"0")</f>
        <v>0.434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0"/>
      <c r="N57" s="166" t="s">
        <v>66</v>
      </c>
      <c r="O57" s="167"/>
      <c r="P57" s="167"/>
      <c r="Q57" s="167"/>
      <c r="R57" s="167"/>
      <c r="S57" s="167"/>
      <c r="T57" s="168"/>
      <c r="U57" s="38" t="s">
        <v>67</v>
      </c>
      <c r="V57" s="158">
        <f>IFERROR(SUMPRODUCT(V50:V55*H50:H55),"0")</f>
        <v>200.96</v>
      </c>
      <c r="W57" s="158">
        <f>IFERROR(SUMPRODUCT(W50:W55*H50:H55),"0")</f>
        <v>200.96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71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6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20</v>
      </c>
      <c r="W61" s="157">
        <f>IFERROR(IF(V61="","",V61),"")</f>
        <v>20</v>
      </c>
      <c r="X61" s="37">
        <f>IFERROR(IF(V61="","",V61*0.00866),"")</f>
        <v>0.17319999999999999</v>
      </c>
      <c r="Y61" s="57"/>
      <c r="Z61" s="58"/>
      <c r="AD61" s="62"/>
      <c r="BA61" s="81" t="s">
        <v>1</v>
      </c>
    </row>
    <row r="62" spans="1:53" x14ac:dyDescent="0.2">
      <c r="A62" s="169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0"/>
      <c r="N62" s="166" t="s">
        <v>66</v>
      </c>
      <c r="O62" s="167"/>
      <c r="P62" s="167"/>
      <c r="Q62" s="167"/>
      <c r="R62" s="167"/>
      <c r="S62" s="167"/>
      <c r="T62" s="168"/>
      <c r="U62" s="38" t="s">
        <v>65</v>
      </c>
      <c r="V62" s="158">
        <f>IFERROR(SUM(V60:V61),"0")</f>
        <v>20</v>
      </c>
      <c r="W62" s="158">
        <f>IFERROR(SUM(W60:W61),"0")</f>
        <v>20</v>
      </c>
      <c r="X62" s="158">
        <f>IFERROR(IF(X60="",0,X60),"0")+IFERROR(IF(X61="",0,X61),"0")</f>
        <v>0.17319999999999999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0"/>
      <c r="N63" s="166" t="s">
        <v>66</v>
      </c>
      <c r="O63" s="167"/>
      <c r="P63" s="167"/>
      <c r="Q63" s="167"/>
      <c r="R63" s="167"/>
      <c r="S63" s="167"/>
      <c r="T63" s="168"/>
      <c r="U63" s="38" t="s">
        <v>67</v>
      </c>
      <c r="V63" s="158">
        <f>IFERROR(SUMPRODUCT(V60:V61*H60:H61),"0")</f>
        <v>100</v>
      </c>
      <c r="W63" s="158">
        <f>IFERROR(SUMPRODUCT(W60:W61*H60:H61),"0")</f>
        <v>100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71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69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0"/>
      <c r="N67" s="166" t="s">
        <v>66</v>
      </c>
      <c r="O67" s="167"/>
      <c r="P67" s="167"/>
      <c r="Q67" s="167"/>
      <c r="R67" s="167"/>
      <c r="S67" s="167"/>
      <c r="T67" s="168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0"/>
      <c r="N68" s="166" t="s">
        <v>66</v>
      </c>
      <c r="O68" s="167"/>
      <c r="P68" s="167"/>
      <c r="Q68" s="167"/>
      <c r="R68" s="167"/>
      <c r="S68" s="167"/>
      <c r="T68" s="168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71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69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0"/>
      <c r="N73" s="166" t="s">
        <v>66</v>
      </c>
      <c r="O73" s="167"/>
      <c r="P73" s="167"/>
      <c r="Q73" s="167"/>
      <c r="R73" s="167"/>
      <c r="S73" s="167"/>
      <c r="T73" s="168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0"/>
      <c r="N74" s="166" t="s">
        <v>66</v>
      </c>
      <c r="O74" s="167"/>
      <c r="P74" s="167"/>
      <c r="Q74" s="167"/>
      <c r="R74" s="167"/>
      <c r="S74" s="167"/>
      <c r="T74" s="168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71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8</v>
      </c>
      <c r="W78" s="157">
        <f t="shared" si="2"/>
        <v>8</v>
      </c>
      <c r="X78" s="37">
        <f t="shared" si="3"/>
        <v>0.14304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17</v>
      </c>
      <c r="W79" s="157">
        <f t="shared" si="2"/>
        <v>17</v>
      </c>
      <c r="X79" s="37">
        <f t="shared" si="3"/>
        <v>0.30396000000000001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7</v>
      </c>
      <c r="W80" s="157">
        <f t="shared" si="2"/>
        <v>7</v>
      </c>
      <c r="X80" s="37">
        <f t="shared" si="3"/>
        <v>0.12515999999999999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19</v>
      </c>
      <c r="W82" s="157">
        <f t="shared" si="2"/>
        <v>19</v>
      </c>
      <c r="X82" s="37">
        <f t="shared" si="3"/>
        <v>0.33972000000000002</v>
      </c>
      <c r="Y82" s="57"/>
      <c r="Z82" s="58"/>
      <c r="AD82" s="62"/>
      <c r="BA82" s="90" t="s">
        <v>74</v>
      </c>
    </row>
    <row r="83" spans="1:53" x14ac:dyDescent="0.2">
      <c r="A83" s="169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0"/>
      <c r="N83" s="166" t="s">
        <v>66</v>
      </c>
      <c r="O83" s="167"/>
      <c r="P83" s="167"/>
      <c r="Q83" s="167"/>
      <c r="R83" s="167"/>
      <c r="S83" s="167"/>
      <c r="T83" s="168"/>
      <c r="U83" s="38" t="s">
        <v>65</v>
      </c>
      <c r="V83" s="158">
        <f>IFERROR(SUM(V77:V82),"0")</f>
        <v>51</v>
      </c>
      <c r="W83" s="158">
        <f>IFERROR(SUM(W77:W82),"0")</f>
        <v>51</v>
      </c>
      <c r="X83" s="158">
        <f>IFERROR(IF(X77="",0,X77),"0")+IFERROR(IF(X78="",0,X78),"0")+IFERROR(IF(X79="",0,X79),"0")+IFERROR(IF(X80="",0,X80),"0")+IFERROR(IF(X81="",0,X81),"0")+IFERROR(IF(X82="",0,X82),"0")</f>
        <v>0.91188000000000002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0"/>
      <c r="N84" s="166" t="s">
        <v>66</v>
      </c>
      <c r="O84" s="167"/>
      <c r="P84" s="167"/>
      <c r="Q84" s="167"/>
      <c r="R84" s="167"/>
      <c r="S84" s="167"/>
      <c r="T84" s="168"/>
      <c r="U84" s="38" t="s">
        <v>67</v>
      </c>
      <c r="V84" s="158">
        <f>IFERROR(SUMPRODUCT(V77:V82*H77:H82),"0")</f>
        <v>183.60000000000002</v>
      </c>
      <c r="W84" s="158">
        <f>IFERROR(SUMPRODUCT(W77:W82*H77:H82),"0")</f>
        <v>183.60000000000002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71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12</v>
      </c>
      <c r="W89" s="157">
        <f>IFERROR(IF(V89="","",V89),"")</f>
        <v>12</v>
      </c>
      <c r="X89" s="37">
        <f>IFERROR(IF(V89="","",V89*0.0155),"")</f>
        <v>0.186</v>
      </c>
      <c r="Y89" s="57"/>
      <c r="Z89" s="58"/>
      <c r="AD89" s="62"/>
      <c r="BA89" s="93" t="s">
        <v>74</v>
      </c>
    </row>
    <row r="90" spans="1:53" x14ac:dyDescent="0.2">
      <c r="A90" s="169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0"/>
      <c r="N90" s="166" t="s">
        <v>66</v>
      </c>
      <c r="O90" s="167"/>
      <c r="P90" s="167"/>
      <c r="Q90" s="167"/>
      <c r="R90" s="167"/>
      <c r="S90" s="167"/>
      <c r="T90" s="168"/>
      <c r="U90" s="38" t="s">
        <v>65</v>
      </c>
      <c r="V90" s="158">
        <f>IFERROR(SUM(V87:V89),"0")</f>
        <v>12</v>
      </c>
      <c r="W90" s="158">
        <f>IFERROR(SUM(W87:W89),"0")</f>
        <v>12</v>
      </c>
      <c r="X90" s="158">
        <f>IFERROR(IF(X87="",0,X87),"0")+IFERROR(IF(X88="",0,X88),"0")+IFERROR(IF(X89="",0,X89),"0")</f>
        <v>0.186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0"/>
      <c r="N91" s="166" t="s">
        <v>66</v>
      </c>
      <c r="O91" s="167"/>
      <c r="P91" s="167"/>
      <c r="Q91" s="167"/>
      <c r="R91" s="167"/>
      <c r="S91" s="167"/>
      <c r="T91" s="168"/>
      <c r="U91" s="38" t="s">
        <v>67</v>
      </c>
      <c r="V91" s="158">
        <f>IFERROR(SUMPRODUCT(V87:V89*H87:H89),"0")</f>
        <v>36.96</v>
      </c>
      <c r="W91" s="158">
        <f>IFERROR(SUMPRODUCT(W87:W89*H87:H89),"0")</f>
        <v>36.96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71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3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3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9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0"/>
      <c r="N98" s="166" t="s">
        <v>66</v>
      </c>
      <c r="O98" s="167"/>
      <c r="P98" s="167"/>
      <c r="Q98" s="167"/>
      <c r="R98" s="167"/>
      <c r="S98" s="167"/>
      <c r="T98" s="168"/>
      <c r="U98" s="38" t="s">
        <v>65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0"/>
      <c r="N99" s="166" t="s">
        <v>66</v>
      </c>
      <c r="O99" s="167"/>
      <c r="P99" s="167"/>
      <c r="Q99" s="167"/>
      <c r="R99" s="167"/>
      <c r="S99" s="167"/>
      <c r="T99" s="168"/>
      <c r="U99" s="38" t="s">
        <v>67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71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34</v>
      </c>
      <c r="W102" s="157">
        <f>IFERROR(IF(V102="","",V102),"")</f>
        <v>34</v>
      </c>
      <c r="X102" s="37">
        <f>IFERROR(IF(V102="","",V102*0.01788),"")</f>
        <v>0.60792000000000002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27</v>
      </c>
      <c r="W103" s="157">
        <f>IFERROR(IF(V103="","",V103),"")</f>
        <v>27</v>
      </c>
      <c r="X103" s="37">
        <f>IFERROR(IF(V103="","",V103*0.01788),"")</f>
        <v>0.48276000000000002</v>
      </c>
      <c r="Y103" s="57"/>
      <c r="Z103" s="58"/>
      <c r="AD103" s="62"/>
      <c r="BA103" s="99" t="s">
        <v>74</v>
      </c>
    </row>
    <row r="104" spans="1:53" x14ac:dyDescent="0.2">
      <c r="A104" s="169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0"/>
      <c r="N104" s="166" t="s">
        <v>66</v>
      </c>
      <c r="O104" s="167"/>
      <c r="P104" s="167"/>
      <c r="Q104" s="167"/>
      <c r="R104" s="167"/>
      <c r="S104" s="167"/>
      <c r="T104" s="168"/>
      <c r="U104" s="38" t="s">
        <v>65</v>
      </c>
      <c r="V104" s="158">
        <f>IFERROR(SUM(V102:V103),"0")</f>
        <v>61</v>
      </c>
      <c r="W104" s="158">
        <f>IFERROR(SUM(W102:W103),"0")</f>
        <v>61</v>
      </c>
      <c r="X104" s="158">
        <f>IFERROR(IF(X102="",0,X102),"0")+IFERROR(IF(X103="",0,X103),"0")</f>
        <v>1.0906800000000001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0"/>
      <c r="N105" s="166" t="s">
        <v>66</v>
      </c>
      <c r="O105" s="167"/>
      <c r="P105" s="167"/>
      <c r="Q105" s="167"/>
      <c r="R105" s="167"/>
      <c r="S105" s="167"/>
      <c r="T105" s="168"/>
      <c r="U105" s="38" t="s">
        <v>67</v>
      </c>
      <c r="V105" s="158">
        <f>IFERROR(SUMPRODUCT(V102:V103*H102:H103),"0")</f>
        <v>183</v>
      </c>
      <c r="W105" s="158">
        <f>IFERROR(SUMPRODUCT(W102:W103*H102:H103),"0")</f>
        <v>183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71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11</v>
      </c>
      <c r="W108" s="157">
        <f>IFERROR(IF(V108="","",V108),"")</f>
        <v>11</v>
      </c>
      <c r="X108" s="37">
        <f>IFERROR(IF(V108="","",V108*0.01788),"")</f>
        <v>0.19667999999999999</v>
      </c>
      <c r="Y108" s="57"/>
      <c r="Z108" s="58"/>
      <c r="AD108" s="62"/>
      <c r="BA108" s="100" t="s">
        <v>74</v>
      </c>
    </row>
    <row r="109" spans="1:53" x14ac:dyDescent="0.2">
      <c r="A109" s="169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0"/>
      <c r="N109" s="166" t="s">
        <v>66</v>
      </c>
      <c r="O109" s="167"/>
      <c r="P109" s="167"/>
      <c r="Q109" s="167"/>
      <c r="R109" s="167"/>
      <c r="S109" s="167"/>
      <c r="T109" s="168"/>
      <c r="U109" s="38" t="s">
        <v>65</v>
      </c>
      <c r="V109" s="158">
        <f>IFERROR(SUM(V108:V108),"0")</f>
        <v>11</v>
      </c>
      <c r="W109" s="158">
        <f>IFERROR(SUM(W108:W108),"0")</f>
        <v>11</v>
      </c>
      <c r="X109" s="158">
        <f>IFERROR(IF(X108="",0,X108),"0")</f>
        <v>0.19667999999999999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0"/>
      <c r="N110" s="166" t="s">
        <v>66</v>
      </c>
      <c r="O110" s="167"/>
      <c r="P110" s="167"/>
      <c r="Q110" s="167"/>
      <c r="R110" s="167"/>
      <c r="S110" s="167"/>
      <c r="T110" s="168"/>
      <c r="U110" s="38" t="s">
        <v>67</v>
      </c>
      <c r="V110" s="158">
        <f>IFERROR(SUMPRODUCT(V108:V108*H108:H108),"0")</f>
        <v>33</v>
      </c>
      <c r="W110" s="158">
        <f>IFERROR(SUMPRODUCT(W108:W108*H108:H108),"0")</f>
        <v>33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71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3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18</v>
      </c>
      <c r="W115" s="157">
        <f>IFERROR(IF(V115="","",V115),"")</f>
        <v>18</v>
      </c>
      <c r="X115" s="37">
        <f>IFERROR(IF(V115="","",V115*0.01788),"")</f>
        <v>0.32184000000000001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8</v>
      </c>
      <c r="W116" s="157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x14ac:dyDescent="0.2">
      <c r="A117" s="169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0"/>
      <c r="N117" s="166" t="s">
        <v>66</v>
      </c>
      <c r="O117" s="167"/>
      <c r="P117" s="167"/>
      <c r="Q117" s="167"/>
      <c r="R117" s="167"/>
      <c r="S117" s="167"/>
      <c r="T117" s="168"/>
      <c r="U117" s="38" t="s">
        <v>65</v>
      </c>
      <c r="V117" s="158">
        <f>IFERROR(SUM(V113:V116),"0")</f>
        <v>26</v>
      </c>
      <c r="W117" s="158">
        <f>IFERROR(SUM(W113:W116),"0")</f>
        <v>26</v>
      </c>
      <c r="X117" s="158">
        <f>IFERROR(IF(X113="",0,X113),"0")+IFERROR(IF(X114="",0,X114),"0")+IFERROR(IF(X115="",0,X115),"0")+IFERROR(IF(X116="",0,X116),"0")</f>
        <v>0.46488000000000002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0"/>
      <c r="N118" s="166" t="s">
        <v>66</v>
      </c>
      <c r="O118" s="167"/>
      <c r="P118" s="167"/>
      <c r="Q118" s="167"/>
      <c r="R118" s="167"/>
      <c r="S118" s="167"/>
      <c r="T118" s="168"/>
      <c r="U118" s="38" t="s">
        <v>67</v>
      </c>
      <c r="V118" s="158">
        <f>IFERROR(SUMPRODUCT(V113:V116*H113:H116),"0")</f>
        <v>78</v>
      </c>
      <c r="W118" s="158">
        <f>IFERROR(SUMPRODUCT(W113:W116*H113:H116),"0")</f>
        <v>78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71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9</v>
      </c>
      <c r="W121" s="157">
        <f>IFERROR(IF(V121="","",V121),"")</f>
        <v>9</v>
      </c>
      <c r="X121" s="37">
        <f>IFERROR(IF(V121="","",V121*0.01788),"")</f>
        <v>0.16092000000000001</v>
      </c>
      <c r="Y121" s="57"/>
      <c r="Z121" s="58"/>
      <c r="AD121" s="62"/>
      <c r="BA121" s="105" t="s">
        <v>74</v>
      </c>
    </row>
    <row r="122" spans="1:53" x14ac:dyDescent="0.2">
      <c r="A122" s="169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0"/>
      <c r="N122" s="166" t="s">
        <v>66</v>
      </c>
      <c r="O122" s="167"/>
      <c r="P122" s="167"/>
      <c r="Q122" s="167"/>
      <c r="R122" s="167"/>
      <c r="S122" s="167"/>
      <c r="T122" s="168"/>
      <c r="U122" s="38" t="s">
        <v>65</v>
      </c>
      <c r="V122" s="158">
        <f>IFERROR(SUM(V121:V121),"0")</f>
        <v>9</v>
      </c>
      <c r="W122" s="158">
        <f>IFERROR(SUM(W121:W121),"0")</f>
        <v>9</v>
      </c>
      <c r="X122" s="158">
        <f>IFERROR(IF(X121="",0,X121),"0")</f>
        <v>0.16092000000000001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0"/>
      <c r="N123" s="166" t="s">
        <v>66</v>
      </c>
      <c r="O123" s="167"/>
      <c r="P123" s="167"/>
      <c r="Q123" s="167"/>
      <c r="R123" s="167"/>
      <c r="S123" s="167"/>
      <c r="T123" s="168"/>
      <c r="U123" s="38" t="s">
        <v>67</v>
      </c>
      <c r="V123" s="158">
        <f>IFERROR(SUMPRODUCT(V121:V121*H121:H121),"0")</f>
        <v>27</v>
      </c>
      <c r="W123" s="158">
        <f>IFERROR(SUMPRODUCT(W121:W121*H121:H121),"0")</f>
        <v>27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71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9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0"/>
      <c r="N128" s="166" t="s">
        <v>66</v>
      </c>
      <c r="O128" s="167"/>
      <c r="P128" s="167"/>
      <c r="Q128" s="167"/>
      <c r="R128" s="167"/>
      <c r="S128" s="167"/>
      <c r="T128" s="16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0"/>
      <c r="N129" s="166" t="s">
        <v>66</v>
      </c>
      <c r="O129" s="167"/>
      <c r="P129" s="167"/>
      <c r="Q129" s="167"/>
      <c r="R129" s="167"/>
      <c r="S129" s="167"/>
      <c r="T129" s="16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71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3">
        <v>4607111036124</v>
      </c>
      <c r="E133" s="162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31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1"/>
      <c r="P133" s="161"/>
      <c r="Q133" s="161"/>
      <c r="R133" s="162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69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0"/>
      <c r="N134" s="166" t="s">
        <v>66</v>
      </c>
      <c r="O134" s="167"/>
      <c r="P134" s="167"/>
      <c r="Q134" s="167"/>
      <c r="R134" s="167"/>
      <c r="S134" s="167"/>
      <c r="T134" s="16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70"/>
      <c r="N135" s="166" t="s">
        <v>66</v>
      </c>
      <c r="O135" s="167"/>
      <c r="P135" s="167"/>
      <c r="Q135" s="167"/>
      <c r="R135" s="167"/>
      <c r="S135" s="167"/>
      <c r="T135" s="16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77" t="s">
        <v>202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49"/>
      <c r="Z136" s="49"/>
    </row>
    <row r="137" spans="1:53" ht="16.5" customHeight="1" x14ac:dyDescent="0.25">
      <c r="A137" s="164" t="s">
        <v>203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2"/>
      <c r="Z137" s="152"/>
    </row>
    <row r="138" spans="1:53" ht="14.25" customHeight="1" x14ac:dyDescent="0.25">
      <c r="A138" s="171" t="s">
        <v>190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3">
        <v>4607111037701</v>
      </c>
      <c r="E139" s="162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1"/>
      <c r="P139" s="161"/>
      <c r="Q139" s="161"/>
      <c r="R139" s="162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69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0"/>
      <c r="N140" s="166" t="s">
        <v>66</v>
      </c>
      <c r="O140" s="167"/>
      <c r="P140" s="167"/>
      <c r="Q140" s="167"/>
      <c r="R140" s="167"/>
      <c r="S140" s="167"/>
      <c r="T140" s="16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70"/>
      <c r="N141" s="166" t="s">
        <v>66</v>
      </c>
      <c r="O141" s="167"/>
      <c r="P141" s="167"/>
      <c r="Q141" s="167"/>
      <c r="R141" s="167"/>
      <c r="S141" s="167"/>
      <c r="T141" s="16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4" t="s">
        <v>206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2"/>
      <c r="Z142" s="152"/>
    </row>
    <row r="143" spans="1:53" ht="14.25" customHeight="1" x14ac:dyDescent="0.25">
      <c r="A143" s="171" t="s">
        <v>60</v>
      </c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3">
        <v>4607111036384</v>
      </c>
      <c r="E144" s="162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16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3">
        <v>4640242180250</v>
      </c>
      <c r="E145" s="162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56" t="s">
        <v>211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3">
        <v>4607111036216</v>
      </c>
      <c r="E146" s="162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3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3">
        <v>4607111036278</v>
      </c>
      <c r="E147" s="162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19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1"/>
      <c r="P147" s="161"/>
      <c r="Q147" s="161"/>
      <c r="R147" s="162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69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0"/>
      <c r="N148" s="166" t="s">
        <v>66</v>
      </c>
      <c r="O148" s="167"/>
      <c r="P148" s="167"/>
      <c r="Q148" s="167"/>
      <c r="R148" s="167"/>
      <c r="S148" s="167"/>
      <c r="T148" s="168"/>
      <c r="U148" s="38" t="s">
        <v>65</v>
      </c>
      <c r="V148" s="158">
        <f>IFERROR(SUM(V144:V147),"0")</f>
        <v>0</v>
      </c>
      <c r="W148" s="158">
        <f>IFERROR(SUM(W144:W147),"0")</f>
        <v>0</v>
      </c>
      <c r="X148" s="158">
        <f>IFERROR(IF(X144="",0,X144),"0")+IFERROR(IF(X145="",0,X145),"0")+IFERROR(IF(X146="",0,X146),"0")+IFERROR(IF(X147="",0,X147),"0")</f>
        <v>0</v>
      </c>
      <c r="Y148" s="159"/>
      <c r="Z148" s="159"/>
    </row>
    <row r="149" spans="1:53" x14ac:dyDescent="0.2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70"/>
      <c r="N149" s="166" t="s">
        <v>66</v>
      </c>
      <c r="O149" s="167"/>
      <c r="P149" s="167"/>
      <c r="Q149" s="167"/>
      <c r="R149" s="167"/>
      <c r="S149" s="167"/>
      <c r="T149" s="168"/>
      <c r="U149" s="38" t="s">
        <v>67</v>
      </c>
      <c r="V149" s="158">
        <f>IFERROR(SUMPRODUCT(V144:V147*H144:H147),"0")</f>
        <v>0</v>
      </c>
      <c r="W149" s="158">
        <f>IFERROR(SUMPRODUCT(W144:W147*H144:H147),"0")</f>
        <v>0</v>
      </c>
      <c r="X149" s="38"/>
      <c r="Y149" s="159"/>
      <c r="Z149" s="159"/>
    </row>
    <row r="150" spans="1:53" ht="14.25" customHeight="1" x14ac:dyDescent="0.25">
      <c r="A150" s="171" t="s">
        <v>216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3">
        <v>4607111036827</v>
      </c>
      <c r="E151" s="162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3">
        <v>4607111036834</v>
      </c>
      <c r="E152" s="162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1"/>
      <c r="P152" s="161"/>
      <c r="Q152" s="161"/>
      <c r="R152" s="162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69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0"/>
      <c r="N153" s="166" t="s">
        <v>66</v>
      </c>
      <c r="O153" s="167"/>
      <c r="P153" s="167"/>
      <c r="Q153" s="167"/>
      <c r="R153" s="167"/>
      <c r="S153" s="167"/>
      <c r="T153" s="16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70"/>
      <c r="N154" s="166" t="s">
        <v>66</v>
      </c>
      <c r="O154" s="167"/>
      <c r="P154" s="167"/>
      <c r="Q154" s="167"/>
      <c r="R154" s="167"/>
      <c r="S154" s="167"/>
      <c r="T154" s="16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77" t="s">
        <v>221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49"/>
      <c r="Z155" s="49"/>
    </row>
    <row r="156" spans="1:53" ht="16.5" customHeight="1" x14ac:dyDescent="0.25">
      <c r="A156" s="164" t="s">
        <v>222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2"/>
      <c r="Z156" s="152"/>
    </row>
    <row r="157" spans="1:53" ht="14.25" customHeight="1" x14ac:dyDescent="0.25">
      <c r="A157" s="171" t="s">
        <v>70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3">
        <v>4607111035721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36</v>
      </c>
      <c r="W158" s="157">
        <f>IFERROR(IF(V158="","",V158),"")</f>
        <v>36</v>
      </c>
      <c r="X158" s="37">
        <f>IFERROR(IF(V158="","",V158*0.01788),"")</f>
        <v>0.64368000000000003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3">
        <v>4607111035691</v>
      </c>
      <c r="E159" s="162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1"/>
      <c r="P159" s="161"/>
      <c r="Q159" s="161"/>
      <c r="R159" s="162"/>
      <c r="S159" s="35"/>
      <c r="T159" s="35"/>
      <c r="U159" s="36" t="s">
        <v>65</v>
      </c>
      <c r="V159" s="156">
        <v>30</v>
      </c>
      <c r="W159" s="157">
        <f>IFERROR(IF(V159="","",V159),"")</f>
        <v>30</v>
      </c>
      <c r="X159" s="37">
        <f>IFERROR(IF(V159="","",V159*0.01788),"")</f>
        <v>0.53639999999999999</v>
      </c>
      <c r="Y159" s="57"/>
      <c r="Z159" s="58"/>
      <c r="AD159" s="62"/>
      <c r="BA159" s="118" t="s">
        <v>74</v>
      </c>
    </row>
    <row r="160" spans="1:53" x14ac:dyDescent="0.2">
      <c r="A160" s="169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0"/>
      <c r="N160" s="166" t="s">
        <v>66</v>
      </c>
      <c r="O160" s="167"/>
      <c r="P160" s="167"/>
      <c r="Q160" s="167"/>
      <c r="R160" s="167"/>
      <c r="S160" s="167"/>
      <c r="T160" s="168"/>
      <c r="U160" s="38" t="s">
        <v>65</v>
      </c>
      <c r="V160" s="158">
        <f>IFERROR(SUM(V158:V159),"0")</f>
        <v>66</v>
      </c>
      <c r="W160" s="158">
        <f>IFERROR(SUM(W158:W159),"0")</f>
        <v>66</v>
      </c>
      <c r="X160" s="158">
        <f>IFERROR(IF(X158="",0,X158),"0")+IFERROR(IF(X159="",0,X159),"0")</f>
        <v>1.18008</v>
      </c>
      <c r="Y160" s="159"/>
      <c r="Z160" s="159"/>
    </row>
    <row r="161" spans="1:53" x14ac:dyDescent="0.2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70"/>
      <c r="N161" s="166" t="s">
        <v>66</v>
      </c>
      <c r="O161" s="167"/>
      <c r="P161" s="167"/>
      <c r="Q161" s="167"/>
      <c r="R161" s="167"/>
      <c r="S161" s="167"/>
      <c r="T161" s="168"/>
      <c r="U161" s="38" t="s">
        <v>67</v>
      </c>
      <c r="V161" s="158">
        <f>IFERROR(SUMPRODUCT(V158:V159*H158:H159),"0")</f>
        <v>198</v>
      </c>
      <c r="W161" s="158">
        <f>IFERROR(SUMPRODUCT(W158:W159*H158:H159),"0")</f>
        <v>198</v>
      </c>
      <c r="X161" s="38"/>
      <c r="Y161" s="159"/>
      <c r="Z161" s="159"/>
    </row>
    <row r="162" spans="1:53" ht="16.5" customHeight="1" x14ac:dyDescent="0.25">
      <c r="A162" s="164" t="s">
        <v>227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2"/>
      <c r="Z162" s="152"/>
    </row>
    <row r="163" spans="1:53" ht="14.25" customHeight="1" x14ac:dyDescent="0.25">
      <c r="A163" s="171" t="s">
        <v>227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3">
        <v>4607111035783</v>
      </c>
      <c r="E164" s="162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3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1"/>
      <c r="P164" s="161"/>
      <c r="Q164" s="161"/>
      <c r="R164" s="162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69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0"/>
      <c r="N165" s="166" t="s">
        <v>66</v>
      </c>
      <c r="O165" s="167"/>
      <c r="P165" s="167"/>
      <c r="Q165" s="167"/>
      <c r="R165" s="167"/>
      <c r="S165" s="167"/>
      <c r="T165" s="16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70"/>
      <c r="N166" s="166" t="s">
        <v>66</v>
      </c>
      <c r="O166" s="167"/>
      <c r="P166" s="167"/>
      <c r="Q166" s="167"/>
      <c r="R166" s="167"/>
      <c r="S166" s="167"/>
      <c r="T166" s="16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4" t="s">
        <v>221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2"/>
      <c r="Z167" s="152"/>
    </row>
    <row r="168" spans="1:53" ht="14.25" customHeight="1" x14ac:dyDescent="0.25">
      <c r="A168" s="171" t="s">
        <v>230</v>
      </c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3">
        <v>4680115881204</v>
      </c>
      <c r="E169" s="162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5" t="s">
        <v>234</v>
      </c>
      <c r="O169" s="161"/>
      <c r="P169" s="161"/>
      <c r="Q169" s="161"/>
      <c r="R169" s="162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69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0"/>
      <c r="N170" s="166" t="s">
        <v>66</v>
      </c>
      <c r="O170" s="167"/>
      <c r="P170" s="167"/>
      <c r="Q170" s="167"/>
      <c r="R170" s="167"/>
      <c r="S170" s="167"/>
      <c r="T170" s="16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70"/>
      <c r="N171" s="166" t="s">
        <v>66</v>
      </c>
      <c r="O171" s="167"/>
      <c r="P171" s="167"/>
      <c r="Q171" s="167"/>
      <c r="R171" s="167"/>
      <c r="S171" s="167"/>
      <c r="T171" s="16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77" t="s">
        <v>236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49"/>
      <c r="Z172" s="49"/>
    </row>
    <row r="173" spans="1:53" ht="16.5" customHeight="1" x14ac:dyDescent="0.25">
      <c r="A173" s="164" t="s">
        <v>237</v>
      </c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52"/>
      <c r="Z173" s="152"/>
    </row>
    <row r="174" spans="1:53" ht="14.25" customHeight="1" x14ac:dyDescent="0.25">
      <c r="A174" s="171" t="s">
        <v>60</v>
      </c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3">
        <v>4607111037022</v>
      </c>
      <c r="E175" s="162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1"/>
      <c r="P175" s="161"/>
      <c r="Q175" s="161"/>
      <c r="R175" s="162"/>
      <c r="S175" s="35"/>
      <c r="T175" s="35"/>
      <c r="U175" s="36" t="s">
        <v>65</v>
      </c>
      <c r="V175" s="156">
        <v>0</v>
      </c>
      <c r="W175" s="157">
        <f>IFERROR(IF(V175="","",V175),"")</f>
        <v>0</v>
      </c>
      <c r="X175" s="37">
        <f>IFERROR(IF(V175="","",V175*0.0155),"")</f>
        <v>0</v>
      </c>
      <c r="Y175" s="57"/>
      <c r="Z175" s="58"/>
      <c r="AD175" s="62"/>
      <c r="BA175" s="121" t="s">
        <v>1</v>
      </c>
    </row>
    <row r="176" spans="1:53" x14ac:dyDescent="0.2">
      <c r="A176" s="169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70"/>
      <c r="N176" s="166" t="s">
        <v>66</v>
      </c>
      <c r="O176" s="167"/>
      <c r="P176" s="167"/>
      <c r="Q176" s="167"/>
      <c r="R176" s="167"/>
      <c r="S176" s="167"/>
      <c r="T176" s="168"/>
      <c r="U176" s="38" t="s">
        <v>65</v>
      </c>
      <c r="V176" s="158">
        <f>IFERROR(SUM(V175:V175),"0")</f>
        <v>0</v>
      </c>
      <c r="W176" s="158">
        <f>IFERROR(SUM(W175:W175),"0")</f>
        <v>0</v>
      </c>
      <c r="X176" s="158">
        <f>IFERROR(IF(X175="",0,X175),"0")</f>
        <v>0</v>
      </c>
      <c r="Y176" s="159"/>
      <c r="Z176" s="159"/>
    </row>
    <row r="177" spans="1:53" x14ac:dyDescent="0.2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70"/>
      <c r="N177" s="166" t="s">
        <v>66</v>
      </c>
      <c r="O177" s="167"/>
      <c r="P177" s="167"/>
      <c r="Q177" s="167"/>
      <c r="R177" s="167"/>
      <c r="S177" s="167"/>
      <c r="T177" s="168"/>
      <c r="U177" s="38" t="s">
        <v>67</v>
      </c>
      <c r="V177" s="158">
        <f>IFERROR(SUMPRODUCT(V175:V175*H175:H175),"0")</f>
        <v>0</v>
      </c>
      <c r="W177" s="158">
        <f>IFERROR(SUMPRODUCT(W175:W175*H175:H175),"0")</f>
        <v>0</v>
      </c>
      <c r="X177" s="38"/>
      <c r="Y177" s="159"/>
      <c r="Z177" s="159"/>
    </row>
    <row r="178" spans="1:53" ht="16.5" customHeight="1" x14ac:dyDescent="0.25">
      <c r="A178" s="164" t="s">
        <v>240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2"/>
      <c r="Z178" s="152"/>
    </row>
    <row r="179" spans="1:53" ht="14.25" customHeight="1" x14ac:dyDescent="0.25">
      <c r="A179" s="171" t="s">
        <v>60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3">
        <v>4607111038494</v>
      </c>
      <c r="E180" s="162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331" t="s">
        <v>243</v>
      </c>
      <c r="O180" s="161"/>
      <c r="P180" s="161"/>
      <c r="Q180" s="161"/>
      <c r="R180" s="162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3">
        <v>4607111038135</v>
      </c>
      <c r="E181" s="162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193" t="s">
        <v>247</v>
      </c>
      <c r="O181" s="161"/>
      <c r="P181" s="161"/>
      <c r="Q181" s="161"/>
      <c r="R181" s="162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69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70"/>
      <c r="N182" s="166" t="s">
        <v>66</v>
      </c>
      <c r="O182" s="167"/>
      <c r="P182" s="167"/>
      <c r="Q182" s="167"/>
      <c r="R182" s="167"/>
      <c r="S182" s="167"/>
      <c r="T182" s="16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70"/>
      <c r="N183" s="166" t="s">
        <v>66</v>
      </c>
      <c r="O183" s="167"/>
      <c r="P183" s="167"/>
      <c r="Q183" s="167"/>
      <c r="R183" s="167"/>
      <c r="S183" s="167"/>
      <c r="T183" s="16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4" t="s">
        <v>248</v>
      </c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52"/>
      <c r="Z184" s="152"/>
    </row>
    <row r="185" spans="1:53" ht="14.25" customHeight="1" x14ac:dyDescent="0.25">
      <c r="A185" s="171" t="s">
        <v>60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3">
        <v>4607111035882</v>
      </c>
      <c r="E186" s="162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1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1"/>
      <c r="P186" s="161"/>
      <c r="Q186" s="161"/>
      <c r="R186" s="162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3">
        <v>4607111035905</v>
      </c>
      <c r="E187" s="162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1"/>
      <c r="P187" s="161"/>
      <c r="Q187" s="161"/>
      <c r="R187" s="162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3">
        <v>4607111035912</v>
      </c>
      <c r="E188" s="162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1"/>
      <c r="P188" s="161"/>
      <c r="Q188" s="161"/>
      <c r="R188" s="162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3">
        <v>4607111035929</v>
      </c>
      <c r="E189" s="162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1"/>
      <c r="P189" s="161"/>
      <c r="Q189" s="161"/>
      <c r="R189" s="162"/>
      <c r="S189" s="35"/>
      <c r="T189" s="35"/>
      <c r="U189" s="36" t="s">
        <v>65</v>
      </c>
      <c r="V189" s="156">
        <v>0</v>
      </c>
      <c r="W189" s="157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69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70"/>
      <c r="N190" s="166" t="s">
        <v>66</v>
      </c>
      <c r="O190" s="167"/>
      <c r="P190" s="167"/>
      <c r="Q190" s="167"/>
      <c r="R190" s="167"/>
      <c r="S190" s="167"/>
      <c r="T190" s="168"/>
      <c r="U190" s="38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70"/>
      <c r="N191" s="166" t="s">
        <v>66</v>
      </c>
      <c r="O191" s="167"/>
      <c r="P191" s="167"/>
      <c r="Q191" s="167"/>
      <c r="R191" s="167"/>
      <c r="S191" s="167"/>
      <c r="T191" s="168"/>
      <c r="U191" s="38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8"/>
      <c r="Y191" s="159"/>
      <c r="Z191" s="159"/>
    </row>
    <row r="192" spans="1:53" ht="16.5" customHeight="1" x14ac:dyDescent="0.25">
      <c r="A192" s="164" t="s">
        <v>257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52"/>
      <c r="Z192" s="152"/>
    </row>
    <row r="193" spans="1:53" ht="14.25" customHeight="1" x14ac:dyDescent="0.25">
      <c r="A193" s="171" t="s">
        <v>230</v>
      </c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3">
        <v>4680115881334</v>
      </c>
      <c r="E194" s="162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55" t="s">
        <v>260</v>
      </c>
      <c r="O194" s="161"/>
      <c r="P194" s="161"/>
      <c r="Q194" s="161"/>
      <c r="R194" s="162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69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0"/>
      <c r="N195" s="166" t="s">
        <v>66</v>
      </c>
      <c r="O195" s="167"/>
      <c r="P195" s="167"/>
      <c r="Q195" s="167"/>
      <c r="R195" s="167"/>
      <c r="S195" s="167"/>
      <c r="T195" s="16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70"/>
      <c r="N196" s="166" t="s">
        <v>66</v>
      </c>
      <c r="O196" s="167"/>
      <c r="P196" s="167"/>
      <c r="Q196" s="167"/>
      <c r="R196" s="167"/>
      <c r="S196" s="167"/>
      <c r="T196" s="16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4" t="s">
        <v>261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2"/>
      <c r="Z197" s="152"/>
    </row>
    <row r="198" spans="1:53" ht="14.25" customHeight="1" x14ac:dyDescent="0.25">
      <c r="A198" s="171" t="s">
        <v>60</v>
      </c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3">
        <v>4607111035332</v>
      </c>
      <c r="E199" s="162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18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1"/>
      <c r="P199" s="161"/>
      <c r="Q199" s="161"/>
      <c r="R199" s="162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3">
        <v>4607111035080</v>
      </c>
      <c r="E200" s="162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1"/>
      <c r="P200" s="161"/>
      <c r="Q200" s="161"/>
      <c r="R200" s="162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69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70"/>
      <c r="N201" s="166" t="s">
        <v>66</v>
      </c>
      <c r="O201" s="167"/>
      <c r="P201" s="167"/>
      <c r="Q201" s="167"/>
      <c r="R201" s="167"/>
      <c r="S201" s="167"/>
      <c r="T201" s="16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70"/>
      <c r="N202" s="166" t="s">
        <v>66</v>
      </c>
      <c r="O202" s="167"/>
      <c r="P202" s="167"/>
      <c r="Q202" s="167"/>
      <c r="R202" s="167"/>
      <c r="S202" s="167"/>
      <c r="T202" s="16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77" t="s">
        <v>266</v>
      </c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49"/>
      <c r="Z203" s="49"/>
    </row>
    <row r="204" spans="1:53" ht="16.5" customHeight="1" x14ac:dyDescent="0.25">
      <c r="A204" s="164" t="s">
        <v>267</v>
      </c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52"/>
      <c r="Z204" s="152"/>
    </row>
    <row r="205" spans="1:53" ht="14.25" customHeight="1" x14ac:dyDescent="0.25">
      <c r="A205" s="171" t="s">
        <v>60</v>
      </c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3">
        <v>4607111036162</v>
      </c>
      <c r="E206" s="162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1"/>
      <c r="P206" s="161"/>
      <c r="Q206" s="161"/>
      <c r="R206" s="162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69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70"/>
      <c r="N207" s="166" t="s">
        <v>66</v>
      </c>
      <c r="O207" s="167"/>
      <c r="P207" s="167"/>
      <c r="Q207" s="167"/>
      <c r="R207" s="167"/>
      <c r="S207" s="167"/>
      <c r="T207" s="16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70"/>
      <c r="N208" s="166" t="s">
        <v>66</v>
      </c>
      <c r="O208" s="167"/>
      <c r="P208" s="167"/>
      <c r="Q208" s="167"/>
      <c r="R208" s="167"/>
      <c r="S208" s="167"/>
      <c r="T208" s="16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77" t="s">
        <v>270</v>
      </c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49"/>
      <c r="Z209" s="49"/>
    </row>
    <row r="210" spans="1:53" ht="16.5" customHeight="1" x14ac:dyDescent="0.25">
      <c r="A210" s="164" t="s">
        <v>271</v>
      </c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52"/>
      <c r="Z210" s="152"/>
    </row>
    <row r="211" spans="1:53" ht="14.25" customHeight="1" x14ac:dyDescent="0.25">
      <c r="A211" s="171" t="s">
        <v>60</v>
      </c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3">
        <v>4607111035899</v>
      </c>
      <c r="E212" s="162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306" t="s">
        <v>274</v>
      </c>
      <c r="O212" s="161"/>
      <c r="P212" s="161"/>
      <c r="Q212" s="161"/>
      <c r="R212" s="162"/>
      <c r="S212" s="35"/>
      <c r="T212" s="35"/>
      <c r="U212" s="36" t="s">
        <v>65</v>
      </c>
      <c r="V212" s="156">
        <v>0</v>
      </c>
      <c r="W212" s="157">
        <f>IFERROR(IF(V212="","",V212),"")</f>
        <v>0</v>
      </c>
      <c r="X212" s="37">
        <f>IFERROR(IF(V212="","",V212*0.0155),"")</f>
        <v>0</v>
      </c>
      <c r="Y212" s="57"/>
      <c r="Z212" s="58"/>
      <c r="AD212" s="62"/>
      <c r="BA212" s="132" t="s">
        <v>1</v>
      </c>
    </row>
    <row r="213" spans="1:53" x14ac:dyDescent="0.2">
      <c r="A213" s="169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70"/>
      <c r="N213" s="166" t="s">
        <v>66</v>
      </c>
      <c r="O213" s="167"/>
      <c r="P213" s="167"/>
      <c r="Q213" s="167"/>
      <c r="R213" s="167"/>
      <c r="S213" s="167"/>
      <c r="T213" s="168"/>
      <c r="U213" s="38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70"/>
      <c r="N214" s="166" t="s">
        <v>66</v>
      </c>
      <c r="O214" s="167"/>
      <c r="P214" s="167"/>
      <c r="Q214" s="167"/>
      <c r="R214" s="167"/>
      <c r="S214" s="167"/>
      <c r="T214" s="168"/>
      <c r="U214" s="38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8"/>
      <c r="Y214" s="159"/>
      <c r="Z214" s="159"/>
    </row>
    <row r="215" spans="1:53" ht="16.5" customHeight="1" x14ac:dyDescent="0.25">
      <c r="A215" s="164" t="s">
        <v>275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2"/>
      <c r="Z215" s="152"/>
    </row>
    <row r="216" spans="1:53" ht="14.25" customHeight="1" x14ac:dyDescent="0.25">
      <c r="A216" s="171" t="s">
        <v>60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3">
        <v>4607111036711</v>
      </c>
      <c r="E217" s="162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3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1"/>
      <c r="P217" s="161"/>
      <c r="Q217" s="161"/>
      <c r="R217" s="162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69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0"/>
      <c r="N218" s="166" t="s">
        <v>66</v>
      </c>
      <c r="O218" s="167"/>
      <c r="P218" s="167"/>
      <c r="Q218" s="167"/>
      <c r="R218" s="167"/>
      <c r="S218" s="167"/>
      <c r="T218" s="16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70"/>
      <c r="N219" s="166" t="s">
        <v>66</v>
      </c>
      <c r="O219" s="167"/>
      <c r="P219" s="167"/>
      <c r="Q219" s="167"/>
      <c r="R219" s="167"/>
      <c r="S219" s="167"/>
      <c r="T219" s="16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77" t="s">
        <v>278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49"/>
      <c r="Z220" s="49"/>
    </row>
    <row r="221" spans="1:53" ht="16.5" customHeight="1" x14ac:dyDescent="0.25">
      <c r="A221" s="164" t="s">
        <v>279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52"/>
      <c r="Z221" s="152"/>
    </row>
    <row r="222" spans="1:53" ht="14.25" customHeight="1" x14ac:dyDescent="0.25">
      <c r="A222" s="171" t="s">
        <v>129</v>
      </c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3">
        <v>4640242180427</v>
      </c>
      <c r="E223" s="162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32" t="s">
        <v>282</v>
      </c>
      <c r="O223" s="161"/>
      <c r="P223" s="161"/>
      <c r="Q223" s="161"/>
      <c r="R223" s="162"/>
      <c r="S223" s="35"/>
      <c r="T223" s="35"/>
      <c r="U223" s="36" t="s">
        <v>65</v>
      </c>
      <c r="V223" s="156">
        <v>0</v>
      </c>
      <c r="W223" s="157">
        <f>IFERROR(IF(V223="","",V223),"")</f>
        <v>0</v>
      </c>
      <c r="X223" s="37">
        <f>IFERROR(IF(V223="","",V223*0.00502),"")</f>
        <v>0</v>
      </c>
      <c r="Y223" s="57"/>
      <c r="Z223" s="58"/>
      <c r="AD223" s="62"/>
      <c r="BA223" s="134" t="s">
        <v>74</v>
      </c>
    </row>
    <row r="224" spans="1:53" x14ac:dyDescent="0.2">
      <c r="A224" s="169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70"/>
      <c r="N224" s="166" t="s">
        <v>66</v>
      </c>
      <c r="O224" s="167"/>
      <c r="P224" s="167"/>
      <c r="Q224" s="167"/>
      <c r="R224" s="167"/>
      <c r="S224" s="167"/>
      <c r="T224" s="168"/>
      <c r="U224" s="38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70"/>
      <c r="N225" s="166" t="s">
        <v>66</v>
      </c>
      <c r="O225" s="167"/>
      <c r="P225" s="167"/>
      <c r="Q225" s="167"/>
      <c r="R225" s="167"/>
      <c r="S225" s="167"/>
      <c r="T225" s="168"/>
      <c r="U225" s="38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8"/>
      <c r="Y225" s="159"/>
      <c r="Z225" s="159"/>
    </row>
    <row r="226" spans="1:53" ht="14.25" customHeight="1" x14ac:dyDescent="0.25">
      <c r="A226" s="171" t="s">
        <v>70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3">
        <v>4640242180397</v>
      </c>
      <c r="E227" s="162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311" t="s">
        <v>285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74</v>
      </c>
    </row>
    <row r="228" spans="1:53" x14ac:dyDescent="0.2">
      <c r="A228" s="169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0"/>
      <c r="N228" s="166" t="s">
        <v>66</v>
      </c>
      <c r="O228" s="167"/>
      <c r="P228" s="167"/>
      <c r="Q228" s="167"/>
      <c r="R228" s="167"/>
      <c r="S228" s="167"/>
      <c r="T228" s="168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0"/>
      <c r="N229" s="166" t="s">
        <v>66</v>
      </c>
      <c r="O229" s="167"/>
      <c r="P229" s="167"/>
      <c r="Q229" s="167"/>
      <c r="R229" s="167"/>
      <c r="S229" s="167"/>
      <c r="T229" s="168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71" t="s">
        <v>147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3">
        <v>4640242180304</v>
      </c>
      <c r="E231" s="162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48" t="s">
        <v>288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IFERROR(IF(V231="","",V231*0.00936),"")</f>
        <v>0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3">
        <v>4640242180298</v>
      </c>
      <c r="E232" s="162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8" t="s">
        <v>291</v>
      </c>
      <c r="O232" s="161"/>
      <c r="P232" s="161"/>
      <c r="Q232" s="161"/>
      <c r="R232" s="162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3">
        <v>4640242180236</v>
      </c>
      <c r="E233" s="162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319" t="s">
        <v>294</v>
      </c>
      <c r="O233" s="161"/>
      <c r="P233" s="161"/>
      <c r="Q233" s="161"/>
      <c r="R233" s="162"/>
      <c r="S233" s="35"/>
      <c r="T233" s="35"/>
      <c r="U233" s="36" t="s">
        <v>65</v>
      </c>
      <c r="V233" s="156">
        <v>9</v>
      </c>
      <c r="W233" s="157">
        <f>IFERROR(IF(V233="","",V233),"")</f>
        <v>9</v>
      </c>
      <c r="X233" s="37">
        <f>IFERROR(IF(V233="","",V233*0.0155),"")</f>
        <v>0.13950000000000001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3">
        <v>4640242180410</v>
      </c>
      <c r="E234" s="162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3" t="s">
        <v>297</v>
      </c>
      <c r="O234" s="161"/>
      <c r="P234" s="161"/>
      <c r="Q234" s="161"/>
      <c r="R234" s="162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69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70"/>
      <c r="N235" s="166" t="s">
        <v>66</v>
      </c>
      <c r="O235" s="167"/>
      <c r="P235" s="167"/>
      <c r="Q235" s="167"/>
      <c r="R235" s="167"/>
      <c r="S235" s="167"/>
      <c r="T235" s="168"/>
      <c r="U235" s="38" t="s">
        <v>65</v>
      </c>
      <c r="V235" s="158">
        <f>IFERROR(SUM(V231:V234),"0")</f>
        <v>9</v>
      </c>
      <c r="W235" s="158">
        <f>IFERROR(SUM(W231:W234),"0")</f>
        <v>9</v>
      </c>
      <c r="X235" s="158">
        <f>IFERROR(IF(X231="",0,X231),"0")+IFERROR(IF(X232="",0,X232),"0")+IFERROR(IF(X233="",0,X233),"0")+IFERROR(IF(X234="",0,X234),"0")</f>
        <v>0.13950000000000001</v>
      </c>
      <c r="Y235" s="159"/>
      <c r="Z235" s="159"/>
    </row>
    <row r="236" spans="1:53" x14ac:dyDescent="0.2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70"/>
      <c r="N236" s="166" t="s">
        <v>66</v>
      </c>
      <c r="O236" s="167"/>
      <c r="P236" s="167"/>
      <c r="Q236" s="167"/>
      <c r="R236" s="167"/>
      <c r="S236" s="167"/>
      <c r="T236" s="168"/>
      <c r="U236" s="38" t="s">
        <v>67</v>
      </c>
      <c r="V236" s="158">
        <f>IFERROR(SUMPRODUCT(V231:V234*H231:H234),"0")</f>
        <v>45</v>
      </c>
      <c r="W236" s="158">
        <f>IFERROR(SUMPRODUCT(W231:W234*H231:H234),"0")</f>
        <v>45</v>
      </c>
      <c r="X236" s="38"/>
      <c r="Y236" s="159"/>
      <c r="Z236" s="159"/>
    </row>
    <row r="237" spans="1:53" ht="14.25" customHeight="1" x14ac:dyDescent="0.25">
      <c r="A237" s="171" t="s">
        <v>125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3">
        <v>4640242180373</v>
      </c>
      <c r="E238" s="162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79" t="s">
        <v>300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 t="shared" ref="W238:W247" si="4">IFERROR(IF(V238="","",V238),"")</f>
        <v>0</v>
      </c>
      <c r="X238" s="37">
        <f t="shared" ref="X238:X243" si="5">IFERROR(IF(V238="","",V238*0.00936),"")</f>
        <v>0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3">
        <v>4640242180366</v>
      </c>
      <c r="E239" s="162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308" t="s">
        <v>303</v>
      </c>
      <c r="O239" s="161"/>
      <c r="P239" s="161"/>
      <c r="Q239" s="161"/>
      <c r="R239" s="162"/>
      <c r="S239" s="35"/>
      <c r="T239" s="35"/>
      <c r="U239" s="36" t="s">
        <v>65</v>
      </c>
      <c r="V239" s="156">
        <v>0</v>
      </c>
      <c r="W239" s="157">
        <f t="shared" si="4"/>
        <v>0</v>
      </c>
      <c r="X239" s="37">
        <f t="shared" si="5"/>
        <v>0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3">
        <v>4640242180335</v>
      </c>
      <c r="E240" s="162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80" t="s">
        <v>306</v>
      </c>
      <c r="O240" s="161"/>
      <c r="P240" s="161"/>
      <c r="Q240" s="161"/>
      <c r="R240" s="162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3">
        <v>4640242180342</v>
      </c>
      <c r="E241" s="162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38" t="s">
        <v>309</v>
      </c>
      <c r="O241" s="161"/>
      <c r="P241" s="161"/>
      <c r="Q241" s="161"/>
      <c r="R241" s="162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3">
        <v>4640242180359</v>
      </c>
      <c r="E242" s="162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1" t="s">
        <v>312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54</v>
      </c>
      <c r="W242" s="157">
        <f t="shared" si="4"/>
        <v>54</v>
      </c>
      <c r="X242" s="37">
        <f t="shared" si="5"/>
        <v>0.50544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3">
        <v>4640242180380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0" t="s">
        <v>315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3</v>
      </c>
      <c r="W243" s="157">
        <f t="shared" si="4"/>
        <v>3</v>
      </c>
      <c r="X243" s="37">
        <f t="shared" si="5"/>
        <v>2.8080000000000001E-2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3">
        <v>4640242180311</v>
      </c>
      <c r="E244" s="162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46" t="s">
        <v>318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>IFERROR(IF(V244="","",V244*0.0155),"")</f>
        <v>0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3">
        <v>4640242180328</v>
      </c>
      <c r="E245" s="162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16</v>
      </c>
      <c r="W245" s="157">
        <f t="shared" si="4"/>
        <v>16</v>
      </c>
      <c r="X245" s="37">
        <f>IFERROR(IF(V245="","",V245*0.00936),"")</f>
        <v>0.14976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3">
        <v>4640242180380</v>
      </c>
      <c r="E246" s="162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318" t="s">
        <v>324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40</v>
      </c>
      <c r="W246" s="157">
        <f t="shared" si="4"/>
        <v>40</v>
      </c>
      <c r="X246" s="37">
        <f>IFERROR(IF(V246="","",V246*0.00502),"")</f>
        <v>0.20080000000000001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3">
        <v>4640242180403</v>
      </c>
      <c r="E247" s="162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32" t="s">
        <v>327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74</v>
      </c>
    </row>
    <row r="248" spans="1:53" x14ac:dyDescent="0.2">
      <c r="A248" s="169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70"/>
      <c r="N248" s="166" t="s">
        <v>66</v>
      </c>
      <c r="O248" s="167"/>
      <c r="P248" s="167"/>
      <c r="Q248" s="167"/>
      <c r="R248" s="167"/>
      <c r="S248" s="167"/>
      <c r="T248" s="168"/>
      <c r="U248" s="38" t="s">
        <v>65</v>
      </c>
      <c r="V248" s="158">
        <f>IFERROR(SUM(V238:V247),"0")</f>
        <v>113</v>
      </c>
      <c r="W248" s="158">
        <f>IFERROR(SUM(W238:W247),"0")</f>
        <v>113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0.88407999999999998</v>
      </c>
      <c r="Y248" s="159"/>
      <c r="Z248" s="159"/>
    </row>
    <row r="249" spans="1:53" x14ac:dyDescent="0.2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70"/>
      <c r="N249" s="166" t="s">
        <v>66</v>
      </c>
      <c r="O249" s="167"/>
      <c r="P249" s="167"/>
      <c r="Q249" s="167"/>
      <c r="R249" s="167"/>
      <c r="S249" s="167"/>
      <c r="T249" s="168"/>
      <c r="U249" s="38" t="s">
        <v>67</v>
      </c>
      <c r="V249" s="158">
        <f>IFERROR(SUMPRODUCT(V238:V247*H238:H247),"0")</f>
        <v>338.9</v>
      </c>
      <c r="W249" s="158">
        <f>IFERROR(SUMPRODUCT(W238:W247*H238:H247),"0")</f>
        <v>338.9</v>
      </c>
      <c r="X249" s="38"/>
      <c r="Y249" s="159"/>
      <c r="Z249" s="159"/>
    </row>
    <row r="250" spans="1:53" ht="15" customHeight="1" x14ac:dyDescent="0.2">
      <c r="A250" s="210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98"/>
      <c r="N250" s="233" t="s">
        <v>328</v>
      </c>
      <c r="O250" s="234"/>
      <c r="P250" s="234"/>
      <c r="Q250" s="234"/>
      <c r="R250" s="234"/>
      <c r="S250" s="234"/>
      <c r="T250" s="235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1586.42</v>
      </c>
      <c r="W250" s="158">
        <f>IFERROR(W24+W33+W41+W47+W57+W63+W68+W74+W84+W91+W99+W105+W110+W118+W123+W129+W135+W141+W149+W154+W161+W166+W171+W177+W183+W191+W196+W202+W208+W214+W219+W225+W229+W236+W249,"0")</f>
        <v>1586.42</v>
      </c>
      <c r="X250" s="38"/>
      <c r="Y250" s="159"/>
      <c r="Z250" s="159"/>
    </row>
    <row r="251" spans="1:53" x14ac:dyDescent="0.2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98"/>
      <c r="N251" s="233" t="s">
        <v>329</v>
      </c>
      <c r="O251" s="234"/>
      <c r="P251" s="234"/>
      <c r="Q251" s="234"/>
      <c r="R251" s="234"/>
      <c r="S251" s="234"/>
      <c r="T251" s="235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1766.9698000000003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1766.9698000000003</v>
      </c>
      <c r="X251" s="38"/>
      <c r="Y251" s="159"/>
      <c r="Z251" s="159"/>
    </row>
    <row r="252" spans="1:53" x14ac:dyDescent="0.2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98"/>
      <c r="N252" s="233" t="s">
        <v>330</v>
      </c>
      <c r="O252" s="234"/>
      <c r="P252" s="234"/>
      <c r="Q252" s="234"/>
      <c r="R252" s="234"/>
      <c r="S252" s="234"/>
      <c r="T252" s="235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5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5</v>
      </c>
      <c r="X252" s="38"/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98"/>
      <c r="N253" s="233" t="s">
        <v>332</v>
      </c>
      <c r="O253" s="234"/>
      <c r="P253" s="234"/>
      <c r="Q253" s="234"/>
      <c r="R253" s="234"/>
      <c r="S253" s="234"/>
      <c r="T253" s="235"/>
      <c r="U253" s="38" t="s">
        <v>67</v>
      </c>
      <c r="V253" s="158">
        <f>GrossWeightTotal+PalletQtyTotal*25</f>
        <v>1891.9698000000003</v>
      </c>
      <c r="W253" s="158">
        <f>GrossWeightTotalR+PalletQtyTotalR*25</f>
        <v>1891.9698000000003</v>
      </c>
      <c r="X253" s="38"/>
      <c r="Y253" s="159"/>
      <c r="Z253" s="159"/>
    </row>
    <row r="254" spans="1:53" x14ac:dyDescent="0.2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8"/>
      <c r="N254" s="233" t="s">
        <v>333</v>
      </c>
      <c r="O254" s="234"/>
      <c r="P254" s="234"/>
      <c r="Q254" s="234"/>
      <c r="R254" s="234"/>
      <c r="S254" s="234"/>
      <c r="T254" s="235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433</v>
      </c>
      <c r="W254" s="158">
        <f>IFERROR(W23+W32+W40+W46+W56+W62+W67+W73+W83+W90+W98+W104+W109+W117+W122+W128+W134+W140+W148+W153+W160+W165+W170+W176+W182+W190+W195+W201+W207+W213+W218+W224+W228+W235+W248,"0")</f>
        <v>433</v>
      </c>
      <c r="X254" s="38"/>
      <c r="Y254" s="159"/>
      <c r="Z254" s="159"/>
    </row>
    <row r="255" spans="1:53" ht="14.25" customHeight="1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8"/>
      <c r="N255" s="233" t="s">
        <v>334</v>
      </c>
      <c r="O255" s="234"/>
      <c r="P255" s="234"/>
      <c r="Q255" s="234"/>
      <c r="R255" s="234"/>
      <c r="S255" s="234"/>
      <c r="T255" s="235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6.2404000000000011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74" t="s">
        <v>68</v>
      </c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176"/>
      <c r="S257" s="174" t="s">
        <v>202</v>
      </c>
      <c r="T257" s="176"/>
      <c r="U257" s="174" t="s">
        <v>221</v>
      </c>
      <c r="V257" s="288"/>
      <c r="W257" s="176"/>
      <c r="X257" s="174" t="s">
        <v>236</v>
      </c>
      <c r="Y257" s="288"/>
      <c r="Z257" s="288"/>
      <c r="AA257" s="288"/>
      <c r="AB257" s="176"/>
      <c r="AC257" s="150" t="s">
        <v>266</v>
      </c>
      <c r="AD257" s="174" t="s">
        <v>270</v>
      </c>
      <c r="AE257" s="176"/>
      <c r="AF257" s="150" t="s">
        <v>278</v>
      </c>
    </row>
    <row r="258" spans="1:32" ht="14.25" customHeight="1" thickTop="1" x14ac:dyDescent="0.2">
      <c r="A258" s="322" t="s">
        <v>337</v>
      </c>
      <c r="B258" s="174" t="s">
        <v>59</v>
      </c>
      <c r="C258" s="174" t="s">
        <v>69</v>
      </c>
      <c r="D258" s="174" t="s">
        <v>81</v>
      </c>
      <c r="E258" s="174" t="s">
        <v>91</v>
      </c>
      <c r="F258" s="174" t="s">
        <v>98</v>
      </c>
      <c r="G258" s="174" t="s">
        <v>116</v>
      </c>
      <c r="H258" s="174" t="s">
        <v>124</v>
      </c>
      <c r="I258" s="174" t="s">
        <v>128</v>
      </c>
      <c r="J258" s="174" t="s">
        <v>134</v>
      </c>
      <c r="K258" s="174" t="s">
        <v>147</v>
      </c>
      <c r="L258" s="174" t="s">
        <v>154</v>
      </c>
      <c r="M258" s="174" t="s">
        <v>167</v>
      </c>
      <c r="N258" s="174" t="s">
        <v>172</v>
      </c>
      <c r="O258" s="174" t="s">
        <v>175</v>
      </c>
      <c r="P258" s="174" t="s">
        <v>186</v>
      </c>
      <c r="Q258" s="174" t="s">
        <v>189</v>
      </c>
      <c r="R258" s="174" t="s">
        <v>197</v>
      </c>
      <c r="S258" s="174" t="s">
        <v>203</v>
      </c>
      <c r="T258" s="174" t="s">
        <v>206</v>
      </c>
      <c r="U258" s="174" t="s">
        <v>222</v>
      </c>
      <c r="V258" s="174" t="s">
        <v>227</v>
      </c>
      <c r="W258" s="174" t="s">
        <v>221</v>
      </c>
      <c r="X258" s="174" t="s">
        <v>237</v>
      </c>
      <c r="Y258" s="174" t="s">
        <v>240</v>
      </c>
      <c r="Z258" s="174" t="s">
        <v>248</v>
      </c>
      <c r="AA258" s="174" t="s">
        <v>257</v>
      </c>
      <c r="AB258" s="174" t="s">
        <v>261</v>
      </c>
      <c r="AC258" s="174" t="s">
        <v>267</v>
      </c>
      <c r="AD258" s="174" t="s">
        <v>271</v>
      </c>
      <c r="AE258" s="174" t="s">
        <v>275</v>
      </c>
      <c r="AF258" s="174" t="s">
        <v>279</v>
      </c>
    </row>
    <row r="259" spans="1:32" ht="13.5" customHeight="1" thickBot="1" x14ac:dyDescent="0.25">
      <c r="A259" s="323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0</v>
      </c>
      <c r="D260" s="47">
        <f>IFERROR(V36*H36,"0")+IFERROR(V37*H37,"0")+IFERROR(V38*H38,"0")+IFERROR(V39*H39,"0")</f>
        <v>162</v>
      </c>
      <c r="E260" s="47">
        <f>IFERROR(V44*H44,"0")+IFERROR(V45*H45,"0")</f>
        <v>0</v>
      </c>
      <c r="F260" s="47">
        <f>IFERROR(V50*H50,"0")+IFERROR(V51*H51,"0")+IFERROR(V52*H52,"0")+IFERROR(V53*H53,"0")+IFERROR(V54*H54,"0")+IFERROR(V55*H55,"0")</f>
        <v>200.96</v>
      </c>
      <c r="G260" s="47">
        <f>IFERROR(V60*H60,"0")+IFERROR(V61*H61,"0")</f>
        <v>100</v>
      </c>
      <c r="H260" s="47">
        <f>IFERROR(V66*H66,"0")</f>
        <v>0</v>
      </c>
      <c r="I260" s="47">
        <f>IFERROR(V71*H71,"0")+IFERROR(V72*H72,"0")</f>
        <v>0</v>
      </c>
      <c r="J260" s="47">
        <f>IFERROR(V77*H77,"0")+IFERROR(V78*H78,"0")+IFERROR(V79*H79,"0")+IFERROR(V80*H80,"0")+IFERROR(V81*H81,"0")+IFERROR(V82*H82,"0")</f>
        <v>183.60000000000002</v>
      </c>
      <c r="K260" s="47">
        <f>IFERROR(V87*H87,"0")+IFERROR(V88*H88,"0")+IFERROR(V89*H89,"0")</f>
        <v>36.96</v>
      </c>
      <c r="L260" s="47">
        <f>IFERROR(V94*H94,"0")+IFERROR(V95*H95,"0")+IFERROR(V96*H96,"0")+IFERROR(V97*H97,"0")</f>
        <v>0</v>
      </c>
      <c r="M260" s="47">
        <f>IFERROR(V102*H102,"0")+IFERROR(V103*H103,"0")</f>
        <v>183</v>
      </c>
      <c r="N260" s="47">
        <f>IFERROR(V108*H108,"0")</f>
        <v>33</v>
      </c>
      <c r="O260" s="47">
        <f>IFERROR(V113*H113,"0")+IFERROR(V114*H114,"0")+IFERROR(V115*H115,"0")+IFERROR(V116*H116,"0")</f>
        <v>78</v>
      </c>
      <c r="P260" s="47">
        <f>IFERROR(V121*H121,"0")</f>
        <v>27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0</v>
      </c>
      <c r="U260" s="47">
        <f>IFERROR(V158*H158,"0")+IFERROR(V159*H159,"0")</f>
        <v>198</v>
      </c>
      <c r="V260" s="47">
        <f>IFERROR(V164*H164,"0")</f>
        <v>0</v>
      </c>
      <c r="W260" s="47">
        <f>IFERROR(V169*H169,"0")</f>
        <v>0</v>
      </c>
      <c r="X260" s="47">
        <f>IFERROR(V175*H175,"0")</f>
        <v>0</v>
      </c>
      <c r="Y260" s="47">
        <f>IFERROR(V180*H180,"0")+IFERROR(V181*H181,"0")</f>
        <v>0</v>
      </c>
      <c r="Z260" s="47">
        <f>IFERROR(V186*H186,"0")+IFERROR(V187*H187,"0")+IFERROR(V188*H188,"0")+IFERROR(V189*H189,"0")</f>
        <v>0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0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383.9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462.96</v>
      </c>
      <c r="B263" s="61">
        <f>SUMPRODUCT(--(BA:BA="ПГП"),--(U:U="кор"),H:H,W:W)+SUMPRODUCT(--(BA:BA="ПГП"),--(U:U="кг"),W:W)</f>
        <v>1123.46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252:T252"/>
    <mergeCell ref="A224:M225"/>
    <mergeCell ref="D239:E239"/>
    <mergeCell ref="N247:R247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D5:E5"/>
    <mergeCell ref="O10:P10"/>
    <mergeCell ref="N52:R52"/>
    <mergeCell ref="D8:L8"/>
    <mergeCell ref="N39:R39"/>
    <mergeCell ref="D87:E87"/>
    <mergeCell ref="N116:R116"/>
    <mergeCell ref="AD17:AD18"/>
    <mergeCell ref="C17:C18"/>
    <mergeCell ref="D9:E9"/>
    <mergeCell ref="F9:G9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D145:E145"/>
    <mergeCell ref="D147:E147"/>
    <mergeCell ref="A156:X1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2023-12-08T11:13:09Z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