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00" windowHeight="647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1"/>
  <sheetViews>
    <sheetView showGridLines="0" tabSelected="1" zoomScaleNormal="100" zoomScaleSheetLayoutView="100" workbookViewId="0">
      <selection activeCell="AB27" sqref="AB27"/>
    </sheetView>
  </sheetViews>
  <sheetFormatPr baseColWidth="8" defaultColWidth="9.1796875" defaultRowHeight="13"/>
  <cols>
    <col width="9.1796875" customWidth="1" style="625" min="1" max="1"/>
    <col width="10.81640625" customWidth="1" style="4" min="2" max="2"/>
    <col width="12.54296875" customWidth="1" style="4" min="3" max="3"/>
    <col width="6.453125" customWidth="1" style="4" min="4" max="4"/>
    <col width="6.81640625" customWidth="1" style="4" min="5" max="5"/>
    <col width="8.453125" customWidth="1" style="4" min="6" max="6"/>
    <col width="9.453125" customWidth="1" style="4" min="7" max="7"/>
    <col width="11.81640625" customWidth="1" style="4" min="8" max="8"/>
    <col width="9.453125" customWidth="1" style="4" min="9" max="9"/>
    <col width="9.1796875" customWidth="1" style="5" min="10" max="10"/>
    <col hidden="1" width="13.81640625" customWidth="1" style="5" min="11" max="11"/>
    <col width="9.453125" customWidth="1" style="5" min="12" max="12"/>
    <col width="10.453125" customWidth="1" style="4" min="13" max="13"/>
    <col width="7.453125" customWidth="1" style="2" min="14" max="14"/>
    <col width="15.54296875" customWidth="1" style="2" min="15" max="15"/>
    <col width="8.1796875" customWidth="1" style="625" min="16" max="16"/>
    <col width="6.1796875" customWidth="1" style="625" min="17" max="17"/>
    <col width="10.81640625" customWidth="1" style="3" min="18" max="18"/>
    <col width="10.453125" customWidth="1" style="3" min="19" max="19"/>
    <col width="9.453125" customWidth="1" style="3" min="20" max="20"/>
    <col width="8.453125" customWidth="1" style="3" min="21" max="21"/>
    <col width="10" customWidth="1" style="625" min="22" max="22"/>
    <col width="11" customWidth="1" style="625" min="23" max="23"/>
    <col width="10" customWidth="1" style="625" min="24" max="24"/>
    <col width="11.54296875" customWidth="1" style="625" min="25" max="25"/>
    <col width="10.453125" customWidth="1" style="625" min="26" max="26"/>
    <col width="11.453125" bestFit="1" customWidth="1" style="61" min="27" max="27"/>
    <col width="9.1796875" customWidth="1" style="61" min="28" max="28"/>
    <col width="8.81640625" customWidth="1" style="61" min="29" max="29"/>
    <col width="13.54296875" customWidth="1" style="625" min="30" max="30"/>
    <col width="9.1796875" customWidth="1" style="625" min="31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P1" s="313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0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5" t="n"/>
      <c r="P2" s="625" t="n"/>
      <c r="Q2" s="625" t="n"/>
      <c r="R2" s="625" t="n"/>
      <c r="S2" s="625" t="n"/>
      <c r="T2" s="625" t="n"/>
      <c r="U2" s="62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5" t="n"/>
      <c r="O3" s="625" t="n"/>
      <c r="P3" s="625" t="n"/>
      <c r="Q3" s="625" t="n"/>
      <c r="R3" s="625" t="n"/>
      <c r="S3" s="625" t="n"/>
      <c r="T3" s="625" t="n"/>
      <c r="U3" s="62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5" customFormat="1" customHeight="1" s="350">
      <c r="A5" s="316" t="inlineStr">
        <is>
          <t xml:space="preserve">Ваш контактный телефон и имя: </t>
        </is>
      </c>
      <c r="B5" s="628" t="n"/>
      <c r="C5" s="629" t="n"/>
      <c r="D5" s="317" t="n"/>
      <c r="E5" s="630" t="n"/>
      <c r="F5" s="318" t="inlineStr">
        <is>
          <t>Комментарий к заказу:</t>
        </is>
      </c>
      <c r="G5" s="629" t="n"/>
      <c r="H5" s="317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45255</v>
      </c>
      <c r="P5" s="633" t="n"/>
      <c r="R5" s="321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350">
      <c r="A6" s="316" t="inlineStr">
        <is>
          <t>Адрес доставки:</t>
        </is>
      </c>
      <c r="B6" s="628" t="n"/>
      <c r="C6" s="629" t="n"/>
      <c r="D6" s="324" t="inlineStr">
        <is>
          <t>НВ, ООО 9001015535, Запорожская обл, Мелитополь г, 8 Марта ул, д. 43/1,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325">
        <f>IF(O5=0," ",CHOOSE(WEEKDAY(O5,2),"Понедельник","Вторник","Среда","Четверг","Пятница","Суббота","Воскресенье"))</f>
        <v/>
      </c>
      <c r="P6" s="637" t="n"/>
      <c r="R6" s="327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"НОВОЕ ВРЕМЯ"</t>
        </is>
      </c>
      <c r="U6" s="639" t="n"/>
      <c r="Z6" s="60" t="n"/>
      <c r="AA6" s="60" t="n"/>
      <c r="AB6" s="60" t="n"/>
    </row>
    <row r="7" hidden="1" ht="21.75" customFormat="1" customHeight="1" s="350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625" t="n"/>
      <c r="S7" s="634" t="n"/>
      <c r="T7" s="643" t="n"/>
      <c r="U7" s="644" t="n"/>
      <c r="Z7" s="60" t="n"/>
      <c r="AA7" s="60" t="n"/>
      <c r="AB7" s="60" t="n"/>
    </row>
    <row r="8" ht="25.5" customFormat="1" customHeight="1" s="350">
      <c r="A8" s="337" t="inlineStr">
        <is>
          <t>Адрес сдачи груза:</t>
        </is>
      </c>
      <c r="B8" s="645" t="n"/>
      <c r="C8" s="646" t="n"/>
      <c r="D8" s="338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339" t="n">
        <v>0.3333333333333333</v>
      </c>
      <c r="P8" s="633" t="n"/>
      <c r="R8" s="625" t="n"/>
      <c r="S8" s="634" t="n"/>
      <c r="T8" s="643" t="n"/>
      <c r="U8" s="644" t="n"/>
      <c r="Z8" s="60" t="n"/>
      <c r="AA8" s="60" t="n"/>
      <c r="AB8" s="60" t="n"/>
    </row>
    <row r="9" ht="40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5" t="n"/>
      <c r="C9" s="625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5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625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5" t="n"/>
      <c r="C10" s="625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5" t="n"/>
      <c r="H10" s="344">
        <f>IFERROR(VLOOKUP($D$10,Proxy,2,FALSE),"")</f>
        <v/>
      </c>
      <c r="I10" s="625" t="n"/>
      <c r="J10" s="625" t="n"/>
      <c r="K10" s="625" t="n"/>
      <c r="L10" s="625" t="n"/>
      <c r="N10" s="31" t="inlineStr">
        <is>
          <t>Время доставки</t>
        </is>
      </c>
      <c r="O10" s="339" t="n"/>
      <c r="P10" s="633" t="n"/>
      <c r="S10" s="29" t="inlineStr">
        <is>
          <t>КОД Аксапты Клиента</t>
        </is>
      </c>
      <c r="T10" s="651" t="inlineStr">
        <is>
          <t>596383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6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39" t="n"/>
      <c r="P11" s="633" t="n"/>
      <c r="S11" s="29" t="inlineStr">
        <is>
          <t>Тип заказа</t>
        </is>
      </c>
      <c r="T11" s="347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5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349" t="n"/>
      <c r="P12" s="642" t="n"/>
      <c r="Q12" s="28" t="n"/>
      <c r="S12" s="29" t="inlineStr"/>
      <c r="T12" s="350" t="n"/>
      <c r="U12" s="625" t="n"/>
      <c r="Z12" s="60" t="n"/>
      <c r="AA12" s="60" t="n"/>
      <c r="AB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347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5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353" t="inlineStr">
        <is>
          <t>Кликните на продукт, чтобы просмотреть изображение</t>
        </is>
      </c>
      <c r="V15" s="350" t="n"/>
      <c r="W15" s="350" t="n"/>
      <c r="X15" s="350" t="n"/>
      <c r="Y15" s="35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4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Коробок в слое</t>
        </is>
      </c>
      <c r="L17" s="355" t="inlineStr">
        <is>
          <t>Завод</t>
        </is>
      </c>
      <c r="M17" s="355" t="inlineStr">
        <is>
          <t>Срок годности, сут.</t>
        </is>
      </c>
      <c r="N17" s="355" t="inlineStr">
        <is>
          <t>Наименование</t>
        </is>
      </c>
      <c r="O17" s="655" t="n"/>
      <c r="P17" s="655" t="n"/>
      <c r="Q17" s="655" t="n"/>
      <c r="R17" s="654" t="n"/>
      <c r="S17" s="354" t="inlineStr">
        <is>
          <t>Доступно к отгрузке</t>
        </is>
      </c>
      <c r="T17" s="629" t="n"/>
      <c r="U17" s="355" t="inlineStr">
        <is>
          <t>Ед. изм.</t>
        </is>
      </c>
      <c r="V17" s="355" t="inlineStr">
        <is>
          <t>Заказ</t>
        </is>
      </c>
      <c r="W17" s="359" t="inlineStr">
        <is>
          <t>Заказ с округлением до короба</t>
        </is>
      </c>
      <c r="X17" s="355" t="inlineStr">
        <is>
          <t>Объём заказа, м3</t>
        </is>
      </c>
      <c r="Y17" s="361" t="inlineStr">
        <is>
          <t>Примечание по продуктку</t>
        </is>
      </c>
      <c r="Z17" s="361" t="inlineStr">
        <is>
          <t>Признак "НОВИНКА"</t>
        </is>
      </c>
      <c r="AA17" s="361" t="inlineStr">
        <is>
          <t>Для формул</t>
        </is>
      </c>
      <c r="AB17" s="656" t="n"/>
      <c r="AC17" s="657" t="n"/>
      <c r="AD17" s="368" t="n"/>
      <c r="BA17" s="369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354" t="inlineStr">
        <is>
          <t>начиная с</t>
        </is>
      </c>
      <c r="T18" s="354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625" t="n"/>
    </row>
    <row r="19" ht="27.75" customHeight="1">
      <c r="A19" s="370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71" t="inlineStr">
        <is>
          <t>Ядрена копоть</t>
        </is>
      </c>
      <c r="B20" s="625" t="n"/>
      <c r="C20" s="625" t="n"/>
      <c r="D20" s="625" t="n"/>
      <c r="E20" s="625" t="n"/>
      <c r="F20" s="625" t="n"/>
      <c r="G20" s="625" t="n"/>
      <c r="H20" s="625" t="n"/>
      <c r="I20" s="625" t="n"/>
      <c r="J20" s="625" t="n"/>
      <c r="K20" s="625" t="n"/>
      <c r="L20" s="625" t="n"/>
      <c r="M20" s="625" t="n"/>
      <c r="N20" s="625" t="n"/>
      <c r="O20" s="625" t="n"/>
      <c r="P20" s="625" t="n"/>
      <c r="Q20" s="625" t="n"/>
      <c r="R20" s="625" t="n"/>
      <c r="S20" s="625" t="n"/>
      <c r="T20" s="625" t="n"/>
      <c r="U20" s="625" t="n"/>
      <c r="V20" s="625" t="n"/>
      <c r="W20" s="625" t="n"/>
      <c r="X20" s="625" t="n"/>
      <c r="Y20" s="371" t="n"/>
      <c r="Z20" s="371" t="n"/>
    </row>
    <row r="21" ht="14.25" customHeight="1">
      <c r="A21" s="372" t="inlineStr">
        <is>
          <t>Копченые колбасы</t>
        </is>
      </c>
      <c r="B21" s="625" t="n"/>
      <c r="C21" s="625" t="n"/>
      <c r="D21" s="625" t="n"/>
      <c r="E21" s="625" t="n"/>
      <c r="F21" s="625" t="n"/>
      <c r="G21" s="625" t="n"/>
      <c r="H21" s="625" t="n"/>
      <c r="I21" s="625" t="n"/>
      <c r="J21" s="625" t="n"/>
      <c r="K21" s="625" t="n"/>
      <c r="L21" s="625" t="n"/>
      <c r="M21" s="625" t="n"/>
      <c r="N21" s="625" t="n"/>
      <c r="O21" s="625" t="n"/>
      <c r="P21" s="625" t="n"/>
      <c r="Q21" s="625" t="n"/>
      <c r="R21" s="625" t="n"/>
      <c r="S21" s="625" t="n"/>
      <c r="T21" s="625" t="n"/>
      <c r="U21" s="625" t="n"/>
      <c r="V21" s="625" t="n"/>
      <c r="W21" s="625" t="n"/>
      <c r="X21" s="625" t="n"/>
      <c r="Y21" s="372" t="n"/>
      <c r="Z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3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 ht="12.5" customHeight="1">
      <c r="A23" s="381" t="n"/>
      <c r="B23" s="625" t="n"/>
      <c r="C23" s="625" t="n"/>
      <c r="D23" s="625" t="n"/>
      <c r="E23" s="625" t="n"/>
      <c r="F23" s="625" t="n"/>
      <c r="G23" s="625" t="n"/>
      <c r="H23" s="625" t="n"/>
      <c r="I23" s="625" t="n"/>
      <c r="J23" s="625" t="n"/>
      <c r="K23" s="625" t="n"/>
      <c r="L23" s="625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 ht="12.5" customHeight="1">
      <c r="A24" s="625" t="n"/>
      <c r="B24" s="625" t="n"/>
      <c r="C24" s="625" t="n"/>
      <c r="D24" s="625" t="n"/>
      <c r="E24" s="625" t="n"/>
      <c r="F24" s="625" t="n"/>
      <c r="G24" s="625" t="n"/>
      <c r="H24" s="625" t="n"/>
      <c r="I24" s="625" t="n"/>
      <c r="J24" s="625" t="n"/>
      <c r="K24" s="625" t="n"/>
      <c r="L24" s="625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72" t="inlineStr">
        <is>
          <t>Сосиски</t>
        </is>
      </c>
      <c r="B25" s="625" t="n"/>
      <c r="C25" s="625" t="n"/>
      <c r="D25" s="625" t="n"/>
      <c r="E25" s="625" t="n"/>
      <c r="F25" s="625" t="n"/>
      <c r="G25" s="625" t="n"/>
      <c r="H25" s="625" t="n"/>
      <c r="I25" s="625" t="n"/>
      <c r="J25" s="625" t="n"/>
      <c r="K25" s="625" t="n"/>
      <c r="L25" s="625" t="n"/>
      <c r="M25" s="625" t="n"/>
      <c r="N25" s="625" t="n"/>
      <c r="O25" s="625" t="n"/>
      <c r="P25" s="625" t="n"/>
      <c r="Q25" s="625" t="n"/>
      <c r="R25" s="625" t="n"/>
      <c r="S25" s="625" t="n"/>
      <c r="T25" s="625" t="n"/>
      <c r="U25" s="625" t="n"/>
      <c r="V25" s="625" t="n"/>
      <c r="W25" s="625" t="n"/>
      <c r="X25" s="625" t="n"/>
      <c r="Y25" s="372" t="n"/>
      <c r="Z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3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3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3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3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3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3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27.72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12.5" customHeight="1">
      <c r="A32" s="381" t="n"/>
      <c r="B32" s="625" t="n"/>
      <c r="C32" s="625" t="n"/>
      <c r="D32" s="625" t="n"/>
      <c r="E32" s="625" t="n"/>
      <c r="F32" s="625" t="n"/>
      <c r="G32" s="625" t="n"/>
      <c r="H32" s="625" t="n"/>
      <c r="I32" s="625" t="n"/>
      <c r="J32" s="625" t="n"/>
      <c r="K32" s="625" t="n"/>
      <c r="L32" s="625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 ht="12.5" customHeight="1">
      <c r="A33" s="625" t="n"/>
      <c r="B33" s="625" t="n"/>
      <c r="C33" s="625" t="n"/>
      <c r="D33" s="625" t="n"/>
      <c r="E33" s="625" t="n"/>
      <c r="F33" s="625" t="n"/>
      <c r="G33" s="625" t="n"/>
      <c r="H33" s="625" t="n"/>
      <c r="I33" s="625" t="n"/>
      <c r="J33" s="625" t="n"/>
      <c r="K33" s="625" t="n"/>
      <c r="L33" s="625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72" t="inlineStr">
        <is>
          <t>Сырокопченые колбасы</t>
        </is>
      </c>
      <c r="B34" s="625" t="n"/>
      <c r="C34" s="625" t="n"/>
      <c r="D34" s="625" t="n"/>
      <c r="E34" s="625" t="n"/>
      <c r="F34" s="625" t="n"/>
      <c r="G34" s="625" t="n"/>
      <c r="H34" s="625" t="n"/>
      <c r="I34" s="625" t="n"/>
      <c r="J34" s="625" t="n"/>
      <c r="K34" s="625" t="n"/>
      <c r="L34" s="625" t="n"/>
      <c r="M34" s="625" t="n"/>
      <c r="N34" s="625" t="n"/>
      <c r="O34" s="625" t="n"/>
      <c r="P34" s="625" t="n"/>
      <c r="Q34" s="625" t="n"/>
      <c r="R34" s="625" t="n"/>
      <c r="S34" s="625" t="n"/>
      <c r="T34" s="625" t="n"/>
      <c r="U34" s="625" t="n"/>
      <c r="V34" s="625" t="n"/>
      <c r="W34" s="625" t="n"/>
      <c r="X34" s="625" t="n"/>
      <c r="Y34" s="372" t="n"/>
      <c r="Z34" s="37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3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 ht="12.5" customHeight="1">
      <c r="A36" s="381" t="n"/>
      <c r="B36" s="625" t="n"/>
      <c r="C36" s="625" t="n"/>
      <c r="D36" s="625" t="n"/>
      <c r="E36" s="625" t="n"/>
      <c r="F36" s="625" t="n"/>
      <c r="G36" s="625" t="n"/>
      <c r="H36" s="625" t="n"/>
      <c r="I36" s="625" t="n"/>
      <c r="J36" s="625" t="n"/>
      <c r="K36" s="625" t="n"/>
      <c r="L36" s="625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 ht="12.5" customHeight="1">
      <c r="A37" s="625" t="n"/>
      <c r="B37" s="625" t="n"/>
      <c r="C37" s="625" t="n"/>
      <c r="D37" s="625" t="n"/>
      <c r="E37" s="625" t="n"/>
      <c r="F37" s="625" t="n"/>
      <c r="G37" s="625" t="n"/>
      <c r="H37" s="625" t="n"/>
      <c r="I37" s="625" t="n"/>
      <c r="J37" s="625" t="n"/>
      <c r="K37" s="625" t="n"/>
      <c r="L37" s="625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72" t="inlineStr">
        <is>
          <t>Продукты из мяса птицы копчено-вареные</t>
        </is>
      </c>
      <c r="B38" s="625" t="n"/>
      <c r="C38" s="625" t="n"/>
      <c r="D38" s="625" t="n"/>
      <c r="E38" s="625" t="n"/>
      <c r="F38" s="625" t="n"/>
      <c r="G38" s="625" t="n"/>
      <c r="H38" s="625" t="n"/>
      <c r="I38" s="625" t="n"/>
      <c r="J38" s="625" t="n"/>
      <c r="K38" s="625" t="n"/>
      <c r="L38" s="625" t="n"/>
      <c r="M38" s="625" t="n"/>
      <c r="N38" s="625" t="n"/>
      <c r="O38" s="625" t="n"/>
      <c r="P38" s="625" t="n"/>
      <c r="Q38" s="625" t="n"/>
      <c r="R38" s="625" t="n"/>
      <c r="S38" s="625" t="n"/>
      <c r="T38" s="625" t="n"/>
      <c r="U38" s="625" t="n"/>
      <c r="V38" s="625" t="n"/>
      <c r="W38" s="625" t="n"/>
      <c r="X38" s="625" t="n"/>
      <c r="Y38" s="372" t="n"/>
      <c r="Z38" s="37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3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 ht="12.5" customHeight="1">
      <c r="A40" s="381" t="n"/>
      <c r="B40" s="625" t="n"/>
      <c r="C40" s="625" t="n"/>
      <c r="D40" s="625" t="n"/>
      <c r="E40" s="625" t="n"/>
      <c r="F40" s="625" t="n"/>
      <c r="G40" s="625" t="n"/>
      <c r="H40" s="625" t="n"/>
      <c r="I40" s="625" t="n"/>
      <c r="J40" s="625" t="n"/>
      <c r="K40" s="625" t="n"/>
      <c r="L40" s="625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 ht="12.5" customHeight="1">
      <c r="A41" s="625" t="n"/>
      <c r="B41" s="625" t="n"/>
      <c r="C41" s="625" t="n"/>
      <c r="D41" s="625" t="n"/>
      <c r="E41" s="625" t="n"/>
      <c r="F41" s="625" t="n"/>
      <c r="G41" s="625" t="n"/>
      <c r="H41" s="625" t="n"/>
      <c r="I41" s="625" t="n"/>
      <c r="J41" s="625" t="n"/>
      <c r="K41" s="625" t="n"/>
      <c r="L41" s="625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72" t="inlineStr">
        <is>
          <t>Сыровяленые колбасы</t>
        </is>
      </c>
      <c r="B42" s="625" t="n"/>
      <c r="C42" s="625" t="n"/>
      <c r="D42" s="625" t="n"/>
      <c r="E42" s="625" t="n"/>
      <c r="F42" s="625" t="n"/>
      <c r="G42" s="625" t="n"/>
      <c r="H42" s="625" t="n"/>
      <c r="I42" s="625" t="n"/>
      <c r="J42" s="625" t="n"/>
      <c r="K42" s="625" t="n"/>
      <c r="L42" s="625" t="n"/>
      <c r="M42" s="625" t="n"/>
      <c r="N42" s="625" t="n"/>
      <c r="O42" s="625" t="n"/>
      <c r="P42" s="625" t="n"/>
      <c r="Q42" s="625" t="n"/>
      <c r="R42" s="625" t="n"/>
      <c r="S42" s="625" t="n"/>
      <c r="T42" s="625" t="n"/>
      <c r="U42" s="625" t="n"/>
      <c r="V42" s="625" t="n"/>
      <c r="W42" s="625" t="n"/>
      <c r="X42" s="625" t="n"/>
      <c r="Y42" s="372" t="n"/>
      <c r="Z42" s="37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3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 ht="12.5" customHeight="1">
      <c r="A44" s="381" t="n"/>
      <c r="B44" s="625" t="n"/>
      <c r="C44" s="625" t="n"/>
      <c r="D44" s="625" t="n"/>
      <c r="E44" s="625" t="n"/>
      <c r="F44" s="625" t="n"/>
      <c r="G44" s="625" t="n"/>
      <c r="H44" s="625" t="n"/>
      <c r="I44" s="625" t="n"/>
      <c r="J44" s="625" t="n"/>
      <c r="K44" s="625" t="n"/>
      <c r="L44" s="625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 ht="12.5" customHeight="1">
      <c r="A45" s="625" t="n"/>
      <c r="B45" s="625" t="n"/>
      <c r="C45" s="625" t="n"/>
      <c r="D45" s="625" t="n"/>
      <c r="E45" s="625" t="n"/>
      <c r="F45" s="625" t="n"/>
      <c r="G45" s="625" t="n"/>
      <c r="H45" s="625" t="n"/>
      <c r="I45" s="625" t="n"/>
      <c r="J45" s="625" t="n"/>
      <c r="K45" s="625" t="n"/>
      <c r="L45" s="625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70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71" t="inlineStr">
        <is>
          <t>Столичная</t>
        </is>
      </c>
      <c r="B47" s="625" t="n"/>
      <c r="C47" s="625" t="n"/>
      <c r="D47" s="625" t="n"/>
      <c r="E47" s="625" t="n"/>
      <c r="F47" s="625" t="n"/>
      <c r="G47" s="625" t="n"/>
      <c r="H47" s="625" t="n"/>
      <c r="I47" s="625" t="n"/>
      <c r="J47" s="625" t="n"/>
      <c r="K47" s="625" t="n"/>
      <c r="L47" s="625" t="n"/>
      <c r="M47" s="625" t="n"/>
      <c r="N47" s="625" t="n"/>
      <c r="O47" s="625" t="n"/>
      <c r="P47" s="625" t="n"/>
      <c r="Q47" s="625" t="n"/>
      <c r="R47" s="625" t="n"/>
      <c r="S47" s="625" t="n"/>
      <c r="T47" s="625" t="n"/>
      <c r="U47" s="625" t="n"/>
      <c r="V47" s="625" t="n"/>
      <c r="W47" s="625" t="n"/>
      <c r="X47" s="625" t="n"/>
      <c r="Y47" s="371" t="n"/>
      <c r="Z47" s="371" t="n"/>
    </row>
    <row r="48" ht="14.25" customHeight="1">
      <c r="A48" s="372" t="inlineStr">
        <is>
          <t>Ветчины</t>
        </is>
      </c>
      <c r="B48" s="625" t="n"/>
      <c r="C48" s="625" t="n"/>
      <c r="D48" s="625" t="n"/>
      <c r="E48" s="625" t="n"/>
      <c r="F48" s="625" t="n"/>
      <c r="G48" s="625" t="n"/>
      <c r="H48" s="625" t="n"/>
      <c r="I48" s="625" t="n"/>
      <c r="J48" s="625" t="n"/>
      <c r="K48" s="625" t="n"/>
      <c r="L48" s="625" t="n"/>
      <c r="M48" s="625" t="n"/>
      <c r="N48" s="625" t="n"/>
      <c r="O48" s="625" t="n"/>
      <c r="P48" s="625" t="n"/>
      <c r="Q48" s="625" t="n"/>
      <c r="R48" s="625" t="n"/>
      <c r="S48" s="625" t="n"/>
      <c r="T48" s="625" t="n"/>
      <c r="U48" s="625" t="n"/>
      <c r="V48" s="625" t="n"/>
      <c r="W48" s="625" t="n"/>
      <c r="X48" s="625" t="n"/>
      <c r="Y48" s="372" t="n"/>
      <c r="Z48" s="37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3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12.5" customHeight="1">
      <c r="A50" s="381" t="n"/>
      <c r="B50" s="625" t="n"/>
      <c r="C50" s="625" t="n"/>
      <c r="D50" s="625" t="n"/>
      <c r="E50" s="625" t="n"/>
      <c r="F50" s="625" t="n"/>
      <c r="G50" s="625" t="n"/>
      <c r="H50" s="625" t="n"/>
      <c r="I50" s="625" t="n"/>
      <c r="J50" s="625" t="n"/>
      <c r="K50" s="625" t="n"/>
      <c r="L50" s="625" t="n"/>
      <c r="M50" s="674" t="n"/>
      <c r="N50" s="675" t="inlineStr">
        <is>
          <t>Итого</t>
        </is>
      </c>
      <c r="O50" s="645" t="n"/>
      <c r="P50" s="645" t="n"/>
      <c r="Q50" s="645" t="n"/>
      <c r="R50" s="645" t="n"/>
      <c r="S50" s="645" t="n"/>
      <c r="T50" s="646" t="n"/>
      <c r="U50" s="43" t="inlineStr">
        <is>
          <t>кор</t>
        </is>
      </c>
      <c r="V50" s="676">
        <f>IFERROR(V49/H49,"0")</f>
        <v/>
      </c>
      <c r="W50" s="676">
        <f>IFERROR(W49/H49,"0")</f>
        <v/>
      </c>
      <c r="X50" s="676">
        <f>IFERROR(IF(X49="",0,X49),"0")</f>
        <v/>
      </c>
      <c r="Y50" s="677" t="n"/>
      <c r="Z50" s="677" t="n"/>
    </row>
    <row r="51" ht="12.5" customHeight="1">
      <c r="A51" s="625" t="n"/>
      <c r="B51" s="625" t="n"/>
      <c r="C51" s="625" t="n"/>
      <c r="D51" s="625" t="n"/>
      <c r="E51" s="625" t="n"/>
      <c r="F51" s="625" t="n"/>
      <c r="G51" s="625" t="n"/>
      <c r="H51" s="625" t="n"/>
      <c r="I51" s="625" t="n"/>
      <c r="J51" s="625" t="n"/>
      <c r="K51" s="625" t="n"/>
      <c r="L51" s="625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кг</t>
        </is>
      </c>
      <c r="V51" s="676">
        <f>IFERROR(SUM(V49:V49),"0")</f>
        <v/>
      </c>
      <c r="W51" s="676">
        <f>IFERROR(SUM(W49:W49),"0")</f>
        <v/>
      </c>
      <c r="X51" s="43" t="n"/>
      <c r="Y51" s="677" t="n"/>
      <c r="Z51" s="677" t="n"/>
    </row>
    <row r="52" ht="16.5" customHeight="1">
      <c r="A52" s="371" t="inlineStr">
        <is>
          <t>Классическая</t>
        </is>
      </c>
      <c r="B52" s="625" t="n"/>
      <c r="C52" s="625" t="n"/>
      <c r="D52" s="625" t="n"/>
      <c r="E52" s="625" t="n"/>
      <c r="F52" s="625" t="n"/>
      <c r="G52" s="625" t="n"/>
      <c r="H52" s="625" t="n"/>
      <c r="I52" s="625" t="n"/>
      <c r="J52" s="625" t="n"/>
      <c r="K52" s="625" t="n"/>
      <c r="L52" s="625" t="n"/>
      <c r="M52" s="625" t="n"/>
      <c r="N52" s="625" t="n"/>
      <c r="O52" s="625" t="n"/>
      <c r="P52" s="625" t="n"/>
      <c r="Q52" s="625" t="n"/>
      <c r="R52" s="625" t="n"/>
      <c r="S52" s="625" t="n"/>
      <c r="T52" s="625" t="n"/>
      <c r="U52" s="625" t="n"/>
      <c r="V52" s="625" t="n"/>
      <c r="W52" s="625" t="n"/>
      <c r="X52" s="625" t="n"/>
      <c r="Y52" s="371" t="n"/>
      <c r="Z52" s="371" t="n"/>
    </row>
    <row r="53" ht="14.25" customHeight="1">
      <c r="A53" s="372" t="inlineStr">
        <is>
          <t>Вареные колбасы</t>
        </is>
      </c>
      <c r="B53" s="625" t="n"/>
      <c r="C53" s="625" t="n"/>
      <c r="D53" s="625" t="n"/>
      <c r="E53" s="625" t="n"/>
      <c r="F53" s="625" t="n"/>
      <c r="G53" s="625" t="n"/>
      <c r="H53" s="625" t="n"/>
      <c r="I53" s="625" t="n"/>
      <c r="J53" s="625" t="n"/>
      <c r="K53" s="625" t="n"/>
      <c r="L53" s="625" t="n"/>
      <c r="M53" s="625" t="n"/>
      <c r="N53" s="625" t="n"/>
      <c r="O53" s="625" t="n"/>
      <c r="P53" s="625" t="n"/>
      <c r="Q53" s="625" t="n"/>
      <c r="R53" s="625" t="n"/>
      <c r="S53" s="625" t="n"/>
      <c r="T53" s="625" t="n"/>
      <c r="U53" s="625" t="n"/>
      <c r="V53" s="625" t="n"/>
      <c r="W53" s="625" t="n"/>
      <c r="X53" s="625" t="n"/>
      <c r="Y53" s="372" t="n"/>
      <c r="Z53" s="372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73" t="n">
        <v>4680115881426</v>
      </c>
      <c r="E54" s="637" t="n"/>
      <c r="F54" s="669" t="n">
        <v>1.35</v>
      </c>
      <c r="G54" s="38" t="n">
        <v>8</v>
      </c>
      <c r="H54" s="669" t="n">
        <v>10.8</v>
      </c>
      <c r="I54" s="669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1" t="n"/>
      <c r="P54" s="671" t="n"/>
      <c r="Q54" s="671" t="n"/>
      <c r="R54" s="637" t="n"/>
      <c r="S54" s="40" t="inlineStr"/>
      <c r="T54" s="40" t="inlineStr"/>
      <c r="U54" s="41" t="inlineStr">
        <is>
          <t>кг</t>
        </is>
      </c>
      <c r="V54" s="672" t="n">
        <v>0</v>
      </c>
      <c r="W54" s="673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3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9" t="inlineStr">
        <is>
          <t>Вареные колбасы «Филейская» Весовые Вектор ТМ «Вязанка»</t>
        </is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73" t="n">
        <v>4680115881419</v>
      </c>
      <c r="E56" s="637" t="n"/>
      <c r="F56" s="669" t="n">
        <v>0.45</v>
      </c>
      <c r="G56" s="38" t="n">
        <v>10</v>
      </c>
      <c r="H56" s="669" t="n">
        <v>4.5</v>
      </c>
      <c r="I56" s="669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73" t="n">
        <v>4680115881525</v>
      </c>
      <c r="E57" s="637" t="n"/>
      <c r="F57" s="669" t="n">
        <v>0.4</v>
      </c>
      <c r="G57" s="38" t="n">
        <v>10</v>
      </c>
      <c r="H57" s="669" t="n">
        <v>4</v>
      </c>
      <c r="I57" s="669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 t="inlineStr">
        <is>
          <t>Колбаса вареная Филейская ТМ Вязанка ТС Классическая полиамид ф/в 0,4 кг</t>
        </is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12.5" customHeight="1">
      <c r="A58" s="381" t="n"/>
      <c r="B58" s="625" t="n"/>
      <c r="C58" s="625" t="n"/>
      <c r="D58" s="625" t="n"/>
      <c r="E58" s="625" t="n"/>
      <c r="F58" s="625" t="n"/>
      <c r="G58" s="625" t="n"/>
      <c r="H58" s="625" t="n"/>
      <c r="I58" s="625" t="n"/>
      <c r="J58" s="625" t="n"/>
      <c r="K58" s="625" t="n"/>
      <c r="L58" s="625" t="n"/>
      <c r="M58" s="674" t="n"/>
      <c r="N58" s="675" t="inlineStr">
        <is>
          <t>Итого</t>
        </is>
      </c>
      <c r="O58" s="645" t="n"/>
      <c r="P58" s="645" t="n"/>
      <c r="Q58" s="645" t="n"/>
      <c r="R58" s="645" t="n"/>
      <c r="S58" s="645" t="n"/>
      <c r="T58" s="646" t="n"/>
      <c r="U58" s="43" t="inlineStr">
        <is>
          <t>кор</t>
        </is>
      </c>
      <c r="V58" s="676">
        <f>IFERROR(V54/H54,"0")+IFERROR(V55/H55,"0")+IFERROR(V56/H56,"0")+IFERROR(V57/H57,"0")</f>
        <v/>
      </c>
      <c r="W58" s="676">
        <f>IFERROR(W54/H54,"0")+IFERROR(W55/H55,"0")+IFERROR(W56/H56,"0")+IFERROR(W57/H57,"0")</f>
        <v/>
      </c>
      <c r="X58" s="676">
        <f>IFERROR(IF(X54="",0,X54),"0")+IFERROR(IF(X55="",0,X55),"0")+IFERROR(IF(X56="",0,X56),"0")+IFERROR(IF(X57="",0,X57),"0")</f>
        <v/>
      </c>
      <c r="Y58" s="677" t="n"/>
      <c r="Z58" s="677" t="n"/>
    </row>
    <row r="59" ht="12.5" customHeight="1">
      <c r="A59" s="625" t="n"/>
      <c r="B59" s="625" t="n"/>
      <c r="C59" s="625" t="n"/>
      <c r="D59" s="625" t="n"/>
      <c r="E59" s="625" t="n"/>
      <c r="F59" s="625" t="n"/>
      <c r="G59" s="625" t="n"/>
      <c r="H59" s="625" t="n"/>
      <c r="I59" s="625" t="n"/>
      <c r="J59" s="625" t="n"/>
      <c r="K59" s="625" t="n"/>
      <c r="L59" s="625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кг</t>
        </is>
      </c>
      <c r="V59" s="676">
        <f>IFERROR(SUM(V54:V57),"0")</f>
        <v/>
      </c>
      <c r="W59" s="676">
        <f>IFERROR(SUM(W54:W57),"0")</f>
        <v/>
      </c>
      <c r="X59" s="43" t="n"/>
      <c r="Y59" s="677" t="n"/>
      <c r="Z59" s="677" t="n"/>
    </row>
    <row r="60" ht="16.5" customHeight="1">
      <c r="A60" s="371" t="inlineStr">
        <is>
          <t>Вязанка</t>
        </is>
      </c>
      <c r="B60" s="625" t="n"/>
      <c r="C60" s="625" t="n"/>
      <c r="D60" s="625" t="n"/>
      <c r="E60" s="625" t="n"/>
      <c r="F60" s="625" t="n"/>
      <c r="G60" s="625" t="n"/>
      <c r="H60" s="625" t="n"/>
      <c r="I60" s="625" t="n"/>
      <c r="J60" s="625" t="n"/>
      <c r="K60" s="625" t="n"/>
      <c r="L60" s="625" t="n"/>
      <c r="M60" s="625" t="n"/>
      <c r="N60" s="625" t="n"/>
      <c r="O60" s="625" t="n"/>
      <c r="P60" s="625" t="n"/>
      <c r="Q60" s="625" t="n"/>
      <c r="R60" s="625" t="n"/>
      <c r="S60" s="625" t="n"/>
      <c r="T60" s="625" t="n"/>
      <c r="U60" s="625" t="n"/>
      <c r="V60" s="625" t="n"/>
      <c r="W60" s="625" t="n"/>
      <c r="X60" s="625" t="n"/>
      <c r="Y60" s="371" t="n"/>
      <c r="Z60" s="371" t="n"/>
    </row>
    <row r="61" ht="14.25" customHeight="1">
      <c r="A61" s="372" t="inlineStr">
        <is>
          <t>Вареные колбасы</t>
        </is>
      </c>
      <c r="B61" s="625" t="n"/>
      <c r="C61" s="625" t="n"/>
      <c r="D61" s="625" t="n"/>
      <c r="E61" s="625" t="n"/>
      <c r="F61" s="625" t="n"/>
      <c r="G61" s="625" t="n"/>
      <c r="H61" s="625" t="n"/>
      <c r="I61" s="625" t="n"/>
      <c r="J61" s="625" t="n"/>
      <c r="K61" s="625" t="n"/>
      <c r="L61" s="625" t="n"/>
      <c r="M61" s="625" t="n"/>
      <c r="N61" s="625" t="n"/>
      <c r="O61" s="625" t="n"/>
      <c r="P61" s="625" t="n"/>
      <c r="Q61" s="625" t="n"/>
      <c r="R61" s="625" t="n"/>
      <c r="S61" s="625" t="n"/>
      <c r="T61" s="625" t="n"/>
      <c r="U61" s="625" t="n"/>
      <c r="V61" s="625" t="n"/>
      <c r="W61" s="625" t="n"/>
      <c r="X61" s="625" t="n"/>
      <c r="Y61" s="372" t="n"/>
      <c r="Z61" s="372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73" t="n">
        <v>4607091382945</v>
      </c>
      <c r="E62" s="637" t="n"/>
      <c r="F62" s="669" t="n">
        <v>1.4</v>
      </c>
      <c r="G62" s="38" t="n">
        <v>8</v>
      </c>
      <c r="H62" s="669" t="n">
        <v>11.2</v>
      </c>
      <c r="I62" s="669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2" t="inlineStr">
        <is>
          <t>Вареные колбасы «Вязанка со шпиком» Весовые Вектор УВВ ТМ «Вязанка»</t>
        </is>
      </c>
      <c r="O62" s="671" t="n"/>
      <c r="P62" s="671" t="n"/>
      <c r="Q62" s="671" t="n"/>
      <c r="R62" s="637" t="n"/>
      <c r="S62" s="40" t="inlineStr"/>
      <c r="T62" s="40" t="inlineStr"/>
      <c r="U62" s="41" t="inlineStr">
        <is>
          <t>кг</t>
        </is>
      </c>
      <c r="V62" s="672" t="n">
        <v>0</v>
      </c>
      <c r="W62" s="673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73" t="n">
        <v>4607091385670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3" t="inlineStr">
        <is>
          <t>Вареные колбасы «Докторская ГОСТ»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73" t="n">
        <v>4680115881327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73" t="n">
        <v>4680115882133</v>
      </c>
      <c r="E65" s="637" t="n"/>
      <c r="F65" s="669" t="n">
        <v>1.4</v>
      </c>
      <c r="G65" s="38" t="n">
        <v>8</v>
      </c>
      <c r="H65" s="669" t="n">
        <v>11.2</v>
      </c>
      <c r="I65" s="66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 t="inlineStr">
        <is>
          <t>Вареные колбасы «Сливушка» Вес П/а ТМ «Вязанка»</t>
        </is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73" t="n">
        <v>4607091382952</v>
      </c>
      <c r="E66" s="637" t="n"/>
      <c r="F66" s="669" t="n">
        <v>0.5</v>
      </c>
      <c r="G66" s="38" t="n">
        <v>6</v>
      </c>
      <c r="H66" s="669" t="n">
        <v>3</v>
      </c>
      <c r="I66" s="669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SU002986</t>
        </is>
      </c>
      <c r="B67" s="64" t="inlineStr">
        <is>
          <t>P003429</t>
        </is>
      </c>
      <c r="C67" s="37" t="n">
        <v>4301011565</v>
      </c>
      <c r="D67" s="373" t="n">
        <v>4680115882539</v>
      </c>
      <c r="E67" s="637" t="n"/>
      <c r="F67" s="669" t="n">
        <v>0.37</v>
      </c>
      <c r="G67" s="38" t="n">
        <v>10</v>
      </c>
      <c r="H67" s="669" t="n">
        <v>3.7</v>
      </c>
      <c r="I67" s="669" t="n">
        <v>3.94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73" t="n">
        <v>4607091385687</v>
      </c>
      <c r="E68" s="637" t="n"/>
      <c r="F68" s="669" t="n">
        <v>0.4</v>
      </c>
      <c r="G68" s="38" t="n">
        <v>10</v>
      </c>
      <c r="H68" s="669" t="n">
        <v>4</v>
      </c>
      <c r="I68" s="66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73" t="n">
        <v>4607091384604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73" t="n">
        <v>4680115880283</v>
      </c>
      <c r="E70" s="637" t="n"/>
      <c r="F70" s="669" t="n">
        <v>0.6</v>
      </c>
      <c r="G70" s="38" t="n">
        <v>8</v>
      </c>
      <c r="H70" s="669" t="n">
        <v>4.8</v>
      </c>
      <c r="I70" s="669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73" t="n">
        <v>4680115881303</v>
      </c>
      <c r="E71" s="637" t="n"/>
      <c r="F71" s="669" t="n">
        <v>0.45</v>
      </c>
      <c r="G71" s="38" t="n">
        <v>10</v>
      </c>
      <c r="H71" s="669" t="n">
        <v>4.5</v>
      </c>
      <c r="I71" s="669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73" t="n">
        <v>4680115882720</v>
      </c>
      <c r="E72" s="637" t="n"/>
      <c r="F72" s="669" t="n">
        <v>0.45</v>
      </c>
      <c r="G72" s="38" t="n">
        <v>10</v>
      </c>
      <c r="H72" s="669" t="n">
        <v>4.5</v>
      </c>
      <c r="I72" s="669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2" t="inlineStr">
        <is>
          <t>Вареные колбасы «Филейская #Живой_пар» ф/в 0,45 п/а ТМ «Вязанка»</t>
        </is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73" t="n">
        <v>4607091388466</v>
      </c>
      <c r="E73" s="637" t="n"/>
      <c r="F73" s="669" t="n">
        <v>0.45</v>
      </c>
      <c r="G73" s="38" t="n">
        <v>6</v>
      </c>
      <c r="H73" s="669" t="n">
        <v>2.7</v>
      </c>
      <c r="I73" s="669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73" t="n">
        <v>4680115880269</v>
      </c>
      <c r="E74" s="637" t="n"/>
      <c r="F74" s="669" t="n">
        <v>0.375</v>
      </c>
      <c r="G74" s="38" t="n">
        <v>10</v>
      </c>
      <c r="H74" s="669" t="n">
        <v>3.75</v>
      </c>
      <c r="I74" s="669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73" t="n">
        <v>4680115880429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73" t="n">
        <v>4680115881457</v>
      </c>
      <c r="E76" s="637" t="n"/>
      <c r="F76" s="669" t="n">
        <v>0.75</v>
      </c>
      <c r="G76" s="38" t="n">
        <v>6</v>
      </c>
      <c r="H76" s="669" t="n">
        <v>4.5</v>
      </c>
      <c r="I76" s="669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2.5" customHeight="1">
      <c r="A77" s="381" t="n"/>
      <c r="B77" s="625" t="n"/>
      <c r="C77" s="625" t="n"/>
      <c r="D77" s="625" t="n"/>
      <c r="E77" s="625" t="n"/>
      <c r="F77" s="625" t="n"/>
      <c r="G77" s="625" t="n"/>
      <c r="H77" s="625" t="n"/>
      <c r="I77" s="625" t="n"/>
      <c r="J77" s="625" t="n"/>
      <c r="K77" s="625" t="n"/>
      <c r="L77" s="625" t="n"/>
      <c r="M77" s="674" t="n"/>
      <c r="N77" s="675" t="inlineStr">
        <is>
          <t>Итого</t>
        </is>
      </c>
      <c r="O77" s="645" t="n"/>
      <c r="P77" s="645" t="n"/>
      <c r="Q77" s="645" t="n"/>
      <c r="R77" s="645" t="n"/>
      <c r="S77" s="645" t="n"/>
      <c r="T77" s="646" t="n"/>
      <c r="U77" s="43" t="inlineStr">
        <is>
          <t>кор</t>
        </is>
      </c>
      <c r="V77" s="676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6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6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7" t="n"/>
      <c r="Z77" s="677" t="n"/>
    </row>
    <row r="78" ht="12.5" customHeight="1">
      <c r="A78" s="625" t="n"/>
      <c r="B78" s="625" t="n"/>
      <c r="C78" s="625" t="n"/>
      <c r="D78" s="625" t="n"/>
      <c r="E78" s="625" t="n"/>
      <c r="F78" s="625" t="n"/>
      <c r="G78" s="625" t="n"/>
      <c r="H78" s="625" t="n"/>
      <c r="I78" s="625" t="n"/>
      <c r="J78" s="625" t="n"/>
      <c r="K78" s="625" t="n"/>
      <c r="L78" s="625" t="n"/>
      <c r="M78" s="674" t="n"/>
      <c r="N78" s="675" t="inlineStr">
        <is>
          <t>Итого</t>
        </is>
      </c>
      <c r="O78" s="645" t="n"/>
      <c r="P78" s="645" t="n"/>
      <c r="Q78" s="645" t="n"/>
      <c r="R78" s="645" t="n"/>
      <c r="S78" s="645" t="n"/>
      <c r="T78" s="646" t="n"/>
      <c r="U78" s="43" t="inlineStr">
        <is>
          <t>кг</t>
        </is>
      </c>
      <c r="V78" s="676">
        <f>IFERROR(SUM(V62:V76),"0")</f>
        <v/>
      </c>
      <c r="W78" s="676">
        <f>IFERROR(SUM(W62:W76),"0")</f>
        <v/>
      </c>
      <c r="X78" s="43" t="n"/>
      <c r="Y78" s="677" t="n"/>
      <c r="Z78" s="677" t="n"/>
    </row>
    <row r="79" ht="14.25" customHeight="1">
      <c r="A79" s="372" t="inlineStr">
        <is>
          <t>Ветчины</t>
        </is>
      </c>
      <c r="B79" s="625" t="n"/>
      <c r="C79" s="625" t="n"/>
      <c r="D79" s="625" t="n"/>
      <c r="E79" s="625" t="n"/>
      <c r="F79" s="625" t="n"/>
      <c r="G79" s="625" t="n"/>
      <c r="H79" s="625" t="n"/>
      <c r="I79" s="625" t="n"/>
      <c r="J79" s="625" t="n"/>
      <c r="K79" s="625" t="n"/>
      <c r="L79" s="625" t="n"/>
      <c r="M79" s="625" t="n"/>
      <c r="N79" s="625" t="n"/>
      <c r="O79" s="625" t="n"/>
      <c r="P79" s="625" t="n"/>
      <c r="Q79" s="625" t="n"/>
      <c r="R79" s="625" t="n"/>
      <c r="S79" s="625" t="n"/>
      <c r="T79" s="625" t="n"/>
      <c r="U79" s="625" t="n"/>
      <c r="V79" s="625" t="n"/>
      <c r="W79" s="625" t="n"/>
      <c r="X79" s="625" t="n"/>
      <c r="Y79" s="372" t="n"/>
      <c r="Z79" s="372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73" t="n">
        <v>4607091384789</v>
      </c>
      <c r="E80" s="637" t="n"/>
      <c r="F80" s="669" t="n">
        <v>1</v>
      </c>
      <c r="G80" s="38" t="n">
        <v>6</v>
      </c>
      <c r="H80" s="669" t="n">
        <v>6</v>
      </c>
      <c r="I80" s="669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7" t="inlineStr">
        <is>
          <t>Ветчины Запекуша с сочным окороком Вязанка Весовые П/а Вязанка</t>
        </is>
      </c>
      <c r="O80" s="671" t="n"/>
      <c r="P80" s="671" t="n"/>
      <c r="Q80" s="671" t="n"/>
      <c r="R80" s="637" t="n"/>
      <c r="S80" s="40" t="inlineStr"/>
      <c r="T80" s="40" t="inlineStr"/>
      <c r="U80" s="41" t="inlineStr">
        <is>
          <t>кг</t>
        </is>
      </c>
      <c r="V80" s="672" t="n">
        <v>0</v>
      </c>
      <c r="W80" s="673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73" t="n">
        <v>4680115881488</v>
      </c>
      <c r="E81" s="637" t="n"/>
      <c r="F81" s="669" t="n">
        <v>1.35</v>
      </c>
      <c r="G81" s="38" t="n">
        <v>8</v>
      </c>
      <c r="H81" s="669" t="n">
        <v>10.8</v>
      </c>
      <c r="I81" s="669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08">
        <f>HYPERLINK("https://abi.ru/products/Охлажденные/Вязанка/Вязанка/Ветчины/P003236/","Ветчины Сливушка с индейкой Вязанка вес П/а Вязанка")</f>
        <v/>
      </c>
      <c r="O81" s="671" t="n"/>
      <c r="P81" s="671" t="n"/>
      <c r="Q81" s="671" t="n"/>
      <c r="R81" s="637" t="n"/>
      <c r="S81" s="40" t="inlineStr"/>
      <c r="T81" s="40" t="inlineStr"/>
      <c r="U81" s="41" t="inlineStr">
        <is>
          <t>кг</t>
        </is>
      </c>
      <c r="V81" s="672" t="n">
        <v>0</v>
      </c>
      <c r="W81" s="673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73" t="n">
        <v>4607091384765</v>
      </c>
      <c r="E82" s="637" t="n"/>
      <c r="F82" s="669" t="n">
        <v>0.42</v>
      </c>
      <c r="G82" s="38" t="n">
        <v>6</v>
      </c>
      <c r="H82" s="669" t="n">
        <v>2.52</v>
      </c>
      <c r="I82" s="669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09" t="inlineStr">
        <is>
          <t>Ветчины Запекуша с сочным окороком Вязанка Фикс.вес 0,42 п/а Вязанка</t>
        </is>
      </c>
      <c r="O82" s="671" t="n"/>
      <c r="P82" s="671" t="n"/>
      <c r="Q82" s="671" t="n"/>
      <c r="R82" s="637" t="n"/>
      <c r="S82" s="40" t="inlineStr"/>
      <c r="T82" s="40" t="inlineStr"/>
      <c r="U82" s="41" t="inlineStr">
        <is>
          <t>кг</t>
        </is>
      </c>
      <c r="V82" s="672" t="n">
        <v>0</v>
      </c>
      <c r="W82" s="67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73" t="n">
        <v>4680115882751</v>
      </c>
      <c r="E83" s="637" t="n"/>
      <c r="F83" s="669" t="n">
        <v>0.45</v>
      </c>
      <c r="G83" s="38" t="n">
        <v>10</v>
      </c>
      <c r="H83" s="669" t="n">
        <v>4.5</v>
      </c>
      <c r="I83" s="669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0" t="inlineStr">
        <is>
          <t>Ветчины «Филейская #Живой_пар» ф/в 0,45 п/а ТМ «Вязанка»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58.5</v>
      </c>
      <c r="W83" s="6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3" t="n">
        <v>4680115882775</v>
      </c>
      <c r="E84" s="637" t="n"/>
      <c r="F84" s="669" t="n">
        <v>0.3</v>
      </c>
      <c r="G84" s="38" t="n">
        <v>8</v>
      </c>
      <c r="H84" s="669" t="n">
        <v>2.4</v>
      </c>
      <c r="I84" s="669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1" t="inlineStr">
        <is>
          <t>Ветчины «Сливушка с индейкой» Фикс.вес 0,3 П/а ТМ «Вязанка»</t>
        </is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3" t="n">
        <v>4680115880658</v>
      </c>
      <c r="E85" s="637" t="n"/>
      <c r="F85" s="669" t="n">
        <v>0.4</v>
      </c>
      <c r="G85" s="38" t="n">
        <v>6</v>
      </c>
      <c r="H85" s="669" t="n">
        <v>2.4</v>
      </c>
      <c r="I85" s="669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3" t="n">
        <v>4607091381962</v>
      </c>
      <c r="E86" s="637" t="n"/>
      <c r="F86" s="669" t="n">
        <v>0.5</v>
      </c>
      <c r="G86" s="38" t="n">
        <v>6</v>
      </c>
      <c r="H86" s="669" t="n">
        <v>3</v>
      </c>
      <c r="I86" s="669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3">
        <f>HYPERLINK("https://abi.ru/products/Охлажденные/Вязанка/Вязанка/Ветчины/P003164/","Ветчины Столичная Вязанка Фикс.вес 0,5 Вектор Вязанка")</f>
        <v/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12.5" customHeight="1">
      <c r="A87" s="381" t="n"/>
      <c r="B87" s="625" t="n"/>
      <c r="C87" s="625" t="n"/>
      <c r="D87" s="625" t="n"/>
      <c r="E87" s="625" t="n"/>
      <c r="F87" s="625" t="n"/>
      <c r="G87" s="625" t="n"/>
      <c r="H87" s="625" t="n"/>
      <c r="I87" s="625" t="n"/>
      <c r="J87" s="625" t="n"/>
      <c r="K87" s="625" t="n"/>
      <c r="L87" s="625" t="n"/>
      <c r="M87" s="674" t="n"/>
      <c r="N87" s="675" t="inlineStr">
        <is>
          <t>Итого</t>
        </is>
      </c>
      <c r="O87" s="645" t="n"/>
      <c r="P87" s="645" t="n"/>
      <c r="Q87" s="645" t="n"/>
      <c r="R87" s="645" t="n"/>
      <c r="S87" s="645" t="n"/>
      <c r="T87" s="646" t="n"/>
      <c r="U87" s="43" t="inlineStr">
        <is>
          <t>кор</t>
        </is>
      </c>
      <c r="V87" s="676">
        <f>IFERROR(V80/H80,"0")+IFERROR(V81/H81,"0")+IFERROR(V82/H82,"0")+IFERROR(V83/H83,"0")+IFERROR(V84/H84,"0")+IFERROR(V85/H85,"0")+IFERROR(V86/H86,"0")</f>
        <v/>
      </c>
      <c r="W87" s="676">
        <f>IFERROR(W80/H80,"0")+IFERROR(W81/H81,"0")+IFERROR(W82/H82,"0")+IFERROR(W83/H83,"0")+IFERROR(W84/H84,"0")+IFERROR(W85/H85,"0")+IFERROR(W86/H86,"0")</f>
        <v/>
      </c>
      <c r="X87" s="676">
        <f>IFERROR(IF(X80="",0,X80),"0")+IFERROR(IF(X81="",0,X81),"0")+IFERROR(IF(X82="",0,X82),"0")+IFERROR(IF(X83="",0,X83),"0")+IFERROR(IF(X84="",0,X84),"0")+IFERROR(IF(X85="",0,X85),"0")+IFERROR(IF(X86="",0,X86),"0")</f>
        <v/>
      </c>
      <c r="Y87" s="677" t="n"/>
      <c r="Z87" s="677" t="n"/>
    </row>
    <row r="88" ht="12.5" customHeight="1">
      <c r="A88" s="625" t="n"/>
      <c r="B88" s="625" t="n"/>
      <c r="C88" s="625" t="n"/>
      <c r="D88" s="625" t="n"/>
      <c r="E88" s="625" t="n"/>
      <c r="F88" s="625" t="n"/>
      <c r="G88" s="625" t="n"/>
      <c r="H88" s="625" t="n"/>
      <c r="I88" s="625" t="n"/>
      <c r="J88" s="625" t="n"/>
      <c r="K88" s="625" t="n"/>
      <c r="L88" s="625" t="n"/>
      <c r="M88" s="674" t="n"/>
      <c r="N88" s="675" t="inlineStr">
        <is>
          <t>Итого</t>
        </is>
      </c>
      <c r="O88" s="645" t="n"/>
      <c r="P88" s="645" t="n"/>
      <c r="Q88" s="645" t="n"/>
      <c r="R88" s="645" t="n"/>
      <c r="S88" s="645" t="n"/>
      <c r="T88" s="646" t="n"/>
      <c r="U88" s="43" t="inlineStr">
        <is>
          <t>кг</t>
        </is>
      </c>
      <c r="V88" s="676">
        <f>IFERROR(SUM(V80:V86),"0")</f>
        <v/>
      </c>
      <c r="W88" s="676">
        <f>IFERROR(SUM(W80:W86),"0")</f>
        <v/>
      </c>
      <c r="X88" s="43" t="n"/>
      <c r="Y88" s="677" t="n"/>
      <c r="Z88" s="677" t="n"/>
    </row>
    <row r="89" ht="14.25" customHeight="1">
      <c r="A89" s="372" t="inlineStr">
        <is>
          <t>Копченые колбасы</t>
        </is>
      </c>
      <c r="B89" s="625" t="n"/>
      <c r="C89" s="625" t="n"/>
      <c r="D89" s="625" t="n"/>
      <c r="E89" s="625" t="n"/>
      <c r="F89" s="625" t="n"/>
      <c r="G89" s="625" t="n"/>
      <c r="H89" s="625" t="n"/>
      <c r="I89" s="625" t="n"/>
      <c r="J89" s="625" t="n"/>
      <c r="K89" s="625" t="n"/>
      <c r="L89" s="625" t="n"/>
      <c r="M89" s="625" t="n"/>
      <c r="N89" s="625" t="n"/>
      <c r="O89" s="625" t="n"/>
      <c r="P89" s="625" t="n"/>
      <c r="Q89" s="625" t="n"/>
      <c r="R89" s="625" t="n"/>
      <c r="S89" s="625" t="n"/>
      <c r="T89" s="625" t="n"/>
      <c r="U89" s="625" t="n"/>
      <c r="V89" s="625" t="n"/>
      <c r="W89" s="625" t="n"/>
      <c r="X89" s="625" t="n"/>
      <c r="Y89" s="372" t="n"/>
      <c r="Z89" s="372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73" t="n">
        <v>4607091387667</v>
      </c>
      <c r="E90" s="637" t="n"/>
      <c r="F90" s="669" t="n">
        <v>0.9</v>
      </c>
      <c r="G90" s="38" t="n">
        <v>10</v>
      </c>
      <c r="H90" s="669" t="n">
        <v>9</v>
      </c>
      <c r="I90" s="669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1" t="n"/>
      <c r="P90" s="671" t="n"/>
      <c r="Q90" s="671" t="n"/>
      <c r="R90" s="637" t="n"/>
      <c r="S90" s="40" t="inlineStr"/>
      <c r="T90" s="40" t="inlineStr"/>
      <c r="U90" s="41" t="inlineStr">
        <is>
          <t>кг</t>
        </is>
      </c>
      <c r="V90" s="672" t="n">
        <v>0</v>
      </c>
      <c r="W90" s="673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73" t="n">
        <v>4607091387636</v>
      </c>
      <c r="E91" s="637" t="n"/>
      <c r="F91" s="669" t="n">
        <v>0.7</v>
      </c>
      <c r="G91" s="38" t="n">
        <v>6</v>
      </c>
      <c r="H91" s="669" t="n">
        <v>4.2</v>
      </c>
      <c r="I91" s="669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1" t="n"/>
      <c r="P91" s="671" t="n"/>
      <c r="Q91" s="671" t="n"/>
      <c r="R91" s="637" t="n"/>
      <c r="S91" s="40" t="inlineStr"/>
      <c r="T91" s="40" t="inlineStr"/>
      <c r="U91" s="41" t="inlineStr">
        <is>
          <t>кг</t>
        </is>
      </c>
      <c r="V91" s="672" t="n">
        <v>0</v>
      </c>
      <c r="W91" s="67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73" t="n">
        <v>4607091384727</v>
      </c>
      <c r="E92" s="637" t="n"/>
      <c r="F92" s="669" t="n">
        <v>0.8</v>
      </c>
      <c r="G92" s="38" t="n">
        <v>6</v>
      </c>
      <c r="H92" s="669" t="n">
        <v>4.8</v>
      </c>
      <c r="I92" s="669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1" t="n"/>
      <c r="P92" s="671" t="n"/>
      <c r="Q92" s="671" t="n"/>
      <c r="R92" s="637" t="n"/>
      <c r="S92" s="40" t="inlineStr"/>
      <c r="T92" s="40" t="inlineStr"/>
      <c r="U92" s="41" t="inlineStr">
        <is>
          <t>кг</t>
        </is>
      </c>
      <c r="V92" s="672" t="n">
        <v>0</v>
      </c>
      <c r="W92" s="673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73" t="n">
        <v>4607091386745</v>
      </c>
      <c r="E93" s="637" t="n"/>
      <c r="F93" s="669" t="n">
        <v>0.8</v>
      </c>
      <c r="G93" s="38" t="n">
        <v>6</v>
      </c>
      <c r="H93" s="669" t="n">
        <v>4.8</v>
      </c>
      <c r="I93" s="669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73" t="n">
        <v>4607091382426</v>
      </c>
      <c r="E94" s="637" t="n"/>
      <c r="F94" s="669" t="n">
        <v>0.9</v>
      </c>
      <c r="G94" s="38" t="n">
        <v>10</v>
      </c>
      <c r="H94" s="669" t="n">
        <v>9</v>
      </c>
      <c r="I94" s="669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73" t="n">
        <v>4607091386547</v>
      </c>
      <c r="E95" s="637" t="n"/>
      <c r="F95" s="669" t="n">
        <v>0.35</v>
      </c>
      <c r="G95" s="38" t="n">
        <v>8</v>
      </c>
      <c r="H95" s="669" t="n">
        <v>2.8</v>
      </c>
      <c r="I95" s="669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14</v>
      </c>
      <c r="W95" s="673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73" t="n">
        <v>4607091384734</v>
      </c>
      <c r="E96" s="637" t="n"/>
      <c r="F96" s="669" t="n">
        <v>0.35</v>
      </c>
      <c r="G96" s="38" t="n">
        <v>6</v>
      </c>
      <c r="H96" s="669" t="n">
        <v>2.1</v>
      </c>
      <c r="I96" s="669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73" t="n">
        <v>4607091382464</v>
      </c>
      <c r="E97" s="637" t="n"/>
      <c r="F97" s="669" t="n">
        <v>0.35</v>
      </c>
      <c r="G97" s="38" t="n">
        <v>8</v>
      </c>
      <c r="H97" s="669" t="n">
        <v>2.8</v>
      </c>
      <c r="I97" s="669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2.5" customHeight="1">
      <c r="A98" s="381" t="n"/>
      <c r="B98" s="625" t="n"/>
      <c r="C98" s="625" t="n"/>
      <c r="D98" s="625" t="n"/>
      <c r="E98" s="625" t="n"/>
      <c r="F98" s="625" t="n"/>
      <c r="G98" s="625" t="n"/>
      <c r="H98" s="625" t="n"/>
      <c r="I98" s="625" t="n"/>
      <c r="J98" s="625" t="n"/>
      <c r="K98" s="625" t="n"/>
      <c r="L98" s="625" t="n"/>
      <c r="M98" s="674" t="n"/>
      <c r="N98" s="675" t="inlineStr">
        <is>
          <t>Итого</t>
        </is>
      </c>
      <c r="O98" s="645" t="n"/>
      <c r="P98" s="645" t="n"/>
      <c r="Q98" s="645" t="n"/>
      <c r="R98" s="645" t="n"/>
      <c r="S98" s="645" t="n"/>
      <c r="T98" s="646" t="n"/>
      <c r="U98" s="43" t="inlineStr">
        <is>
          <t>кор</t>
        </is>
      </c>
      <c r="V98" s="676">
        <f>IFERROR(V90/H90,"0")+IFERROR(V91/H91,"0")+IFERROR(V92/H92,"0")+IFERROR(V93/H93,"0")+IFERROR(V94/H94,"0")+IFERROR(V95/H95,"0")+IFERROR(V96/H96,"0")+IFERROR(V97/H97,"0")</f>
        <v/>
      </c>
      <c r="W98" s="676">
        <f>IFERROR(W90/H90,"0")+IFERROR(W91/H91,"0")+IFERROR(W92/H92,"0")+IFERROR(W93/H93,"0")+IFERROR(W94/H94,"0")+IFERROR(W95/H95,"0")+IFERROR(W96/H96,"0")+IFERROR(W97/H97,"0")</f>
        <v/>
      </c>
      <c r="X98" s="676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7" t="n"/>
      <c r="Z98" s="677" t="n"/>
    </row>
    <row r="99" ht="12.5" customHeight="1">
      <c r="A99" s="625" t="n"/>
      <c r="B99" s="625" t="n"/>
      <c r="C99" s="625" t="n"/>
      <c r="D99" s="625" t="n"/>
      <c r="E99" s="625" t="n"/>
      <c r="F99" s="625" t="n"/>
      <c r="G99" s="625" t="n"/>
      <c r="H99" s="625" t="n"/>
      <c r="I99" s="625" t="n"/>
      <c r="J99" s="625" t="n"/>
      <c r="K99" s="625" t="n"/>
      <c r="L99" s="625" t="n"/>
      <c r="M99" s="674" t="n"/>
      <c r="N99" s="675" t="inlineStr">
        <is>
          <t>Итого</t>
        </is>
      </c>
      <c r="O99" s="645" t="n"/>
      <c r="P99" s="645" t="n"/>
      <c r="Q99" s="645" t="n"/>
      <c r="R99" s="645" t="n"/>
      <c r="S99" s="645" t="n"/>
      <c r="T99" s="646" t="n"/>
      <c r="U99" s="43" t="inlineStr">
        <is>
          <t>кг</t>
        </is>
      </c>
      <c r="V99" s="676">
        <f>IFERROR(SUM(V90:V97),"0")</f>
        <v/>
      </c>
      <c r="W99" s="676">
        <f>IFERROR(SUM(W90:W97),"0")</f>
        <v/>
      </c>
      <c r="X99" s="43" t="n"/>
      <c r="Y99" s="677" t="n"/>
      <c r="Z99" s="677" t="n"/>
    </row>
    <row r="100" ht="14.25" customHeight="1">
      <c r="A100" s="372" t="inlineStr">
        <is>
          <t>Сосиски</t>
        </is>
      </c>
      <c r="B100" s="625" t="n"/>
      <c r="C100" s="625" t="n"/>
      <c r="D100" s="625" t="n"/>
      <c r="E100" s="625" t="n"/>
      <c r="F100" s="625" t="n"/>
      <c r="G100" s="625" t="n"/>
      <c r="H100" s="625" t="n"/>
      <c r="I100" s="625" t="n"/>
      <c r="J100" s="625" t="n"/>
      <c r="K100" s="625" t="n"/>
      <c r="L100" s="625" t="n"/>
      <c r="M100" s="625" t="n"/>
      <c r="N100" s="625" t="n"/>
      <c r="O100" s="625" t="n"/>
      <c r="P100" s="625" t="n"/>
      <c r="Q100" s="625" t="n"/>
      <c r="R100" s="625" t="n"/>
      <c r="S100" s="625" t="n"/>
      <c r="T100" s="625" t="n"/>
      <c r="U100" s="625" t="n"/>
      <c r="V100" s="625" t="n"/>
      <c r="W100" s="625" t="n"/>
      <c r="X100" s="625" t="n"/>
      <c r="Y100" s="372" t="n"/>
      <c r="Z100" s="372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73" t="n">
        <v>4607091386967</v>
      </c>
      <c r="E101" s="637" t="n"/>
      <c r="F101" s="669" t="n">
        <v>1.35</v>
      </c>
      <c r="G101" s="38" t="n">
        <v>6</v>
      </c>
      <c r="H101" s="669" t="n">
        <v>8.1</v>
      </c>
      <c r="I101" s="669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2" t="inlineStr">
        <is>
          <t>Сосиски Молокуши (Вязанка Молочные) Вязанка Весовые П/а мгс Вязанка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73" t="n">
        <v>4607091386967</v>
      </c>
      <c r="E102" s="637" t="n"/>
      <c r="F102" s="669" t="n">
        <v>1.4</v>
      </c>
      <c r="G102" s="38" t="n">
        <v>6</v>
      </c>
      <c r="H102" s="669" t="n">
        <v>8.4</v>
      </c>
      <c r="I102" s="669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3" t="inlineStr">
        <is>
          <t>Сосиски «Молокуши (Вязанка Молочные)» Весовые П/а мгс УВВ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73" t="n">
        <v>4607091385304</v>
      </c>
      <c r="E103" s="637" t="n"/>
      <c r="F103" s="669" t="n">
        <v>1.4</v>
      </c>
      <c r="G103" s="38" t="n">
        <v>6</v>
      </c>
      <c r="H103" s="669" t="n">
        <v>8.4</v>
      </c>
      <c r="I103" s="669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4" t="inlineStr">
        <is>
          <t>Сосиски «Рубленые» Весовые п/а мгс УВВ ТМ «Вязанка»</t>
        </is>
      </c>
      <c r="O103" s="671" t="n"/>
      <c r="P103" s="671" t="n"/>
      <c r="Q103" s="671" t="n"/>
      <c r="R103" s="637" t="n"/>
      <c r="S103" s="40" t="inlineStr"/>
      <c r="T103" s="40" t="inlineStr"/>
      <c r="U103" s="41" t="inlineStr">
        <is>
          <t>кг</t>
        </is>
      </c>
      <c r="V103" s="672" t="n">
        <v>0</v>
      </c>
      <c r="W103" s="673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73" t="n">
        <v>4607091386264</v>
      </c>
      <c r="E104" s="637" t="n"/>
      <c r="F104" s="669" t="n">
        <v>0.5</v>
      </c>
      <c r="G104" s="38" t="n">
        <v>6</v>
      </c>
      <c r="H104" s="669" t="n">
        <v>3</v>
      </c>
      <c r="I104" s="669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5">
        <f>HYPERLINK("https://abi.ru/products/Охлажденные/Вязанка/Вязанка/Сосиски/P002217/","Сосиски Венские Вязанка Фикс.вес 0,5 NDX мгс Вязанка")</f>
        <v/>
      </c>
      <c r="O104" s="671" t="n"/>
      <c r="P104" s="671" t="n"/>
      <c r="Q104" s="671" t="n"/>
      <c r="R104" s="637" t="n"/>
      <c r="S104" s="40" t="inlineStr"/>
      <c r="T104" s="40" t="inlineStr"/>
      <c r="U104" s="41" t="inlineStr">
        <is>
          <t>кг</t>
        </is>
      </c>
      <c r="V104" s="672" t="n">
        <v>75</v>
      </c>
      <c r="W104" s="67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73" t="n">
        <v>4607091385731</v>
      </c>
      <c r="E105" s="637" t="n"/>
      <c r="F105" s="669" t="n">
        <v>0.45</v>
      </c>
      <c r="G105" s="38" t="n">
        <v>6</v>
      </c>
      <c r="H105" s="669" t="n">
        <v>2.7</v>
      </c>
      <c r="I105" s="669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6" t="inlineStr">
        <is>
          <t>Сосиски Молокуши (Вязанка Молочные) Вязанка Фикс.вес 0,45 П/а мгс Вязанка</t>
        </is>
      </c>
      <c r="O105" s="671" t="n"/>
      <c r="P105" s="671" t="n"/>
      <c r="Q105" s="671" t="n"/>
      <c r="R105" s="637" t="n"/>
      <c r="S105" s="40" t="inlineStr"/>
      <c r="T105" s="40" t="inlineStr"/>
      <c r="U105" s="41" t="inlineStr">
        <is>
          <t>кг</t>
        </is>
      </c>
      <c r="V105" s="672" t="n">
        <v>0</v>
      </c>
      <c r="W105" s="673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73" t="n">
        <v>4680115880214</v>
      </c>
      <c r="E106" s="637" t="n"/>
      <c r="F106" s="669" t="n">
        <v>0.45</v>
      </c>
      <c r="G106" s="38" t="n">
        <v>6</v>
      </c>
      <c r="H106" s="669" t="n">
        <v>2.7</v>
      </c>
      <c r="I106" s="669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миникушай Вязанка Ф/в 0,45 амилюкс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78.3</v>
      </c>
      <c r="W106" s="673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73" t="n">
        <v>4680115880894</v>
      </c>
      <c r="E107" s="637" t="n"/>
      <c r="F107" s="669" t="n">
        <v>0.33</v>
      </c>
      <c r="G107" s="38" t="n">
        <v>6</v>
      </c>
      <c r="H107" s="669" t="n">
        <v>1.98</v>
      </c>
      <c r="I107" s="669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28" t="inlineStr">
        <is>
          <t>Сосиски Молокуши Миникушай Вязанка фикс.вес 0,33 п/а Вязанка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73" t="n">
        <v>4607091385427</v>
      </c>
      <c r="E108" s="637" t="n"/>
      <c r="F108" s="669" t="n">
        <v>0.5</v>
      </c>
      <c r="G108" s="38" t="n">
        <v>6</v>
      </c>
      <c r="H108" s="669" t="n">
        <v>3</v>
      </c>
      <c r="I108" s="669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HYPERLINK("https://abi.ru/products/Охлажденные/Вязанка/Вязанка/Сосиски/P003030/","Сосиски Рубленые Вязанка Фикс.вес 0,5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73" t="n">
        <v>4680115882645</v>
      </c>
      <c r="E109" s="637" t="n"/>
      <c r="F109" s="669" t="n">
        <v>0.3</v>
      </c>
      <c r="G109" s="38" t="n">
        <v>6</v>
      </c>
      <c r="H109" s="669" t="n">
        <v>1.8</v>
      </c>
      <c r="I109" s="669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0" t="inlineStr">
        <is>
          <t>Сосиски «Сливушки с сыром» ф/в 0,3 п/а ТМ «Вязанка»</t>
        </is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2.5" customHeight="1">
      <c r="A110" s="381" t="n"/>
      <c r="B110" s="625" t="n"/>
      <c r="C110" s="625" t="n"/>
      <c r="D110" s="625" t="n"/>
      <c r="E110" s="625" t="n"/>
      <c r="F110" s="625" t="n"/>
      <c r="G110" s="625" t="n"/>
      <c r="H110" s="625" t="n"/>
      <c r="I110" s="625" t="n"/>
      <c r="J110" s="625" t="n"/>
      <c r="K110" s="625" t="n"/>
      <c r="L110" s="625" t="n"/>
      <c r="M110" s="674" t="n"/>
      <c r="N110" s="675" t="inlineStr">
        <is>
          <t>Итого</t>
        </is>
      </c>
      <c r="O110" s="645" t="n"/>
      <c r="P110" s="645" t="n"/>
      <c r="Q110" s="645" t="n"/>
      <c r="R110" s="645" t="n"/>
      <c r="S110" s="645" t="n"/>
      <c r="T110" s="646" t="n"/>
      <c r="U110" s="43" t="inlineStr">
        <is>
          <t>кор</t>
        </is>
      </c>
      <c r="V110" s="676">
        <f>IFERROR(V101/H101,"0")+IFERROR(V102/H102,"0")+IFERROR(V103/H103,"0")+IFERROR(V104/H104,"0")+IFERROR(V105/H105,"0")+IFERROR(V106/H106,"0")+IFERROR(V107/H107,"0")+IFERROR(V108/H108,"0")+IFERROR(V109/H109,"0")</f>
        <v/>
      </c>
      <c r="W110" s="676">
        <f>IFERROR(W101/H101,"0")+IFERROR(W102/H102,"0")+IFERROR(W103/H103,"0")+IFERROR(W104/H104,"0")+IFERROR(W105/H105,"0")+IFERROR(W106/H106,"0")+IFERROR(W107/H107,"0")+IFERROR(W108/H108,"0")+IFERROR(W109/H109,"0")</f>
        <v/>
      </c>
      <c r="X110" s="676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7" t="n"/>
      <c r="Z110" s="677" t="n"/>
    </row>
    <row r="111" ht="12.5" customHeight="1">
      <c r="A111" s="625" t="n"/>
      <c r="B111" s="625" t="n"/>
      <c r="C111" s="625" t="n"/>
      <c r="D111" s="625" t="n"/>
      <c r="E111" s="625" t="n"/>
      <c r="F111" s="625" t="n"/>
      <c r="G111" s="625" t="n"/>
      <c r="H111" s="625" t="n"/>
      <c r="I111" s="625" t="n"/>
      <c r="J111" s="625" t="n"/>
      <c r="K111" s="625" t="n"/>
      <c r="L111" s="625" t="n"/>
      <c r="M111" s="674" t="n"/>
      <c r="N111" s="675" t="inlineStr">
        <is>
          <t>Итого</t>
        </is>
      </c>
      <c r="O111" s="645" t="n"/>
      <c r="P111" s="645" t="n"/>
      <c r="Q111" s="645" t="n"/>
      <c r="R111" s="645" t="n"/>
      <c r="S111" s="645" t="n"/>
      <c r="T111" s="646" t="n"/>
      <c r="U111" s="43" t="inlineStr">
        <is>
          <t>кг</t>
        </is>
      </c>
      <c r="V111" s="676">
        <f>IFERROR(SUM(V101:V109),"0")</f>
        <v/>
      </c>
      <c r="W111" s="676">
        <f>IFERROR(SUM(W101:W109),"0")</f>
        <v/>
      </c>
      <c r="X111" s="43" t="n"/>
      <c r="Y111" s="677" t="n"/>
      <c r="Z111" s="677" t="n"/>
    </row>
    <row r="112" ht="14.25" customHeight="1">
      <c r="A112" s="372" t="inlineStr">
        <is>
          <t>Сардельки</t>
        </is>
      </c>
      <c r="B112" s="625" t="n"/>
      <c r="C112" s="625" t="n"/>
      <c r="D112" s="625" t="n"/>
      <c r="E112" s="625" t="n"/>
      <c r="F112" s="625" t="n"/>
      <c r="G112" s="625" t="n"/>
      <c r="H112" s="625" t="n"/>
      <c r="I112" s="625" t="n"/>
      <c r="J112" s="625" t="n"/>
      <c r="K112" s="625" t="n"/>
      <c r="L112" s="625" t="n"/>
      <c r="M112" s="625" t="n"/>
      <c r="N112" s="625" t="n"/>
      <c r="O112" s="625" t="n"/>
      <c r="P112" s="625" t="n"/>
      <c r="Q112" s="625" t="n"/>
      <c r="R112" s="625" t="n"/>
      <c r="S112" s="625" t="n"/>
      <c r="T112" s="625" t="n"/>
      <c r="U112" s="625" t="n"/>
      <c r="V112" s="625" t="n"/>
      <c r="W112" s="625" t="n"/>
      <c r="X112" s="625" t="n"/>
      <c r="Y112" s="372" t="n"/>
      <c r="Z112" s="372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73" t="n">
        <v>4607091383065</v>
      </c>
      <c r="E113" s="637" t="n"/>
      <c r="F113" s="669" t="n">
        <v>0.83</v>
      </c>
      <c r="G113" s="38" t="n">
        <v>4</v>
      </c>
      <c r="H113" s="669" t="n">
        <v>3.32</v>
      </c>
      <c r="I113" s="669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73" t="n">
        <v>4680115881532</v>
      </c>
      <c r="E114" s="637" t="n"/>
      <c r="F114" s="669" t="n">
        <v>1.35</v>
      </c>
      <c r="G114" s="38" t="n">
        <v>6</v>
      </c>
      <c r="H114" s="669" t="n">
        <v>8.1</v>
      </c>
      <c r="I114" s="669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2">
        <f>HYPERLINK("https://abi.ru/products/Охлажденные/Вязанка/Вязанка/Сардельки/P003237/","Сардельки «Филейские» Весовые NDX мгс ТМ «Вязанка»")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73" t="n">
        <v>4680115882652</v>
      </c>
      <c r="E115" s="637" t="n"/>
      <c r="F115" s="669" t="n">
        <v>0.33</v>
      </c>
      <c r="G115" s="38" t="n">
        <v>6</v>
      </c>
      <c r="H115" s="669" t="n">
        <v>1.98</v>
      </c>
      <c r="I115" s="669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3" t="inlineStr">
        <is>
          <t>Сардельки «Сливушки с сыром #минидельки» ф/в 0,33 айпил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3" t="n">
        <v>4680115880238</v>
      </c>
      <c r="E116" s="637" t="n"/>
      <c r="F116" s="669" t="n">
        <v>0.33</v>
      </c>
      <c r="G116" s="38" t="n">
        <v>6</v>
      </c>
      <c r="H116" s="669" t="n">
        <v>1.98</v>
      </c>
      <c r="I116" s="669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1" t="n"/>
      <c r="P116" s="671" t="n"/>
      <c r="Q116" s="671" t="n"/>
      <c r="R116" s="637" t="n"/>
      <c r="S116" s="40" t="inlineStr"/>
      <c r="T116" s="40" t="inlineStr"/>
      <c r="U116" s="41" t="inlineStr">
        <is>
          <t>кг</t>
        </is>
      </c>
      <c r="V116" s="672" t="n">
        <v>0</v>
      </c>
      <c r="W116" s="6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3" t="n">
        <v>4680115881464</v>
      </c>
      <c r="E117" s="637" t="n"/>
      <c r="F117" s="669" t="n">
        <v>0.4</v>
      </c>
      <c r="G117" s="38" t="n">
        <v>6</v>
      </c>
      <c r="H117" s="669" t="n">
        <v>2.4</v>
      </c>
      <c r="I117" s="669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5" t="inlineStr">
        <is>
          <t>Сардельки «Филейские» Фикс.вес 0,4 NDX мгс ТМ «Вязанка»</t>
        </is>
      </c>
      <c r="O117" s="671" t="n"/>
      <c r="P117" s="671" t="n"/>
      <c r="Q117" s="671" t="n"/>
      <c r="R117" s="637" t="n"/>
      <c r="S117" s="40" t="inlineStr"/>
      <c r="T117" s="40" t="inlineStr"/>
      <c r="U117" s="41" t="inlineStr">
        <is>
          <t>кг</t>
        </is>
      </c>
      <c r="V117" s="672" t="n">
        <v>0</v>
      </c>
      <c r="W117" s="6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12.5" customHeight="1">
      <c r="A118" s="381" t="n"/>
      <c r="B118" s="625" t="n"/>
      <c r="C118" s="625" t="n"/>
      <c r="D118" s="625" t="n"/>
      <c r="E118" s="625" t="n"/>
      <c r="F118" s="625" t="n"/>
      <c r="G118" s="625" t="n"/>
      <c r="H118" s="625" t="n"/>
      <c r="I118" s="625" t="n"/>
      <c r="J118" s="625" t="n"/>
      <c r="K118" s="625" t="n"/>
      <c r="L118" s="625" t="n"/>
      <c r="M118" s="674" t="n"/>
      <c r="N118" s="675" t="inlineStr">
        <is>
          <t>Итого</t>
        </is>
      </c>
      <c r="O118" s="645" t="n"/>
      <c r="P118" s="645" t="n"/>
      <c r="Q118" s="645" t="n"/>
      <c r="R118" s="645" t="n"/>
      <c r="S118" s="645" t="n"/>
      <c r="T118" s="646" t="n"/>
      <c r="U118" s="43" t="inlineStr">
        <is>
          <t>кор</t>
        </is>
      </c>
      <c r="V118" s="676">
        <f>IFERROR(V113/H113,"0")+IFERROR(V114/H114,"0")+IFERROR(V115/H115,"0")+IFERROR(V116/H116,"0")+IFERROR(V117/H117,"0")</f>
        <v/>
      </c>
      <c r="W118" s="676">
        <f>IFERROR(W113/H113,"0")+IFERROR(W114/H114,"0")+IFERROR(W115/H115,"0")+IFERROR(W116/H116,"0")+IFERROR(W117/H117,"0")</f>
        <v/>
      </c>
      <c r="X118" s="676">
        <f>IFERROR(IF(X113="",0,X113),"0")+IFERROR(IF(X114="",0,X114),"0")+IFERROR(IF(X115="",0,X115),"0")+IFERROR(IF(X116="",0,X116),"0")+IFERROR(IF(X117="",0,X117),"0")</f>
        <v/>
      </c>
      <c r="Y118" s="677" t="n"/>
      <c r="Z118" s="677" t="n"/>
    </row>
    <row r="119" ht="12.5" customHeight="1">
      <c r="A119" s="625" t="n"/>
      <c r="B119" s="625" t="n"/>
      <c r="C119" s="625" t="n"/>
      <c r="D119" s="625" t="n"/>
      <c r="E119" s="625" t="n"/>
      <c r="F119" s="625" t="n"/>
      <c r="G119" s="625" t="n"/>
      <c r="H119" s="625" t="n"/>
      <c r="I119" s="625" t="n"/>
      <c r="J119" s="625" t="n"/>
      <c r="K119" s="625" t="n"/>
      <c r="L119" s="625" t="n"/>
      <c r="M119" s="674" t="n"/>
      <c r="N119" s="675" t="inlineStr">
        <is>
          <t>Итого</t>
        </is>
      </c>
      <c r="O119" s="645" t="n"/>
      <c r="P119" s="645" t="n"/>
      <c r="Q119" s="645" t="n"/>
      <c r="R119" s="645" t="n"/>
      <c r="S119" s="645" t="n"/>
      <c r="T119" s="646" t="n"/>
      <c r="U119" s="43" t="inlineStr">
        <is>
          <t>кг</t>
        </is>
      </c>
      <c r="V119" s="676">
        <f>IFERROR(SUM(V113:V117),"0")</f>
        <v/>
      </c>
      <c r="W119" s="676">
        <f>IFERROR(SUM(W113:W117),"0")</f>
        <v/>
      </c>
      <c r="X119" s="43" t="n"/>
      <c r="Y119" s="677" t="n"/>
      <c r="Z119" s="677" t="n"/>
    </row>
    <row r="120" ht="16.5" customHeight="1">
      <c r="A120" s="371" t="inlineStr">
        <is>
          <t>Сливушки</t>
        </is>
      </c>
      <c r="B120" s="625" t="n"/>
      <c r="C120" s="625" t="n"/>
      <c r="D120" s="625" t="n"/>
      <c r="E120" s="625" t="n"/>
      <c r="F120" s="625" t="n"/>
      <c r="G120" s="625" t="n"/>
      <c r="H120" s="625" t="n"/>
      <c r="I120" s="625" t="n"/>
      <c r="J120" s="625" t="n"/>
      <c r="K120" s="625" t="n"/>
      <c r="L120" s="625" t="n"/>
      <c r="M120" s="625" t="n"/>
      <c r="N120" s="625" t="n"/>
      <c r="O120" s="625" t="n"/>
      <c r="P120" s="625" t="n"/>
      <c r="Q120" s="625" t="n"/>
      <c r="R120" s="625" t="n"/>
      <c r="S120" s="625" t="n"/>
      <c r="T120" s="625" t="n"/>
      <c r="U120" s="625" t="n"/>
      <c r="V120" s="625" t="n"/>
      <c r="W120" s="625" t="n"/>
      <c r="X120" s="625" t="n"/>
      <c r="Y120" s="371" t="n"/>
      <c r="Z120" s="371" t="n"/>
    </row>
    <row r="121" ht="14.25" customHeight="1">
      <c r="A121" s="372" t="inlineStr">
        <is>
          <t>Сосиски</t>
        </is>
      </c>
      <c r="B121" s="625" t="n"/>
      <c r="C121" s="625" t="n"/>
      <c r="D121" s="625" t="n"/>
      <c r="E121" s="625" t="n"/>
      <c r="F121" s="625" t="n"/>
      <c r="G121" s="625" t="n"/>
      <c r="H121" s="625" t="n"/>
      <c r="I121" s="625" t="n"/>
      <c r="J121" s="625" t="n"/>
      <c r="K121" s="625" t="n"/>
      <c r="L121" s="625" t="n"/>
      <c r="M121" s="625" t="n"/>
      <c r="N121" s="625" t="n"/>
      <c r="O121" s="625" t="n"/>
      <c r="P121" s="625" t="n"/>
      <c r="Q121" s="625" t="n"/>
      <c r="R121" s="625" t="n"/>
      <c r="S121" s="625" t="n"/>
      <c r="T121" s="625" t="n"/>
      <c r="U121" s="625" t="n"/>
      <c r="V121" s="625" t="n"/>
      <c r="W121" s="625" t="n"/>
      <c r="X121" s="625" t="n"/>
      <c r="Y121" s="372" t="n"/>
      <c r="Z121" s="372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73" t="n">
        <v>4607091385168</v>
      </c>
      <c r="E122" s="637" t="n"/>
      <c r="F122" s="669" t="n">
        <v>1.4</v>
      </c>
      <c r="G122" s="38" t="n">
        <v>6</v>
      </c>
      <c r="H122" s="669" t="n">
        <v>8.4</v>
      </c>
      <c r="I122" s="669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6" t="inlineStr">
        <is>
          <t>Сосиски «Вязанка Сливочные» Весовые П/а мгс ТМ «Вязанка»</t>
        </is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3" t="n">
        <v>4607091383256</v>
      </c>
      <c r="E123" s="637" t="n"/>
      <c r="F123" s="669" t="n">
        <v>0.33</v>
      </c>
      <c r="G123" s="38" t="n">
        <v>6</v>
      </c>
      <c r="H123" s="669" t="n">
        <v>1.98</v>
      </c>
      <c r="I123" s="669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3" t="n">
        <v>4607091385748</v>
      </c>
      <c r="E124" s="637" t="n"/>
      <c r="F124" s="669" t="n">
        <v>0.45</v>
      </c>
      <c r="G124" s="38" t="n">
        <v>6</v>
      </c>
      <c r="H124" s="669" t="n">
        <v>2.7</v>
      </c>
      <c r="I124" s="669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1" t="n"/>
      <c r="P124" s="671" t="n"/>
      <c r="Q124" s="671" t="n"/>
      <c r="R124" s="637" t="n"/>
      <c r="S124" s="40" t="inlineStr"/>
      <c r="T124" s="40" t="inlineStr"/>
      <c r="U124" s="41" t="inlineStr">
        <is>
          <t>кг</t>
        </is>
      </c>
      <c r="V124" s="672" t="n">
        <v>0</v>
      </c>
      <c r="W124" s="67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 ht="12.5" customHeight="1">
      <c r="A125" s="381" t="n"/>
      <c r="B125" s="625" t="n"/>
      <c r="C125" s="625" t="n"/>
      <c r="D125" s="625" t="n"/>
      <c r="E125" s="625" t="n"/>
      <c r="F125" s="625" t="n"/>
      <c r="G125" s="625" t="n"/>
      <c r="H125" s="625" t="n"/>
      <c r="I125" s="625" t="n"/>
      <c r="J125" s="625" t="n"/>
      <c r="K125" s="625" t="n"/>
      <c r="L125" s="625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кор</t>
        </is>
      </c>
      <c r="V125" s="676">
        <f>IFERROR(V122/H122,"0")+IFERROR(V123/H123,"0")+IFERROR(V124/H124,"0")</f>
        <v/>
      </c>
      <c r="W125" s="676">
        <f>IFERROR(W122/H122,"0")+IFERROR(W123/H123,"0")+IFERROR(W124/H124,"0")</f>
        <v/>
      </c>
      <c r="X125" s="676">
        <f>IFERROR(IF(X122="",0,X122),"0")+IFERROR(IF(X123="",0,X123),"0")+IFERROR(IF(X124="",0,X124),"0")</f>
        <v/>
      </c>
      <c r="Y125" s="677" t="n"/>
      <c r="Z125" s="677" t="n"/>
    </row>
    <row r="126" ht="12.5" customHeight="1">
      <c r="A126" s="625" t="n"/>
      <c r="B126" s="625" t="n"/>
      <c r="C126" s="625" t="n"/>
      <c r="D126" s="625" t="n"/>
      <c r="E126" s="625" t="n"/>
      <c r="F126" s="625" t="n"/>
      <c r="G126" s="625" t="n"/>
      <c r="H126" s="625" t="n"/>
      <c r="I126" s="625" t="n"/>
      <c r="J126" s="625" t="n"/>
      <c r="K126" s="625" t="n"/>
      <c r="L126" s="625" t="n"/>
      <c r="M126" s="674" t="n"/>
      <c r="N126" s="675" t="inlineStr">
        <is>
          <t>Итого</t>
        </is>
      </c>
      <c r="O126" s="645" t="n"/>
      <c r="P126" s="645" t="n"/>
      <c r="Q126" s="645" t="n"/>
      <c r="R126" s="645" t="n"/>
      <c r="S126" s="645" t="n"/>
      <c r="T126" s="646" t="n"/>
      <c r="U126" s="43" t="inlineStr">
        <is>
          <t>кг</t>
        </is>
      </c>
      <c r="V126" s="676">
        <f>IFERROR(SUM(V122:V124),"0")</f>
        <v/>
      </c>
      <c r="W126" s="676">
        <f>IFERROR(SUM(W122:W124),"0")</f>
        <v/>
      </c>
      <c r="X126" s="43" t="n"/>
      <c r="Y126" s="677" t="n"/>
      <c r="Z126" s="677" t="n"/>
    </row>
    <row r="127" ht="27.75" customHeight="1">
      <c r="A127" s="370" t="inlineStr">
        <is>
          <t>Стародворье</t>
        </is>
      </c>
      <c r="B127" s="668" t="n"/>
      <c r="C127" s="668" t="n"/>
      <c r="D127" s="668" t="n"/>
      <c r="E127" s="668" t="n"/>
      <c r="F127" s="668" t="n"/>
      <c r="G127" s="668" t="n"/>
      <c r="H127" s="668" t="n"/>
      <c r="I127" s="668" t="n"/>
      <c r="J127" s="668" t="n"/>
      <c r="K127" s="668" t="n"/>
      <c r="L127" s="668" t="n"/>
      <c r="M127" s="668" t="n"/>
      <c r="N127" s="668" t="n"/>
      <c r="O127" s="668" t="n"/>
      <c r="P127" s="668" t="n"/>
      <c r="Q127" s="668" t="n"/>
      <c r="R127" s="668" t="n"/>
      <c r="S127" s="668" t="n"/>
      <c r="T127" s="668" t="n"/>
      <c r="U127" s="668" t="n"/>
      <c r="V127" s="668" t="n"/>
      <c r="W127" s="668" t="n"/>
      <c r="X127" s="668" t="n"/>
      <c r="Y127" s="55" t="n"/>
      <c r="Z127" s="55" t="n"/>
    </row>
    <row r="128" ht="16.5" customHeight="1">
      <c r="A128" s="371" t="inlineStr">
        <is>
          <t>Золоченная в печи</t>
        </is>
      </c>
      <c r="B128" s="625" t="n"/>
      <c r="C128" s="625" t="n"/>
      <c r="D128" s="625" t="n"/>
      <c r="E128" s="625" t="n"/>
      <c r="F128" s="625" t="n"/>
      <c r="G128" s="625" t="n"/>
      <c r="H128" s="625" t="n"/>
      <c r="I128" s="625" t="n"/>
      <c r="J128" s="625" t="n"/>
      <c r="K128" s="625" t="n"/>
      <c r="L128" s="625" t="n"/>
      <c r="M128" s="625" t="n"/>
      <c r="N128" s="625" t="n"/>
      <c r="O128" s="625" t="n"/>
      <c r="P128" s="625" t="n"/>
      <c r="Q128" s="625" t="n"/>
      <c r="R128" s="625" t="n"/>
      <c r="S128" s="625" t="n"/>
      <c r="T128" s="625" t="n"/>
      <c r="U128" s="625" t="n"/>
      <c r="V128" s="625" t="n"/>
      <c r="W128" s="625" t="n"/>
      <c r="X128" s="625" t="n"/>
      <c r="Y128" s="371" t="n"/>
      <c r="Z128" s="371" t="n"/>
    </row>
    <row r="129" ht="14.25" customHeight="1">
      <c r="A129" s="372" t="inlineStr">
        <is>
          <t>Вареные колбасы</t>
        </is>
      </c>
      <c r="B129" s="625" t="n"/>
      <c r="C129" s="625" t="n"/>
      <c r="D129" s="625" t="n"/>
      <c r="E129" s="625" t="n"/>
      <c r="F129" s="625" t="n"/>
      <c r="G129" s="625" t="n"/>
      <c r="H129" s="625" t="n"/>
      <c r="I129" s="625" t="n"/>
      <c r="J129" s="625" t="n"/>
      <c r="K129" s="625" t="n"/>
      <c r="L129" s="625" t="n"/>
      <c r="M129" s="625" t="n"/>
      <c r="N129" s="625" t="n"/>
      <c r="O129" s="625" t="n"/>
      <c r="P129" s="625" t="n"/>
      <c r="Q129" s="625" t="n"/>
      <c r="R129" s="625" t="n"/>
      <c r="S129" s="625" t="n"/>
      <c r="T129" s="625" t="n"/>
      <c r="U129" s="625" t="n"/>
      <c r="V129" s="625" t="n"/>
      <c r="W129" s="625" t="n"/>
      <c r="X129" s="625" t="n"/>
      <c r="Y129" s="372" t="n"/>
      <c r="Z129" s="372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73" t="n">
        <v>4607091383423</v>
      </c>
      <c r="E130" s="637" t="n"/>
      <c r="F130" s="669" t="n">
        <v>1.35</v>
      </c>
      <c r="G130" s="38" t="n">
        <v>8</v>
      </c>
      <c r="H130" s="669" t="n">
        <v>10.8</v>
      </c>
      <c r="I130" s="669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73" t="n">
        <v>4607091381405</v>
      </c>
      <c r="E131" s="637" t="n"/>
      <c r="F131" s="669" t="n">
        <v>1.35</v>
      </c>
      <c r="G131" s="38" t="n">
        <v>8</v>
      </c>
      <c r="H131" s="669" t="n">
        <v>10.8</v>
      </c>
      <c r="I131" s="669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1" t="n"/>
      <c r="P131" s="671" t="n"/>
      <c r="Q131" s="671" t="n"/>
      <c r="R131" s="637" t="n"/>
      <c r="S131" s="40" t="inlineStr"/>
      <c r="T131" s="40" t="inlineStr"/>
      <c r="U131" s="41" t="inlineStr">
        <is>
          <t>кг</t>
        </is>
      </c>
      <c r="V131" s="672" t="n">
        <v>0</v>
      </c>
      <c r="W131" s="67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73" t="n">
        <v>4607091386516</v>
      </c>
      <c r="E132" s="637" t="n"/>
      <c r="F132" s="669" t="n">
        <v>1.4</v>
      </c>
      <c r="G132" s="38" t="n">
        <v>8</v>
      </c>
      <c r="H132" s="669" t="n">
        <v>11.2</v>
      </c>
      <c r="I132" s="669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1" t="n"/>
      <c r="P132" s="671" t="n"/>
      <c r="Q132" s="671" t="n"/>
      <c r="R132" s="637" t="n"/>
      <c r="S132" s="40" t="inlineStr"/>
      <c r="T132" s="40" t="inlineStr"/>
      <c r="U132" s="41" t="inlineStr">
        <is>
          <t>кг</t>
        </is>
      </c>
      <c r="V132" s="672" t="n">
        <v>0</v>
      </c>
      <c r="W132" s="6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 ht="12.5" customHeight="1">
      <c r="A133" s="381" t="n"/>
      <c r="B133" s="625" t="n"/>
      <c r="C133" s="625" t="n"/>
      <c r="D133" s="625" t="n"/>
      <c r="E133" s="625" t="n"/>
      <c r="F133" s="625" t="n"/>
      <c r="G133" s="625" t="n"/>
      <c r="H133" s="625" t="n"/>
      <c r="I133" s="625" t="n"/>
      <c r="J133" s="625" t="n"/>
      <c r="K133" s="625" t="n"/>
      <c r="L133" s="625" t="n"/>
      <c r="M133" s="674" t="n"/>
      <c r="N133" s="675" t="inlineStr">
        <is>
          <t>Итого</t>
        </is>
      </c>
      <c r="O133" s="645" t="n"/>
      <c r="P133" s="645" t="n"/>
      <c r="Q133" s="645" t="n"/>
      <c r="R133" s="645" t="n"/>
      <c r="S133" s="645" t="n"/>
      <c r="T133" s="646" t="n"/>
      <c r="U133" s="43" t="inlineStr">
        <is>
          <t>кор</t>
        </is>
      </c>
      <c r="V133" s="676">
        <f>IFERROR(V130/H130,"0")+IFERROR(V131/H131,"0")+IFERROR(V132/H132,"0")</f>
        <v/>
      </c>
      <c r="W133" s="676">
        <f>IFERROR(W130/H130,"0")+IFERROR(W131/H131,"0")+IFERROR(W132/H132,"0")</f>
        <v/>
      </c>
      <c r="X133" s="676">
        <f>IFERROR(IF(X130="",0,X130),"0")+IFERROR(IF(X131="",0,X131),"0")+IFERROR(IF(X132="",0,X132),"0")</f>
        <v/>
      </c>
      <c r="Y133" s="677" t="n"/>
      <c r="Z133" s="677" t="n"/>
    </row>
    <row r="134" ht="12.5" customHeight="1">
      <c r="A134" s="625" t="n"/>
      <c r="B134" s="625" t="n"/>
      <c r="C134" s="625" t="n"/>
      <c r="D134" s="625" t="n"/>
      <c r="E134" s="625" t="n"/>
      <c r="F134" s="625" t="n"/>
      <c r="G134" s="625" t="n"/>
      <c r="H134" s="625" t="n"/>
      <c r="I134" s="625" t="n"/>
      <c r="J134" s="625" t="n"/>
      <c r="K134" s="625" t="n"/>
      <c r="L134" s="625" t="n"/>
      <c r="M134" s="674" t="n"/>
      <c r="N134" s="675" t="inlineStr">
        <is>
          <t>Итого</t>
        </is>
      </c>
      <c r="O134" s="645" t="n"/>
      <c r="P134" s="645" t="n"/>
      <c r="Q134" s="645" t="n"/>
      <c r="R134" s="645" t="n"/>
      <c r="S134" s="645" t="n"/>
      <c r="T134" s="646" t="n"/>
      <c r="U134" s="43" t="inlineStr">
        <is>
          <t>кг</t>
        </is>
      </c>
      <c r="V134" s="676">
        <f>IFERROR(SUM(V130:V132),"0")</f>
        <v/>
      </c>
      <c r="W134" s="676">
        <f>IFERROR(SUM(W130:W132),"0")</f>
        <v/>
      </c>
      <c r="X134" s="43" t="n"/>
      <c r="Y134" s="677" t="n"/>
      <c r="Z134" s="677" t="n"/>
    </row>
    <row r="135" ht="16.5" customHeight="1">
      <c r="A135" s="371" t="inlineStr">
        <is>
          <t>Мясорубская</t>
        </is>
      </c>
      <c r="B135" s="625" t="n"/>
      <c r="C135" s="625" t="n"/>
      <c r="D135" s="625" t="n"/>
      <c r="E135" s="625" t="n"/>
      <c r="F135" s="625" t="n"/>
      <c r="G135" s="625" t="n"/>
      <c r="H135" s="625" t="n"/>
      <c r="I135" s="625" t="n"/>
      <c r="J135" s="625" t="n"/>
      <c r="K135" s="625" t="n"/>
      <c r="L135" s="625" t="n"/>
      <c r="M135" s="625" t="n"/>
      <c r="N135" s="625" t="n"/>
      <c r="O135" s="625" t="n"/>
      <c r="P135" s="625" t="n"/>
      <c r="Q135" s="625" t="n"/>
      <c r="R135" s="625" t="n"/>
      <c r="S135" s="625" t="n"/>
      <c r="T135" s="625" t="n"/>
      <c r="U135" s="625" t="n"/>
      <c r="V135" s="625" t="n"/>
      <c r="W135" s="625" t="n"/>
      <c r="X135" s="625" t="n"/>
      <c r="Y135" s="371" t="n"/>
      <c r="Z135" s="371" t="n"/>
    </row>
    <row r="136" ht="14.25" customHeight="1">
      <c r="A136" s="372" t="inlineStr">
        <is>
          <t>Копченые колбасы</t>
        </is>
      </c>
      <c r="B136" s="625" t="n"/>
      <c r="C136" s="625" t="n"/>
      <c r="D136" s="625" t="n"/>
      <c r="E136" s="625" t="n"/>
      <c r="F136" s="625" t="n"/>
      <c r="G136" s="625" t="n"/>
      <c r="H136" s="625" t="n"/>
      <c r="I136" s="625" t="n"/>
      <c r="J136" s="625" t="n"/>
      <c r="K136" s="625" t="n"/>
      <c r="L136" s="625" t="n"/>
      <c r="M136" s="625" t="n"/>
      <c r="N136" s="625" t="n"/>
      <c r="O136" s="625" t="n"/>
      <c r="P136" s="625" t="n"/>
      <c r="Q136" s="625" t="n"/>
      <c r="R136" s="625" t="n"/>
      <c r="S136" s="625" t="n"/>
      <c r="T136" s="625" t="n"/>
      <c r="U136" s="625" t="n"/>
      <c r="V136" s="625" t="n"/>
      <c r="W136" s="625" t="n"/>
      <c r="X136" s="625" t="n"/>
      <c r="Y136" s="372" t="n"/>
      <c r="Z136" s="372" t="n"/>
    </row>
    <row r="137" ht="27" customHeight="1">
      <c r="A137" s="64" t="inlineStr">
        <is>
          <t>SU002756</t>
        </is>
      </c>
      <c r="B137" s="64" t="inlineStr">
        <is>
          <t>P003179</t>
        </is>
      </c>
      <c r="C137" s="37" t="n">
        <v>4301031191</v>
      </c>
      <c r="D137" s="373" t="n">
        <v>4680115880993</v>
      </c>
      <c r="E137" s="637" t="n"/>
      <c r="F137" s="669" t="n">
        <v>0.7</v>
      </c>
      <c r="G137" s="38" t="n">
        <v>6</v>
      </c>
      <c r="H137" s="669" t="n">
        <v>4.2</v>
      </c>
      <c r="I137" s="669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SU002876</t>
        </is>
      </c>
      <c r="B138" s="64" t="inlineStr">
        <is>
          <t>P003276</t>
        </is>
      </c>
      <c r="C138" s="37" t="n">
        <v>4301031204</v>
      </c>
      <c r="D138" s="373" t="n">
        <v>4680115881761</v>
      </c>
      <c r="E138" s="637" t="n"/>
      <c r="F138" s="669" t="n">
        <v>0.7</v>
      </c>
      <c r="G138" s="38" t="n">
        <v>6</v>
      </c>
      <c r="H138" s="669" t="n">
        <v>4.2</v>
      </c>
      <c r="I138" s="669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SU002847</t>
        </is>
      </c>
      <c r="B139" s="64" t="inlineStr">
        <is>
          <t>P003259</t>
        </is>
      </c>
      <c r="C139" s="37" t="n">
        <v>4301031201</v>
      </c>
      <c r="D139" s="373" t="n">
        <v>4680115881563</v>
      </c>
      <c r="E139" s="637" t="n"/>
      <c r="F139" s="669" t="n">
        <v>0.7</v>
      </c>
      <c r="G139" s="38" t="n">
        <v>6</v>
      </c>
      <c r="H139" s="669" t="n">
        <v>4.2</v>
      </c>
      <c r="I139" s="669" t="n">
        <v>4.4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9" s="671" t="n"/>
      <c r="P139" s="671" t="n"/>
      <c r="Q139" s="671" t="n"/>
      <c r="R139" s="637" t="n"/>
      <c r="S139" s="40" t="inlineStr"/>
      <c r="T139" s="40" t="inlineStr"/>
      <c r="U139" s="41" t="inlineStr">
        <is>
          <t>кг</t>
        </is>
      </c>
      <c r="V139" s="672" t="n">
        <v>0</v>
      </c>
      <c r="W139" s="673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SU002660</t>
        </is>
      </c>
      <c r="B140" s="64" t="inlineStr">
        <is>
          <t>P003256</t>
        </is>
      </c>
      <c r="C140" s="37" t="n">
        <v>4301031199</v>
      </c>
      <c r="D140" s="373" t="n">
        <v>4680115880986</v>
      </c>
      <c r="E140" s="637" t="n"/>
      <c r="F140" s="669" t="n">
        <v>0.35</v>
      </c>
      <c r="G140" s="38" t="n">
        <v>6</v>
      </c>
      <c r="H140" s="669" t="n">
        <v>2.1</v>
      </c>
      <c r="I140" s="669" t="n">
        <v>2.23</v>
      </c>
      <c r="J140" s="38" t="n">
        <v>234</v>
      </c>
      <c r="K140" s="38" t="inlineStr">
        <is>
          <t>18</t>
        </is>
      </c>
      <c r="L140" s="39" t="inlineStr">
        <is>
          <t>СК2</t>
        </is>
      </c>
      <c r="M140" s="38" t="n">
        <v>40</v>
      </c>
      <c r="N140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0" s="671" t="n"/>
      <c r="P140" s="671" t="n"/>
      <c r="Q140" s="671" t="n"/>
      <c r="R140" s="637" t="n"/>
      <c r="S140" s="40" t="inlineStr"/>
      <c r="T140" s="40" t="inlineStr"/>
      <c r="U140" s="41" t="inlineStr">
        <is>
          <t>кг</t>
        </is>
      </c>
      <c r="V140" s="672" t="n">
        <v>0</v>
      </c>
      <c r="W140" s="673">
        <f>IFERROR(IF(V140="",0,CEILING((V140/$H140),1)*$H140),"")</f>
        <v/>
      </c>
      <c r="X140" s="42">
        <f>IFERROR(IF(W140=0,"",ROUNDUP(W140/H140,0)*0.00502),"")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SU002826</t>
        </is>
      </c>
      <c r="B141" s="64" t="inlineStr">
        <is>
          <t>P003178</t>
        </is>
      </c>
      <c r="C141" s="37" t="n">
        <v>4301031190</v>
      </c>
      <c r="D141" s="373" t="n">
        <v>4680115880207</v>
      </c>
      <c r="E141" s="637" t="n"/>
      <c r="F141" s="669" t="n">
        <v>0.4</v>
      </c>
      <c r="G141" s="38" t="n">
        <v>6</v>
      </c>
      <c r="H141" s="669" t="n">
        <v>2.4</v>
      </c>
      <c r="I141" s="669" t="n">
        <v>2.63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1" s="671" t="n"/>
      <c r="P141" s="671" t="n"/>
      <c r="Q141" s="671" t="n"/>
      <c r="R141" s="637" t="n"/>
      <c r="S141" s="40" t="inlineStr"/>
      <c r="T141" s="40" t="inlineStr"/>
      <c r="U141" s="41" t="inlineStr">
        <is>
          <t>кг</t>
        </is>
      </c>
      <c r="V141" s="672" t="n">
        <v>0</v>
      </c>
      <c r="W141" s="673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SU002877</t>
        </is>
      </c>
      <c r="B142" s="64" t="inlineStr">
        <is>
          <t>P003277</t>
        </is>
      </c>
      <c r="C142" s="37" t="n">
        <v>4301031205</v>
      </c>
      <c r="D142" s="373" t="n">
        <v>4680115881785</v>
      </c>
      <c r="E142" s="637" t="n"/>
      <c r="F142" s="669" t="n">
        <v>0.35</v>
      </c>
      <c r="G142" s="38" t="n">
        <v>6</v>
      </c>
      <c r="H142" s="669" t="n">
        <v>2.1</v>
      </c>
      <c r="I142" s="669" t="n">
        <v>2.23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2" s="671" t="n"/>
      <c r="P142" s="671" t="n"/>
      <c r="Q142" s="671" t="n"/>
      <c r="R142" s="637" t="n"/>
      <c r="S142" s="40" t="inlineStr"/>
      <c r="T142" s="40" t="inlineStr"/>
      <c r="U142" s="41" t="inlineStr">
        <is>
          <t>кг</t>
        </is>
      </c>
      <c r="V142" s="672" t="n">
        <v>0</v>
      </c>
      <c r="W142" s="673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SU002848</t>
        </is>
      </c>
      <c r="B143" s="64" t="inlineStr">
        <is>
          <t>P003260</t>
        </is>
      </c>
      <c r="C143" s="37" t="n">
        <v>4301031202</v>
      </c>
      <c r="D143" s="373" t="n">
        <v>4680115881679</v>
      </c>
      <c r="E143" s="637" t="n"/>
      <c r="F143" s="669" t="n">
        <v>0.35</v>
      </c>
      <c r="G143" s="38" t="n">
        <v>6</v>
      </c>
      <c r="H143" s="669" t="n">
        <v>2.1</v>
      </c>
      <c r="I143" s="669" t="n">
        <v>2.2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SU002659</t>
        </is>
      </c>
      <c r="B144" s="64" t="inlineStr">
        <is>
          <t>P003034</t>
        </is>
      </c>
      <c r="C144" s="37" t="n">
        <v>4301031158</v>
      </c>
      <c r="D144" s="373" t="n">
        <v>4680115880191</v>
      </c>
      <c r="E144" s="637" t="n"/>
      <c r="F144" s="669" t="n">
        <v>0.4</v>
      </c>
      <c r="G144" s="38" t="n">
        <v>6</v>
      </c>
      <c r="H144" s="669" t="n">
        <v>2.4</v>
      </c>
      <c r="I144" s="669" t="n">
        <v>2.6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12.5" customHeight="1">
      <c r="A145" s="381" t="n"/>
      <c r="B145" s="625" t="n"/>
      <c r="C145" s="625" t="n"/>
      <c r="D145" s="625" t="n"/>
      <c r="E145" s="625" t="n"/>
      <c r="F145" s="625" t="n"/>
      <c r="G145" s="625" t="n"/>
      <c r="H145" s="625" t="n"/>
      <c r="I145" s="625" t="n"/>
      <c r="J145" s="625" t="n"/>
      <c r="K145" s="625" t="n"/>
      <c r="L145" s="625" t="n"/>
      <c r="M145" s="674" t="n"/>
      <c r="N145" s="675" t="inlineStr">
        <is>
          <t>Итого</t>
        </is>
      </c>
      <c r="O145" s="645" t="n"/>
      <c r="P145" s="645" t="n"/>
      <c r="Q145" s="645" t="n"/>
      <c r="R145" s="645" t="n"/>
      <c r="S145" s="645" t="n"/>
      <c r="T145" s="646" t="n"/>
      <c r="U145" s="43" t="inlineStr">
        <is>
          <t>кор</t>
        </is>
      </c>
      <c r="V145" s="676">
        <f>IFERROR(V137/H137,"0")+IFERROR(V138/H138,"0")+IFERROR(V139/H139,"0")+IFERROR(V140/H140,"0")+IFERROR(V141/H141,"0")+IFERROR(V142/H142,"0")+IFERROR(V143/H143,"0")+IFERROR(V144/H144,"0")</f>
        <v/>
      </c>
      <c r="W145" s="676">
        <f>IFERROR(W137/H137,"0")+IFERROR(W138/H138,"0")+IFERROR(W139/H139,"0")+IFERROR(W140/H140,"0")+IFERROR(W141/H141,"0")+IFERROR(W142/H142,"0")+IFERROR(W143/H143,"0")+IFERROR(W144/H144,"0")</f>
        <v/>
      </c>
      <c r="X145" s="676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77" t="n"/>
      <c r="Z145" s="677" t="n"/>
    </row>
    <row r="146" ht="12.5" customHeight="1">
      <c r="A146" s="625" t="n"/>
      <c r="B146" s="625" t="n"/>
      <c r="C146" s="625" t="n"/>
      <c r="D146" s="625" t="n"/>
      <c r="E146" s="625" t="n"/>
      <c r="F146" s="625" t="n"/>
      <c r="G146" s="625" t="n"/>
      <c r="H146" s="625" t="n"/>
      <c r="I146" s="625" t="n"/>
      <c r="J146" s="625" t="n"/>
      <c r="K146" s="625" t="n"/>
      <c r="L146" s="625" t="n"/>
      <c r="M146" s="674" t="n"/>
      <c r="N146" s="675" t="inlineStr">
        <is>
          <t>Итого</t>
        </is>
      </c>
      <c r="O146" s="645" t="n"/>
      <c r="P146" s="645" t="n"/>
      <c r="Q146" s="645" t="n"/>
      <c r="R146" s="645" t="n"/>
      <c r="S146" s="645" t="n"/>
      <c r="T146" s="646" t="n"/>
      <c r="U146" s="43" t="inlineStr">
        <is>
          <t>кг</t>
        </is>
      </c>
      <c r="V146" s="676">
        <f>IFERROR(SUM(V137:V144),"0")</f>
        <v/>
      </c>
      <c r="W146" s="676">
        <f>IFERROR(SUM(W137:W144),"0")</f>
        <v/>
      </c>
      <c r="X146" s="43" t="n"/>
      <c r="Y146" s="677" t="n"/>
      <c r="Z146" s="677" t="n"/>
    </row>
    <row r="147" ht="16.5" customHeight="1">
      <c r="A147" s="371" t="inlineStr">
        <is>
          <t>Сочинка</t>
        </is>
      </c>
      <c r="B147" s="625" t="n"/>
      <c r="C147" s="625" t="n"/>
      <c r="D147" s="625" t="n"/>
      <c r="E147" s="625" t="n"/>
      <c r="F147" s="625" t="n"/>
      <c r="G147" s="625" t="n"/>
      <c r="H147" s="625" t="n"/>
      <c r="I147" s="625" t="n"/>
      <c r="J147" s="625" t="n"/>
      <c r="K147" s="625" t="n"/>
      <c r="L147" s="625" t="n"/>
      <c r="M147" s="625" t="n"/>
      <c r="N147" s="625" t="n"/>
      <c r="O147" s="625" t="n"/>
      <c r="P147" s="625" t="n"/>
      <c r="Q147" s="625" t="n"/>
      <c r="R147" s="625" t="n"/>
      <c r="S147" s="625" t="n"/>
      <c r="T147" s="625" t="n"/>
      <c r="U147" s="625" t="n"/>
      <c r="V147" s="625" t="n"/>
      <c r="W147" s="625" t="n"/>
      <c r="X147" s="625" t="n"/>
      <c r="Y147" s="371" t="n"/>
      <c r="Z147" s="371" t="n"/>
    </row>
    <row r="148" ht="14.25" customHeight="1">
      <c r="A148" s="372" t="inlineStr">
        <is>
          <t>Вареные колбасы</t>
        </is>
      </c>
      <c r="B148" s="625" t="n"/>
      <c r="C148" s="625" t="n"/>
      <c r="D148" s="625" t="n"/>
      <c r="E148" s="625" t="n"/>
      <c r="F148" s="625" t="n"/>
      <c r="G148" s="625" t="n"/>
      <c r="H148" s="625" t="n"/>
      <c r="I148" s="625" t="n"/>
      <c r="J148" s="625" t="n"/>
      <c r="K148" s="625" t="n"/>
      <c r="L148" s="625" t="n"/>
      <c r="M148" s="625" t="n"/>
      <c r="N148" s="625" t="n"/>
      <c r="O148" s="625" t="n"/>
      <c r="P148" s="625" t="n"/>
      <c r="Q148" s="625" t="n"/>
      <c r="R148" s="625" t="n"/>
      <c r="S148" s="625" t="n"/>
      <c r="T148" s="625" t="n"/>
      <c r="U148" s="625" t="n"/>
      <c r="V148" s="625" t="n"/>
      <c r="W148" s="625" t="n"/>
      <c r="X148" s="625" t="n"/>
      <c r="Y148" s="372" t="n"/>
      <c r="Z148" s="372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73" t="n">
        <v>4680115881402</v>
      </c>
      <c r="E149" s="637" t="n"/>
      <c r="F149" s="669" t="n">
        <v>1.35</v>
      </c>
      <c r="G149" s="38" t="n">
        <v>8</v>
      </c>
      <c r="H149" s="669" t="n">
        <v>10.8</v>
      </c>
      <c r="I149" s="669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73" t="n">
        <v>4680115881396</v>
      </c>
      <c r="E150" s="637" t="n"/>
      <c r="F150" s="669" t="n">
        <v>0.45</v>
      </c>
      <c r="G150" s="38" t="n">
        <v>6</v>
      </c>
      <c r="H150" s="669" t="n">
        <v>2.7</v>
      </c>
      <c r="I150" s="669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 ht="12.5" customHeight="1">
      <c r="A151" s="381" t="n"/>
      <c r="B151" s="625" t="n"/>
      <c r="C151" s="625" t="n"/>
      <c r="D151" s="625" t="n"/>
      <c r="E151" s="625" t="n"/>
      <c r="F151" s="625" t="n"/>
      <c r="G151" s="625" t="n"/>
      <c r="H151" s="625" t="n"/>
      <c r="I151" s="625" t="n"/>
      <c r="J151" s="625" t="n"/>
      <c r="K151" s="625" t="n"/>
      <c r="L151" s="625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IFERROR(V149/H149,"0")+IFERROR(V150/H150,"0")</f>
        <v/>
      </c>
      <c r="W151" s="676">
        <f>IFERROR(W149/H149,"0")+IFERROR(W150/H150,"0")</f>
        <v/>
      </c>
      <c r="X151" s="676">
        <f>IFERROR(IF(X149="",0,X149),"0")+IFERROR(IF(X150="",0,X150),"0")</f>
        <v/>
      </c>
      <c r="Y151" s="677" t="n"/>
      <c r="Z151" s="677" t="n"/>
    </row>
    <row r="152" ht="12.5" customHeight="1">
      <c r="A152" s="625" t="n"/>
      <c r="B152" s="625" t="n"/>
      <c r="C152" s="625" t="n"/>
      <c r="D152" s="625" t="n"/>
      <c r="E152" s="625" t="n"/>
      <c r="F152" s="625" t="n"/>
      <c r="G152" s="625" t="n"/>
      <c r="H152" s="625" t="n"/>
      <c r="I152" s="625" t="n"/>
      <c r="J152" s="625" t="n"/>
      <c r="K152" s="625" t="n"/>
      <c r="L152" s="625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IFERROR(SUM(V149:V150),"0")</f>
        <v/>
      </c>
      <c r="W152" s="676">
        <f>IFERROR(SUM(W149:W150),"0")</f>
        <v/>
      </c>
      <c r="X152" s="43" t="n"/>
      <c r="Y152" s="677" t="n"/>
      <c r="Z152" s="677" t="n"/>
    </row>
    <row r="153" ht="14.25" customHeight="1">
      <c r="A153" s="372" t="inlineStr">
        <is>
          <t>Ветчины</t>
        </is>
      </c>
      <c r="B153" s="625" t="n"/>
      <c r="C153" s="625" t="n"/>
      <c r="D153" s="625" t="n"/>
      <c r="E153" s="625" t="n"/>
      <c r="F153" s="625" t="n"/>
      <c r="G153" s="625" t="n"/>
      <c r="H153" s="625" t="n"/>
      <c r="I153" s="625" t="n"/>
      <c r="J153" s="625" t="n"/>
      <c r="K153" s="625" t="n"/>
      <c r="L153" s="625" t="n"/>
      <c r="M153" s="625" t="n"/>
      <c r="N153" s="625" t="n"/>
      <c r="O153" s="625" t="n"/>
      <c r="P153" s="625" t="n"/>
      <c r="Q153" s="625" t="n"/>
      <c r="R153" s="625" t="n"/>
      <c r="S153" s="625" t="n"/>
      <c r="T153" s="625" t="n"/>
      <c r="U153" s="625" t="n"/>
      <c r="V153" s="625" t="n"/>
      <c r="W153" s="625" t="n"/>
      <c r="X153" s="625" t="n"/>
      <c r="Y153" s="372" t="n"/>
      <c r="Z153" s="372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73" t="n">
        <v>4680115882935</v>
      </c>
      <c r="E154" s="637" t="n"/>
      <c r="F154" s="669" t="n">
        <v>1.35</v>
      </c>
      <c r="G154" s="38" t="n">
        <v>8</v>
      </c>
      <c r="H154" s="669" t="n">
        <v>10.8</v>
      </c>
      <c r="I154" s="669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52" t="inlineStr">
        <is>
          <t>Ветчина «Сочинка с сочным окороком» Весовой п/а ТМ «Стародворье»</t>
        </is>
      </c>
      <c r="O154" s="671" t="n"/>
      <c r="P154" s="671" t="n"/>
      <c r="Q154" s="671" t="n"/>
      <c r="R154" s="637" t="n"/>
      <c r="S154" s="40" t="inlineStr"/>
      <c r="T154" s="40" t="inlineStr"/>
      <c r="U154" s="41" t="inlineStr">
        <is>
          <t>кг</t>
        </is>
      </c>
      <c r="V154" s="672" t="n">
        <v>0</v>
      </c>
      <c r="W154" s="673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73" t="n">
        <v>4680115880764</v>
      </c>
      <c r="E155" s="637" t="n"/>
      <c r="F155" s="669" t="n">
        <v>0.35</v>
      </c>
      <c r="G155" s="38" t="n">
        <v>6</v>
      </c>
      <c r="H155" s="669" t="n">
        <v>2.1</v>
      </c>
      <c r="I155" s="669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 ht="12.5" customHeight="1">
      <c r="A156" s="381" t="n"/>
      <c r="B156" s="625" t="n"/>
      <c r="C156" s="625" t="n"/>
      <c r="D156" s="625" t="n"/>
      <c r="E156" s="625" t="n"/>
      <c r="F156" s="625" t="n"/>
      <c r="G156" s="625" t="n"/>
      <c r="H156" s="625" t="n"/>
      <c r="I156" s="625" t="n"/>
      <c r="J156" s="625" t="n"/>
      <c r="K156" s="625" t="n"/>
      <c r="L156" s="625" t="n"/>
      <c r="M156" s="674" t="n"/>
      <c r="N156" s="675" t="inlineStr">
        <is>
          <t>Итого</t>
        </is>
      </c>
      <c r="O156" s="645" t="n"/>
      <c r="P156" s="645" t="n"/>
      <c r="Q156" s="645" t="n"/>
      <c r="R156" s="645" t="n"/>
      <c r="S156" s="645" t="n"/>
      <c r="T156" s="646" t="n"/>
      <c r="U156" s="43" t="inlineStr">
        <is>
          <t>кор</t>
        </is>
      </c>
      <c r="V156" s="676">
        <f>IFERROR(V154/H154,"0")+IFERROR(V155/H155,"0")</f>
        <v/>
      </c>
      <c r="W156" s="676">
        <f>IFERROR(W154/H154,"0")+IFERROR(W155/H155,"0")</f>
        <v/>
      </c>
      <c r="X156" s="676">
        <f>IFERROR(IF(X154="",0,X154),"0")+IFERROR(IF(X155="",0,X155),"0")</f>
        <v/>
      </c>
      <c r="Y156" s="677" t="n"/>
      <c r="Z156" s="677" t="n"/>
    </row>
    <row r="157" ht="12.5" customHeight="1">
      <c r="A157" s="625" t="n"/>
      <c r="B157" s="625" t="n"/>
      <c r="C157" s="625" t="n"/>
      <c r="D157" s="625" t="n"/>
      <c r="E157" s="625" t="n"/>
      <c r="F157" s="625" t="n"/>
      <c r="G157" s="625" t="n"/>
      <c r="H157" s="625" t="n"/>
      <c r="I157" s="625" t="n"/>
      <c r="J157" s="625" t="n"/>
      <c r="K157" s="625" t="n"/>
      <c r="L157" s="625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кг</t>
        </is>
      </c>
      <c r="V157" s="676">
        <f>IFERROR(SUM(V154:V155),"0")</f>
        <v/>
      </c>
      <c r="W157" s="676">
        <f>IFERROR(SUM(W154:W155),"0")</f>
        <v/>
      </c>
      <c r="X157" s="43" t="n"/>
      <c r="Y157" s="677" t="n"/>
      <c r="Z157" s="677" t="n"/>
    </row>
    <row r="158" ht="14.25" customHeight="1">
      <c r="A158" s="372" t="inlineStr">
        <is>
          <t>Копченые колбасы</t>
        </is>
      </c>
      <c r="B158" s="625" t="n"/>
      <c r="C158" s="625" t="n"/>
      <c r="D158" s="625" t="n"/>
      <c r="E158" s="625" t="n"/>
      <c r="F158" s="625" t="n"/>
      <c r="G158" s="625" t="n"/>
      <c r="H158" s="625" t="n"/>
      <c r="I158" s="625" t="n"/>
      <c r="J158" s="625" t="n"/>
      <c r="K158" s="625" t="n"/>
      <c r="L158" s="625" t="n"/>
      <c r="M158" s="625" t="n"/>
      <c r="N158" s="625" t="n"/>
      <c r="O158" s="625" t="n"/>
      <c r="P158" s="625" t="n"/>
      <c r="Q158" s="625" t="n"/>
      <c r="R158" s="625" t="n"/>
      <c r="S158" s="625" t="n"/>
      <c r="T158" s="625" t="n"/>
      <c r="U158" s="625" t="n"/>
      <c r="V158" s="625" t="n"/>
      <c r="W158" s="625" t="n"/>
      <c r="X158" s="625" t="n"/>
      <c r="Y158" s="372" t="n"/>
      <c r="Z158" s="372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73" t="n">
        <v>4680115882683</v>
      </c>
      <c r="E159" s="637" t="n"/>
      <c r="F159" s="669" t="n">
        <v>0.9</v>
      </c>
      <c r="G159" s="38" t="n">
        <v>6</v>
      </c>
      <c r="H159" s="669" t="n">
        <v>5.4</v>
      </c>
      <c r="I159" s="669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71" t="n"/>
      <c r="P159" s="671" t="n"/>
      <c r="Q159" s="671" t="n"/>
      <c r="R159" s="637" t="n"/>
      <c r="S159" s="40" t="inlineStr"/>
      <c r="T159" s="40" t="inlineStr"/>
      <c r="U159" s="41" t="inlineStr">
        <is>
          <t>кг</t>
        </is>
      </c>
      <c r="V159" s="672" t="n">
        <v>0</v>
      </c>
      <c r="W159" s="673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73" t="n">
        <v>4680115882690</v>
      </c>
      <c r="E160" s="637" t="n"/>
      <c r="F160" s="669" t="n">
        <v>0.9</v>
      </c>
      <c r="G160" s="38" t="n">
        <v>6</v>
      </c>
      <c r="H160" s="669" t="n">
        <v>5.4</v>
      </c>
      <c r="I160" s="669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73" t="n">
        <v>4680115882669</v>
      </c>
      <c r="E161" s="637" t="n"/>
      <c r="F161" s="669" t="n">
        <v>0.9</v>
      </c>
      <c r="G161" s="38" t="n">
        <v>6</v>
      </c>
      <c r="H161" s="669" t="n">
        <v>5.4</v>
      </c>
      <c r="I161" s="669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73" t="n">
        <v>4680115882676</v>
      </c>
      <c r="E162" s="637" t="n"/>
      <c r="F162" s="669" t="n">
        <v>0.9</v>
      </c>
      <c r="G162" s="38" t="n">
        <v>6</v>
      </c>
      <c r="H162" s="669" t="n">
        <v>5.4</v>
      </c>
      <c r="I162" s="669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71" t="n"/>
      <c r="P162" s="671" t="n"/>
      <c r="Q162" s="671" t="n"/>
      <c r="R162" s="637" t="n"/>
      <c r="S162" s="40" t="inlineStr"/>
      <c r="T162" s="40" t="inlineStr"/>
      <c r="U162" s="41" t="inlineStr">
        <is>
          <t>кг</t>
        </is>
      </c>
      <c r="V162" s="672" t="n">
        <v>0</v>
      </c>
      <c r="W162" s="673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12.5" customHeight="1">
      <c r="A163" s="381" t="n"/>
      <c r="B163" s="625" t="n"/>
      <c r="C163" s="625" t="n"/>
      <c r="D163" s="625" t="n"/>
      <c r="E163" s="625" t="n"/>
      <c r="F163" s="625" t="n"/>
      <c r="G163" s="625" t="n"/>
      <c r="H163" s="625" t="n"/>
      <c r="I163" s="625" t="n"/>
      <c r="J163" s="625" t="n"/>
      <c r="K163" s="625" t="n"/>
      <c r="L163" s="625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кор</t>
        </is>
      </c>
      <c r="V163" s="676">
        <f>IFERROR(V159/H159,"0")+IFERROR(V160/H160,"0")+IFERROR(V161/H161,"0")+IFERROR(V162/H162,"0")</f>
        <v/>
      </c>
      <c r="W163" s="676">
        <f>IFERROR(W159/H159,"0")+IFERROR(W160/H160,"0")+IFERROR(W161/H161,"0")+IFERROR(W162/H162,"0")</f>
        <v/>
      </c>
      <c r="X163" s="676">
        <f>IFERROR(IF(X159="",0,X159),"0")+IFERROR(IF(X160="",0,X160),"0")+IFERROR(IF(X161="",0,X161),"0")+IFERROR(IF(X162="",0,X162),"0")</f>
        <v/>
      </c>
      <c r="Y163" s="677" t="n"/>
      <c r="Z163" s="677" t="n"/>
    </row>
    <row r="164" ht="12.5" customHeight="1">
      <c r="A164" s="625" t="n"/>
      <c r="B164" s="625" t="n"/>
      <c r="C164" s="625" t="n"/>
      <c r="D164" s="625" t="n"/>
      <c r="E164" s="625" t="n"/>
      <c r="F164" s="625" t="n"/>
      <c r="G164" s="625" t="n"/>
      <c r="H164" s="625" t="n"/>
      <c r="I164" s="625" t="n"/>
      <c r="J164" s="625" t="n"/>
      <c r="K164" s="625" t="n"/>
      <c r="L164" s="625" t="n"/>
      <c r="M164" s="674" t="n"/>
      <c r="N164" s="675" t="inlineStr">
        <is>
          <t>Итого</t>
        </is>
      </c>
      <c r="O164" s="645" t="n"/>
      <c r="P164" s="645" t="n"/>
      <c r="Q164" s="645" t="n"/>
      <c r="R164" s="645" t="n"/>
      <c r="S164" s="645" t="n"/>
      <c r="T164" s="646" t="n"/>
      <c r="U164" s="43" t="inlineStr">
        <is>
          <t>кг</t>
        </is>
      </c>
      <c r="V164" s="676">
        <f>IFERROR(SUM(V159:V162),"0")</f>
        <v/>
      </c>
      <c r="W164" s="676">
        <f>IFERROR(SUM(W159:W162),"0")</f>
        <v/>
      </c>
      <c r="X164" s="43" t="n"/>
      <c r="Y164" s="677" t="n"/>
      <c r="Z164" s="677" t="n"/>
    </row>
    <row r="165" ht="14.25" customHeight="1">
      <c r="A165" s="372" t="inlineStr">
        <is>
          <t>Сосиски</t>
        </is>
      </c>
      <c r="B165" s="625" t="n"/>
      <c r="C165" s="625" t="n"/>
      <c r="D165" s="625" t="n"/>
      <c r="E165" s="625" t="n"/>
      <c r="F165" s="625" t="n"/>
      <c r="G165" s="625" t="n"/>
      <c r="H165" s="625" t="n"/>
      <c r="I165" s="625" t="n"/>
      <c r="J165" s="625" t="n"/>
      <c r="K165" s="625" t="n"/>
      <c r="L165" s="625" t="n"/>
      <c r="M165" s="625" t="n"/>
      <c r="N165" s="625" t="n"/>
      <c r="O165" s="625" t="n"/>
      <c r="P165" s="625" t="n"/>
      <c r="Q165" s="625" t="n"/>
      <c r="R165" s="625" t="n"/>
      <c r="S165" s="625" t="n"/>
      <c r="T165" s="625" t="n"/>
      <c r="U165" s="625" t="n"/>
      <c r="V165" s="625" t="n"/>
      <c r="W165" s="625" t="n"/>
      <c r="X165" s="625" t="n"/>
      <c r="Y165" s="372" t="n"/>
      <c r="Z165" s="372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73" t="n">
        <v>4680115881556</v>
      </c>
      <c r="E166" s="637" t="n"/>
      <c r="F166" s="669" t="n">
        <v>1</v>
      </c>
      <c r="G166" s="38" t="n">
        <v>4</v>
      </c>
      <c r="H166" s="669" t="n">
        <v>4</v>
      </c>
      <c r="I166" s="669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73" t="n">
        <v>4680115880573</v>
      </c>
      <c r="E167" s="637" t="n"/>
      <c r="F167" s="669" t="n">
        <v>1.45</v>
      </c>
      <c r="G167" s="38" t="n">
        <v>6</v>
      </c>
      <c r="H167" s="669" t="n">
        <v>8.699999999999999</v>
      </c>
      <c r="I167" s="669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59" t="inlineStr">
        <is>
          <t>Сосиски «Сочинки» Весовой п/а ТМ «Стародворье»</t>
        </is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73" t="n">
        <v>4680115881594</v>
      </c>
      <c r="E168" s="637" t="n"/>
      <c r="F168" s="669" t="n">
        <v>1.35</v>
      </c>
      <c r="G168" s="38" t="n">
        <v>6</v>
      </c>
      <c r="H168" s="669" t="n">
        <v>8.1</v>
      </c>
      <c r="I168" s="669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73" t="n">
        <v>4680115881587</v>
      </c>
      <c r="E169" s="637" t="n"/>
      <c r="F169" s="669" t="n">
        <v>1</v>
      </c>
      <c r="G169" s="38" t="n">
        <v>4</v>
      </c>
      <c r="H169" s="669" t="n">
        <v>4</v>
      </c>
      <c r="I169" s="669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61" t="inlineStr">
        <is>
          <t>Сосиски «Сочинки по-баварски с сыром» вес п/а ТМ «Стародворье» 1,0 кг</t>
        </is>
      </c>
      <c r="O169" s="671" t="n"/>
      <c r="P169" s="671" t="n"/>
      <c r="Q169" s="671" t="n"/>
      <c r="R169" s="637" t="n"/>
      <c r="S169" s="40" t="inlineStr"/>
      <c r="T169" s="40" t="inlineStr"/>
      <c r="U169" s="41" t="inlineStr">
        <is>
          <t>кг</t>
        </is>
      </c>
      <c r="V169" s="672" t="n">
        <v>0</v>
      </c>
      <c r="W169" s="673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73" t="n">
        <v>4680115880962</v>
      </c>
      <c r="E170" s="637" t="n"/>
      <c r="F170" s="669" t="n">
        <v>1.3</v>
      </c>
      <c r="G170" s="38" t="n">
        <v>6</v>
      </c>
      <c r="H170" s="669" t="n">
        <v>7.8</v>
      </c>
      <c r="I170" s="669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71" t="n"/>
      <c r="P170" s="671" t="n"/>
      <c r="Q170" s="671" t="n"/>
      <c r="R170" s="637" t="n"/>
      <c r="S170" s="40" t="inlineStr"/>
      <c r="T170" s="40" t="inlineStr"/>
      <c r="U170" s="41" t="inlineStr">
        <is>
          <t>кг</t>
        </is>
      </c>
      <c r="V170" s="672" t="n">
        <v>0</v>
      </c>
      <c r="W170" s="673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73" t="n">
        <v>4680115881617</v>
      </c>
      <c r="E171" s="637" t="n"/>
      <c r="F171" s="669" t="n">
        <v>1.35</v>
      </c>
      <c r="G171" s="38" t="n">
        <v>6</v>
      </c>
      <c r="H171" s="669" t="n">
        <v>8.1</v>
      </c>
      <c r="I171" s="669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71" t="n"/>
      <c r="P171" s="671" t="n"/>
      <c r="Q171" s="671" t="n"/>
      <c r="R171" s="637" t="n"/>
      <c r="S171" s="40" t="inlineStr"/>
      <c r="T171" s="40" t="inlineStr"/>
      <c r="U171" s="41" t="inlineStr">
        <is>
          <t>кг</t>
        </is>
      </c>
      <c r="V171" s="672" t="n">
        <v>0</v>
      </c>
      <c r="W171" s="67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73" t="n">
        <v>4680115881228</v>
      </c>
      <c r="E172" s="637" t="n"/>
      <c r="F172" s="669" t="n">
        <v>0.4</v>
      </c>
      <c r="G172" s="38" t="n">
        <v>6</v>
      </c>
      <c r="H172" s="669" t="n">
        <v>2.4</v>
      </c>
      <c r="I172" s="669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64" t="inlineStr">
        <is>
          <t>Сосиски «Сочинки по-баварски с сыром» Фикс.вес 0,4 П/а мгс ТМ «Стародворье»</t>
        </is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297.6</v>
      </c>
      <c r="W172" s="673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73" t="n">
        <v>4680115881037</v>
      </c>
      <c r="E173" s="637" t="n"/>
      <c r="F173" s="669" t="n">
        <v>0.84</v>
      </c>
      <c r="G173" s="38" t="n">
        <v>4</v>
      </c>
      <c r="H173" s="669" t="n">
        <v>3.36</v>
      </c>
      <c r="I173" s="669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5" t="inlineStr">
        <is>
          <t>Сосиски «Сочинки по-баварски с сыром» Фикс.вес 0,84 кг п/а мгс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104.16</v>
      </c>
      <c r="W173" s="67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73" t="n">
        <v>4680115881211</v>
      </c>
      <c r="E174" s="637" t="n"/>
      <c r="F174" s="669" t="n">
        <v>0.4</v>
      </c>
      <c r="G174" s="38" t="n">
        <v>6</v>
      </c>
      <c r="H174" s="669" t="n">
        <v>2.4</v>
      </c>
      <c r="I174" s="669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240</v>
      </c>
      <c r="W174" s="673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73" t="n">
        <v>4680115881020</v>
      </c>
      <c r="E175" s="637" t="n"/>
      <c r="F175" s="669" t="n">
        <v>0.84</v>
      </c>
      <c r="G175" s="38" t="n">
        <v>4</v>
      </c>
      <c r="H175" s="669" t="n">
        <v>3.36</v>
      </c>
      <c r="I175" s="669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127.68</v>
      </c>
      <c r="W175" s="673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73" t="n">
        <v>4680115882195</v>
      </c>
      <c r="E176" s="637" t="n"/>
      <c r="F176" s="669" t="n">
        <v>0.4</v>
      </c>
      <c r="G176" s="38" t="n">
        <v>6</v>
      </c>
      <c r="H176" s="669" t="n">
        <v>2.4</v>
      </c>
      <c r="I176" s="669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73" t="n">
        <v>4680115882607</v>
      </c>
      <c r="E177" s="637" t="n"/>
      <c r="F177" s="669" t="n">
        <v>0.3</v>
      </c>
      <c r="G177" s="38" t="n">
        <v>6</v>
      </c>
      <c r="H177" s="669" t="n">
        <v>1.8</v>
      </c>
      <c r="I177" s="669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73" t="n">
        <v>4680115880092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73" t="n">
        <v>4680115880221</v>
      </c>
      <c r="E179" s="637" t="n"/>
      <c r="F179" s="669" t="n">
        <v>0.4</v>
      </c>
      <c r="G179" s="38" t="n">
        <v>6</v>
      </c>
      <c r="H179" s="669" t="n">
        <v>2.4</v>
      </c>
      <c r="I179" s="669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73" t="n">
        <v>4680115882942</v>
      </c>
      <c r="E180" s="637" t="n"/>
      <c r="F180" s="669" t="n">
        <v>0.3</v>
      </c>
      <c r="G180" s="38" t="n">
        <v>6</v>
      </c>
      <c r="H180" s="669" t="n">
        <v>1.8</v>
      </c>
      <c r="I180" s="669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27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73" t="n">
        <v>4680115880504</v>
      </c>
      <c r="E181" s="637" t="n"/>
      <c r="F181" s="669" t="n">
        <v>0.4</v>
      </c>
      <c r="G181" s="38" t="n">
        <v>6</v>
      </c>
      <c r="H181" s="669" t="n">
        <v>2.4</v>
      </c>
      <c r="I181" s="66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24</v>
      </c>
      <c r="W181" s="67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73" t="n">
        <v>4680115882164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2.5" customHeight="1">
      <c r="A183" s="381" t="n"/>
      <c r="B183" s="625" t="n"/>
      <c r="C183" s="625" t="n"/>
      <c r="D183" s="625" t="n"/>
      <c r="E183" s="625" t="n"/>
      <c r="F183" s="625" t="n"/>
      <c r="G183" s="625" t="n"/>
      <c r="H183" s="625" t="n"/>
      <c r="I183" s="625" t="n"/>
      <c r="J183" s="625" t="n"/>
      <c r="K183" s="625" t="n"/>
      <c r="L183" s="625" t="n"/>
      <c r="M183" s="674" t="n"/>
      <c r="N183" s="675" t="inlineStr">
        <is>
          <t>Итого</t>
        </is>
      </c>
      <c r="O183" s="645" t="n"/>
      <c r="P183" s="645" t="n"/>
      <c r="Q183" s="645" t="n"/>
      <c r="R183" s="645" t="n"/>
      <c r="S183" s="645" t="n"/>
      <c r="T183" s="646" t="n"/>
      <c r="U183" s="43" t="inlineStr">
        <is>
          <t>кор</t>
        </is>
      </c>
      <c r="V183" s="676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76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76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77" t="n"/>
      <c r="Z183" s="677" t="n"/>
    </row>
    <row r="184" ht="12.5" customHeight="1">
      <c r="A184" s="625" t="n"/>
      <c r="B184" s="625" t="n"/>
      <c r="C184" s="625" t="n"/>
      <c r="D184" s="625" t="n"/>
      <c r="E184" s="625" t="n"/>
      <c r="F184" s="625" t="n"/>
      <c r="G184" s="625" t="n"/>
      <c r="H184" s="625" t="n"/>
      <c r="I184" s="625" t="n"/>
      <c r="J184" s="625" t="n"/>
      <c r="K184" s="625" t="n"/>
      <c r="L184" s="625" t="n"/>
      <c r="M184" s="674" t="n"/>
      <c r="N184" s="675" t="inlineStr">
        <is>
          <t>Итого</t>
        </is>
      </c>
      <c r="O184" s="645" t="n"/>
      <c r="P184" s="645" t="n"/>
      <c r="Q184" s="645" t="n"/>
      <c r="R184" s="645" t="n"/>
      <c r="S184" s="645" t="n"/>
      <c r="T184" s="646" t="n"/>
      <c r="U184" s="43" t="inlineStr">
        <is>
          <t>кг</t>
        </is>
      </c>
      <c r="V184" s="676">
        <f>IFERROR(SUM(V166:V182),"0")</f>
        <v/>
      </c>
      <c r="W184" s="676">
        <f>IFERROR(SUM(W166:W182),"0")</f>
        <v/>
      </c>
      <c r="X184" s="43" t="n"/>
      <c r="Y184" s="677" t="n"/>
      <c r="Z184" s="677" t="n"/>
    </row>
    <row r="185" ht="14.25" customHeight="1">
      <c r="A185" s="372" t="inlineStr">
        <is>
          <t>Сардельки</t>
        </is>
      </c>
      <c r="B185" s="625" t="n"/>
      <c r="C185" s="625" t="n"/>
      <c r="D185" s="625" t="n"/>
      <c r="E185" s="625" t="n"/>
      <c r="F185" s="625" t="n"/>
      <c r="G185" s="625" t="n"/>
      <c r="H185" s="625" t="n"/>
      <c r="I185" s="625" t="n"/>
      <c r="J185" s="625" t="n"/>
      <c r="K185" s="625" t="n"/>
      <c r="L185" s="625" t="n"/>
      <c r="M185" s="625" t="n"/>
      <c r="N185" s="625" t="n"/>
      <c r="O185" s="625" t="n"/>
      <c r="P185" s="625" t="n"/>
      <c r="Q185" s="625" t="n"/>
      <c r="R185" s="625" t="n"/>
      <c r="S185" s="625" t="n"/>
      <c r="T185" s="625" t="n"/>
      <c r="U185" s="625" t="n"/>
      <c r="V185" s="625" t="n"/>
      <c r="W185" s="625" t="n"/>
      <c r="X185" s="625" t="n"/>
      <c r="Y185" s="372" t="n"/>
      <c r="Z185" s="372" t="n"/>
    </row>
    <row r="186" ht="16.5" customHeight="1">
      <c r="A186" s="64" t="inlineStr">
        <is>
          <t>SU002758</t>
        </is>
      </c>
      <c r="B186" s="64" t="inlineStr">
        <is>
          <t>P003129</t>
        </is>
      </c>
      <c r="C186" s="37" t="n">
        <v>4301060338</v>
      </c>
      <c r="D186" s="373" t="n">
        <v>4680115880801</v>
      </c>
      <c r="E186" s="637" t="n"/>
      <c r="F186" s="669" t="n">
        <v>0.4</v>
      </c>
      <c r="G186" s="38" t="n">
        <v>6</v>
      </c>
      <c r="H186" s="669" t="n">
        <v>2.4</v>
      </c>
      <c r="I186" s="669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180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27" customHeight="1">
      <c r="A187" s="64" t="inlineStr">
        <is>
          <t>SU002759</t>
        </is>
      </c>
      <c r="B187" s="64" t="inlineStr">
        <is>
          <t>P003130</t>
        </is>
      </c>
      <c r="C187" s="37" t="n">
        <v>4301060339</v>
      </c>
      <c r="D187" s="373" t="n">
        <v>4680115880818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201.6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2.5" customHeight="1">
      <c r="A188" s="381" t="n"/>
      <c r="B188" s="625" t="n"/>
      <c r="C188" s="625" t="n"/>
      <c r="D188" s="625" t="n"/>
      <c r="E188" s="625" t="n"/>
      <c r="F188" s="625" t="n"/>
      <c r="G188" s="625" t="n"/>
      <c r="H188" s="625" t="n"/>
      <c r="I188" s="625" t="n"/>
      <c r="J188" s="625" t="n"/>
      <c r="K188" s="625" t="n"/>
      <c r="L188" s="625" t="n"/>
      <c r="M188" s="674" t="n"/>
      <c r="N188" s="675" t="inlineStr">
        <is>
          <t>Итого</t>
        </is>
      </c>
      <c r="O188" s="645" t="n"/>
      <c r="P188" s="645" t="n"/>
      <c r="Q188" s="645" t="n"/>
      <c r="R188" s="645" t="n"/>
      <c r="S188" s="645" t="n"/>
      <c r="T188" s="646" t="n"/>
      <c r="U188" s="43" t="inlineStr">
        <is>
          <t>кор</t>
        </is>
      </c>
      <c r="V188" s="676">
        <f>IFERROR(V186/H186,"0")+IFERROR(V187/H187,"0")</f>
        <v/>
      </c>
      <c r="W188" s="676">
        <f>IFERROR(W186/H186,"0")+IFERROR(W187/H187,"0")</f>
        <v/>
      </c>
      <c r="X188" s="676">
        <f>IFERROR(IF(X186="",0,X186),"0")+IFERROR(IF(X187="",0,X187),"0")</f>
        <v/>
      </c>
      <c r="Y188" s="677" t="n"/>
      <c r="Z188" s="677" t="n"/>
    </row>
    <row r="189" ht="12.5" customHeight="1">
      <c r="A189" s="625" t="n"/>
      <c r="B189" s="625" t="n"/>
      <c r="C189" s="625" t="n"/>
      <c r="D189" s="625" t="n"/>
      <c r="E189" s="625" t="n"/>
      <c r="F189" s="625" t="n"/>
      <c r="G189" s="625" t="n"/>
      <c r="H189" s="625" t="n"/>
      <c r="I189" s="625" t="n"/>
      <c r="J189" s="625" t="n"/>
      <c r="K189" s="625" t="n"/>
      <c r="L189" s="625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кг</t>
        </is>
      </c>
      <c r="V189" s="676">
        <f>IFERROR(SUM(V186:V187),"0")</f>
        <v/>
      </c>
      <c r="W189" s="676">
        <f>IFERROR(SUM(W186:W187),"0")</f>
        <v/>
      </c>
      <c r="X189" s="43" t="n"/>
      <c r="Y189" s="677" t="n"/>
      <c r="Z189" s="677" t="n"/>
    </row>
    <row r="190" ht="16.5" customHeight="1">
      <c r="A190" s="371" t="inlineStr">
        <is>
          <t>Бордо</t>
        </is>
      </c>
      <c r="B190" s="625" t="n"/>
      <c r="C190" s="625" t="n"/>
      <c r="D190" s="625" t="n"/>
      <c r="E190" s="625" t="n"/>
      <c r="F190" s="625" t="n"/>
      <c r="G190" s="625" t="n"/>
      <c r="H190" s="625" t="n"/>
      <c r="I190" s="625" t="n"/>
      <c r="J190" s="625" t="n"/>
      <c r="K190" s="625" t="n"/>
      <c r="L190" s="625" t="n"/>
      <c r="M190" s="625" t="n"/>
      <c r="N190" s="625" t="n"/>
      <c r="O190" s="625" t="n"/>
      <c r="P190" s="625" t="n"/>
      <c r="Q190" s="625" t="n"/>
      <c r="R190" s="625" t="n"/>
      <c r="S190" s="625" t="n"/>
      <c r="T190" s="625" t="n"/>
      <c r="U190" s="625" t="n"/>
      <c r="V190" s="625" t="n"/>
      <c r="W190" s="625" t="n"/>
      <c r="X190" s="625" t="n"/>
      <c r="Y190" s="371" t="n"/>
      <c r="Z190" s="371" t="n"/>
    </row>
    <row r="191" ht="14.25" customHeight="1">
      <c r="A191" s="372" t="inlineStr">
        <is>
          <t>Вареные колбасы</t>
        </is>
      </c>
      <c r="B191" s="625" t="n"/>
      <c r="C191" s="625" t="n"/>
      <c r="D191" s="625" t="n"/>
      <c r="E191" s="625" t="n"/>
      <c r="F191" s="625" t="n"/>
      <c r="G191" s="625" t="n"/>
      <c r="H191" s="625" t="n"/>
      <c r="I191" s="625" t="n"/>
      <c r="J191" s="625" t="n"/>
      <c r="K191" s="625" t="n"/>
      <c r="L191" s="625" t="n"/>
      <c r="M191" s="625" t="n"/>
      <c r="N191" s="625" t="n"/>
      <c r="O191" s="625" t="n"/>
      <c r="P191" s="625" t="n"/>
      <c r="Q191" s="625" t="n"/>
      <c r="R191" s="625" t="n"/>
      <c r="S191" s="625" t="n"/>
      <c r="T191" s="625" t="n"/>
      <c r="U191" s="625" t="n"/>
      <c r="V191" s="625" t="n"/>
      <c r="W191" s="625" t="n"/>
      <c r="X191" s="625" t="n"/>
      <c r="Y191" s="372" t="n"/>
      <c r="Z191" s="372" t="n"/>
    </row>
    <row r="192" ht="27" customHeight="1">
      <c r="A192" s="64" t="inlineStr">
        <is>
          <t>SU000057</t>
        </is>
      </c>
      <c r="B192" s="64" t="inlineStr">
        <is>
          <t>P002047</t>
        </is>
      </c>
      <c r="C192" s="37" t="n">
        <v>4301011346</v>
      </c>
      <c r="D192" s="373" t="n">
        <v>4607091387445</v>
      </c>
      <c r="E192" s="637" t="n"/>
      <c r="F192" s="669" t="n">
        <v>0.9</v>
      </c>
      <c r="G192" s="38" t="n">
        <v>10</v>
      </c>
      <c r="H192" s="669" t="n">
        <v>9</v>
      </c>
      <c r="I192" s="669" t="n">
        <v>9.630000000000001</v>
      </c>
      <c r="J192" s="38" t="n">
        <v>56</v>
      </c>
      <c r="K192" s="38" t="inlineStr">
        <is>
          <t>8</t>
        </is>
      </c>
      <c r="L192" s="39" t="inlineStr">
        <is>
          <t>СК1</t>
        </is>
      </c>
      <c r="M192" s="38" t="n">
        <v>31</v>
      </c>
      <c r="N192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IFERROR(IF(W192=0,"",ROUNDUP(W192/H192,0)*0.02175),"")</f>
        <v/>
      </c>
      <c r="Y192" s="69" t="inlineStr"/>
      <c r="Z192" s="70" t="inlineStr"/>
      <c r="AD192" s="71" t="n"/>
      <c r="BA192" s="173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P002226</t>
        </is>
      </c>
      <c r="C193" s="37" t="n">
        <v>4301011362</v>
      </c>
      <c r="D193" s="373" t="n">
        <v>4607091386004</v>
      </c>
      <c r="E193" s="637" t="n"/>
      <c r="F193" s="669" t="n">
        <v>1.35</v>
      </c>
      <c r="G193" s="38" t="n">
        <v>8</v>
      </c>
      <c r="H193" s="669" t="n">
        <v>10.8</v>
      </c>
      <c r="I193" s="669" t="n">
        <v>11.28</v>
      </c>
      <c r="J193" s="38" t="n">
        <v>48</v>
      </c>
      <c r="K193" s="38" t="inlineStr">
        <is>
          <t>8</t>
        </is>
      </c>
      <c r="L193" s="39" t="inlineStr">
        <is>
          <t>ВЗ</t>
        </is>
      </c>
      <c r="M193" s="38" t="n">
        <v>55</v>
      </c>
      <c r="N193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IFERROR(IF(W193=0,"",ROUNDUP(W193/H193,0)*0.02039),"")</f>
        <v/>
      </c>
      <c r="Y193" s="69" t="inlineStr"/>
      <c r="Z193" s="70" t="inlineStr"/>
      <c r="AD193" s="71" t="n"/>
      <c r="BA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P001777</t>
        </is>
      </c>
      <c r="C194" s="37" t="n">
        <v>4301011308</v>
      </c>
      <c r="D194" s="373" t="n">
        <v>4607091386004</v>
      </c>
      <c r="E194" s="637" t="n"/>
      <c r="F194" s="669" t="n">
        <v>1.35</v>
      </c>
      <c r="G194" s="38" t="n">
        <v>8</v>
      </c>
      <c r="H194" s="669" t="n">
        <v>10.8</v>
      </c>
      <c r="I194" s="669" t="n">
        <v>11.28</v>
      </c>
      <c r="J194" s="38" t="n">
        <v>56</v>
      </c>
      <c r="K194" s="38" t="inlineStr">
        <is>
          <t>8</t>
        </is>
      </c>
      <c r="L194" s="39" t="inlineStr">
        <is>
          <t>СК1</t>
        </is>
      </c>
      <c r="M194" s="38" t="n">
        <v>55</v>
      </c>
      <c r="N194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4" s="671" t="n"/>
      <c r="P194" s="671" t="n"/>
      <c r="Q194" s="671" t="n"/>
      <c r="R194" s="637" t="n"/>
      <c r="S194" s="40" t="inlineStr"/>
      <c r="T194" s="40" t="inlineStr"/>
      <c r="U194" s="41" t="inlineStr">
        <is>
          <t>кг</t>
        </is>
      </c>
      <c r="V194" s="672" t="n">
        <v>0</v>
      </c>
      <c r="W194" s="673">
        <f>IFERROR(IF(V194="",0,CEILING((V194/$H194),1)*$H194),"")</f>
        <v/>
      </c>
      <c r="X194" s="42">
        <f>IFERROR(IF(W194=0,"",ROUNDUP(W194/H194,0)*0.02175),"")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SU000058</t>
        </is>
      </c>
      <c r="B195" s="64" t="inlineStr">
        <is>
          <t>P002048</t>
        </is>
      </c>
      <c r="C195" s="37" t="n">
        <v>4301011347</v>
      </c>
      <c r="D195" s="373" t="n">
        <v>4607091386073</v>
      </c>
      <c r="E195" s="637" t="n"/>
      <c r="F195" s="669" t="n">
        <v>0.9</v>
      </c>
      <c r="G195" s="38" t="n">
        <v>10</v>
      </c>
      <c r="H195" s="669" t="n">
        <v>9</v>
      </c>
      <c r="I195" s="669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5" s="671" t="n"/>
      <c r="P195" s="671" t="n"/>
      <c r="Q195" s="671" t="n"/>
      <c r="R195" s="637" t="n"/>
      <c r="S195" s="40" t="inlineStr"/>
      <c r="T195" s="40" t="inlineStr"/>
      <c r="U195" s="41" t="inlineStr">
        <is>
          <t>кг</t>
        </is>
      </c>
      <c r="V195" s="672" t="n">
        <v>0</v>
      </c>
      <c r="W195" s="673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P001780</t>
        </is>
      </c>
      <c r="C196" s="37" t="n">
        <v>4301010928</v>
      </c>
      <c r="D196" s="373" t="n">
        <v>4607091387322</v>
      </c>
      <c r="E196" s="637" t="n"/>
      <c r="F196" s="669" t="n">
        <v>1.35</v>
      </c>
      <c r="G196" s="38" t="n">
        <v>8</v>
      </c>
      <c r="H196" s="669" t="n">
        <v>10.8</v>
      </c>
      <c r="I196" s="669" t="n">
        <v>11.28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55</v>
      </c>
      <c r="N196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6" s="671" t="n"/>
      <c r="P196" s="671" t="n"/>
      <c r="Q196" s="671" t="n"/>
      <c r="R196" s="637" t="n"/>
      <c r="S196" s="40" t="inlineStr"/>
      <c r="T196" s="40" t="inlineStr"/>
      <c r="U196" s="41" t="inlineStr">
        <is>
          <t>кг</t>
        </is>
      </c>
      <c r="V196" s="672" t="n">
        <v>0</v>
      </c>
      <c r="W196" s="67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P003075</t>
        </is>
      </c>
      <c r="C197" s="37" t="n">
        <v>4301011395</v>
      </c>
      <c r="D197" s="373" t="n">
        <v>4607091387322</v>
      </c>
      <c r="E197" s="637" t="n"/>
      <c r="F197" s="669" t="n">
        <v>1.35</v>
      </c>
      <c r="G197" s="38" t="n">
        <v>8</v>
      </c>
      <c r="H197" s="669" t="n">
        <v>10.8</v>
      </c>
      <c r="I197" s="669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SU001778</t>
        </is>
      </c>
      <c r="B198" s="64" t="inlineStr">
        <is>
          <t>P001778</t>
        </is>
      </c>
      <c r="C198" s="37" t="n">
        <v>4301011311</v>
      </c>
      <c r="D198" s="373" t="n">
        <v>4607091387377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SU000043</t>
        </is>
      </c>
      <c r="B199" s="64" t="inlineStr">
        <is>
          <t>P001807</t>
        </is>
      </c>
      <c r="C199" s="37" t="n">
        <v>4301010945</v>
      </c>
      <c r="D199" s="373" t="n">
        <v>4607091387353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SU001800</t>
        </is>
      </c>
      <c r="B200" s="64" t="inlineStr">
        <is>
          <t>P001800</t>
        </is>
      </c>
      <c r="C200" s="37" t="n">
        <v>4301011328</v>
      </c>
      <c r="D200" s="373" t="n">
        <v>4607091386011</v>
      </c>
      <c r="E200" s="637" t="n"/>
      <c r="F200" s="669" t="n">
        <v>0.5</v>
      </c>
      <c r="G200" s="38" t="n">
        <v>10</v>
      </c>
      <c r="H200" s="669" t="n">
        <v>5</v>
      </c>
      <c r="I200" s="669" t="n">
        <v>5.21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55</v>
      </c>
      <c r="N200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40</v>
      </c>
      <c r="W200" s="673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SU001805</t>
        </is>
      </c>
      <c r="B201" s="64" t="inlineStr">
        <is>
          <t>P001805</t>
        </is>
      </c>
      <c r="C201" s="37" t="n">
        <v>4301011329</v>
      </c>
      <c r="D201" s="373" t="n">
        <v>4607091387308</v>
      </c>
      <c r="E201" s="637" t="n"/>
      <c r="F201" s="669" t="n">
        <v>0.5</v>
      </c>
      <c r="G201" s="38" t="n">
        <v>10</v>
      </c>
      <c r="H201" s="669" t="n">
        <v>5</v>
      </c>
      <c r="I201" s="669" t="n">
        <v>5.21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55</v>
      </c>
      <c r="N201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SU001829</t>
        </is>
      </c>
      <c r="B202" s="64" t="inlineStr">
        <is>
          <t>P001829</t>
        </is>
      </c>
      <c r="C202" s="37" t="n">
        <v>4301011049</v>
      </c>
      <c r="D202" s="373" t="n">
        <v>4607091387339</v>
      </c>
      <c r="E202" s="637" t="n"/>
      <c r="F202" s="669" t="n">
        <v>0.5</v>
      </c>
      <c r="G202" s="38" t="n">
        <v>10</v>
      </c>
      <c r="H202" s="669" t="n">
        <v>5</v>
      </c>
      <c r="I202" s="669" t="n">
        <v>5.24</v>
      </c>
      <c r="J202" s="38" t="n">
        <v>120</v>
      </c>
      <c r="K202" s="38" t="inlineStr">
        <is>
          <t>12</t>
        </is>
      </c>
      <c r="L202" s="39" t="inlineStr">
        <is>
          <t>СК1</t>
        </is>
      </c>
      <c r="M202" s="38" t="n">
        <v>55</v>
      </c>
      <c r="N202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SU002787</t>
        </is>
      </c>
      <c r="B203" s="64" t="inlineStr">
        <is>
          <t>P003189</t>
        </is>
      </c>
      <c r="C203" s="37" t="n">
        <v>4301011433</v>
      </c>
      <c r="D203" s="373" t="n">
        <v>4680115882638</v>
      </c>
      <c r="E203" s="637" t="n"/>
      <c r="F203" s="669" t="n">
        <v>0.4</v>
      </c>
      <c r="G203" s="38" t="n">
        <v>10</v>
      </c>
      <c r="H203" s="669" t="n">
        <v>4</v>
      </c>
      <c r="I203" s="669" t="n">
        <v>4.24</v>
      </c>
      <c r="J203" s="38" t="n">
        <v>120</v>
      </c>
      <c r="K203" s="38" t="inlineStr">
        <is>
          <t>12</t>
        </is>
      </c>
      <c r="L203" s="39" t="inlineStr">
        <is>
          <t>СК1</t>
        </is>
      </c>
      <c r="M203" s="38" t="n">
        <v>90</v>
      </c>
      <c r="N203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SU002894</t>
        </is>
      </c>
      <c r="B204" s="64" t="inlineStr">
        <is>
          <t>P003314</t>
        </is>
      </c>
      <c r="C204" s="37" t="n">
        <v>4301011573</v>
      </c>
      <c r="D204" s="373" t="n">
        <v>4680115881938</v>
      </c>
      <c r="E204" s="637" t="n"/>
      <c r="F204" s="669" t="n">
        <v>0.4</v>
      </c>
      <c r="G204" s="38" t="n">
        <v>10</v>
      </c>
      <c r="H204" s="669" t="n">
        <v>4</v>
      </c>
      <c r="I204" s="66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90</v>
      </c>
      <c r="N204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SU000078</t>
        </is>
      </c>
      <c r="B205" s="64" t="inlineStr">
        <is>
          <t>P001806</t>
        </is>
      </c>
      <c r="C205" s="37" t="n">
        <v>4301010944</v>
      </c>
      <c r="D205" s="373" t="n">
        <v>4607091387346</v>
      </c>
      <c r="E205" s="637" t="n"/>
      <c r="F205" s="669" t="n">
        <v>0.4</v>
      </c>
      <c r="G205" s="38" t="n">
        <v>10</v>
      </c>
      <c r="H205" s="669" t="n">
        <v>4</v>
      </c>
      <c r="I205" s="669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12.5" customHeight="1">
      <c r="A206" s="381" t="n"/>
      <c r="B206" s="625" t="n"/>
      <c r="C206" s="625" t="n"/>
      <c r="D206" s="625" t="n"/>
      <c r="E206" s="625" t="n"/>
      <c r="F206" s="625" t="n"/>
      <c r="G206" s="625" t="n"/>
      <c r="H206" s="625" t="n"/>
      <c r="I206" s="625" t="n"/>
      <c r="J206" s="625" t="n"/>
      <c r="K206" s="625" t="n"/>
      <c r="L206" s="625" t="n"/>
      <c r="M206" s="674" t="n"/>
      <c r="N206" s="675" t="inlineStr">
        <is>
          <t>Итого</t>
        </is>
      </c>
      <c r="O206" s="645" t="n"/>
      <c r="P206" s="645" t="n"/>
      <c r="Q206" s="645" t="n"/>
      <c r="R206" s="645" t="n"/>
      <c r="S206" s="645" t="n"/>
      <c r="T206" s="646" t="n"/>
      <c r="U206" s="43" t="inlineStr">
        <is>
          <t>кор</t>
        </is>
      </c>
      <c r="V206" s="676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6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/>
      </c>
      <c r="X206" s="676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/>
      </c>
      <c r="Y206" s="677" t="n"/>
      <c r="Z206" s="677" t="n"/>
    </row>
    <row r="207" ht="12.5" customHeight="1">
      <c r="A207" s="625" t="n"/>
      <c r="B207" s="625" t="n"/>
      <c r="C207" s="625" t="n"/>
      <c r="D207" s="625" t="n"/>
      <c r="E207" s="625" t="n"/>
      <c r="F207" s="625" t="n"/>
      <c r="G207" s="625" t="n"/>
      <c r="H207" s="625" t="n"/>
      <c r="I207" s="625" t="n"/>
      <c r="J207" s="625" t="n"/>
      <c r="K207" s="625" t="n"/>
      <c r="L207" s="625" t="n"/>
      <c r="M207" s="674" t="n"/>
      <c r="N207" s="675" t="inlineStr">
        <is>
          <t>Итого</t>
        </is>
      </c>
      <c r="O207" s="645" t="n"/>
      <c r="P207" s="645" t="n"/>
      <c r="Q207" s="645" t="n"/>
      <c r="R207" s="645" t="n"/>
      <c r="S207" s="645" t="n"/>
      <c r="T207" s="646" t="n"/>
      <c r="U207" s="43" t="inlineStr">
        <is>
          <t>кг</t>
        </is>
      </c>
      <c r="V207" s="676">
        <f>IFERROR(SUM(V192:V205),"0")</f>
        <v/>
      </c>
      <c r="W207" s="676">
        <f>IFERROR(SUM(W192:W205),"0")</f>
        <v/>
      </c>
      <c r="X207" s="43" t="n"/>
      <c r="Y207" s="677" t="n"/>
      <c r="Z207" s="677" t="n"/>
    </row>
    <row r="208" ht="14.25" customHeight="1">
      <c r="A208" s="372" t="inlineStr">
        <is>
          <t>Ветчины</t>
        </is>
      </c>
      <c r="B208" s="625" t="n"/>
      <c r="C208" s="625" t="n"/>
      <c r="D208" s="625" t="n"/>
      <c r="E208" s="625" t="n"/>
      <c r="F208" s="625" t="n"/>
      <c r="G208" s="625" t="n"/>
      <c r="H208" s="625" t="n"/>
      <c r="I208" s="625" t="n"/>
      <c r="J208" s="625" t="n"/>
      <c r="K208" s="625" t="n"/>
      <c r="L208" s="625" t="n"/>
      <c r="M208" s="625" t="n"/>
      <c r="N208" s="625" t="n"/>
      <c r="O208" s="625" t="n"/>
      <c r="P208" s="625" t="n"/>
      <c r="Q208" s="625" t="n"/>
      <c r="R208" s="625" t="n"/>
      <c r="S208" s="625" t="n"/>
      <c r="T208" s="625" t="n"/>
      <c r="U208" s="625" t="n"/>
      <c r="V208" s="625" t="n"/>
      <c r="W208" s="625" t="n"/>
      <c r="X208" s="625" t="n"/>
      <c r="Y208" s="372" t="n"/>
      <c r="Z208" s="372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73" t="n">
        <v>4680115881914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7" t="inlineStr">
        <is>
          <t>КИ</t>
        </is>
      </c>
    </row>
    <row r="210" ht="12.5" customHeight="1">
      <c r="A210" s="381" t="n"/>
      <c r="B210" s="625" t="n"/>
      <c r="C210" s="625" t="n"/>
      <c r="D210" s="625" t="n"/>
      <c r="E210" s="625" t="n"/>
      <c r="F210" s="625" t="n"/>
      <c r="G210" s="625" t="n"/>
      <c r="H210" s="625" t="n"/>
      <c r="I210" s="625" t="n"/>
      <c r="J210" s="625" t="n"/>
      <c r="K210" s="625" t="n"/>
      <c r="L210" s="625" t="n"/>
      <c r="M210" s="674" t="n"/>
      <c r="N210" s="675" t="inlineStr">
        <is>
          <t>Итого</t>
        </is>
      </c>
      <c r="O210" s="645" t="n"/>
      <c r="P210" s="645" t="n"/>
      <c r="Q210" s="645" t="n"/>
      <c r="R210" s="645" t="n"/>
      <c r="S210" s="645" t="n"/>
      <c r="T210" s="646" t="n"/>
      <c r="U210" s="43" t="inlineStr">
        <is>
          <t>кор</t>
        </is>
      </c>
      <c r="V210" s="676">
        <f>IFERROR(V209/H209,"0")</f>
        <v/>
      </c>
      <c r="W210" s="676">
        <f>IFERROR(W209/H209,"0")</f>
        <v/>
      </c>
      <c r="X210" s="676">
        <f>IFERROR(IF(X209="",0,X209),"0")</f>
        <v/>
      </c>
      <c r="Y210" s="677" t="n"/>
      <c r="Z210" s="677" t="n"/>
    </row>
    <row r="211" ht="12.5" customHeight="1">
      <c r="A211" s="625" t="n"/>
      <c r="B211" s="625" t="n"/>
      <c r="C211" s="625" t="n"/>
      <c r="D211" s="625" t="n"/>
      <c r="E211" s="625" t="n"/>
      <c r="F211" s="625" t="n"/>
      <c r="G211" s="625" t="n"/>
      <c r="H211" s="625" t="n"/>
      <c r="I211" s="625" t="n"/>
      <c r="J211" s="625" t="n"/>
      <c r="K211" s="625" t="n"/>
      <c r="L211" s="625" t="n"/>
      <c r="M211" s="674" t="n"/>
      <c r="N211" s="675" t="inlineStr">
        <is>
          <t>Итого</t>
        </is>
      </c>
      <c r="O211" s="645" t="n"/>
      <c r="P211" s="645" t="n"/>
      <c r="Q211" s="645" t="n"/>
      <c r="R211" s="645" t="n"/>
      <c r="S211" s="645" t="n"/>
      <c r="T211" s="646" t="n"/>
      <c r="U211" s="43" t="inlineStr">
        <is>
          <t>кг</t>
        </is>
      </c>
      <c r="V211" s="676">
        <f>IFERROR(SUM(V209:V209),"0")</f>
        <v/>
      </c>
      <c r="W211" s="676">
        <f>IFERROR(SUM(W209:W209),"0")</f>
        <v/>
      </c>
      <c r="X211" s="43" t="n"/>
      <c r="Y211" s="677" t="n"/>
      <c r="Z211" s="677" t="n"/>
    </row>
    <row r="212" ht="14.25" customHeight="1">
      <c r="A212" s="372" t="inlineStr">
        <is>
          <t>Копченые колбасы</t>
        </is>
      </c>
      <c r="B212" s="625" t="n"/>
      <c r="C212" s="625" t="n"/>
      <c r="D212" s="625" t="n"/>
      <c r="E212" s="625" t="n"/>
      <c r="F212" s="625" t="n"/>
      <c r="G212" s="625" t="n"/>
      <c r="H212" s="625" t="n"/>
      <c r="I212" s="625" t="n"/>
      <c r="J212" s="625" t="n"/>
      <c r="K212" s="625" t="n"/>
      <c r="L212" s="625" t="n"/>
      <c r="M212" s="625" t="n"/>
      <c r="N212" s="625" t="n"/>
      <c r="O212" s="625" t="n"/>
      <c r="P212" s="625" t="n"/>
      <c r="Q212" s="625" t="n"/>
      <c r="R212" s="625" t="n"/>
      <c r="S212" s="625" t="n"/>
      <c r="T212" s="625" t="n"/>
      <c r="U212" s="625" t="n"/>
      <c r="V212" s="625" t="n"/>
      <c r="W212" s="625" t="n"/>
      <c r="X212" s="625" t="n"/>
      <c r="Y212" s="372" t="n"/>
      <c r="Z212" s="372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73" t="n">
        <v>4607091387193</v>
      </c>
      <c r="E213" s="637" t="n"/>
      <c r="F213" s="669" t="n">
        <v>0.7</v>
      </c>
      <c r="G213" s="38" t="n">
        <v>6</v>
      </c>
      <c r="H213" s="669" t="n">
        <v>4.2</v>
      </c>
      <c r="I213" s="669" t="n">
        <v>4.46</v>
      </c>
      <c r="J213" s="38" t="n">
        <v>156</v>
      </c>
      <c r="K213" s="38" t="inlineStr">
        <is>
          <t>12</t>
        </is>
      </c>
      <c r="L213" s="39" t="inlineStr">
        <is>
          <t>СК2</t>
        </is>
      </c>
      <c r="M213" s="38" t="n">
        <v>35</v>
      </c>
      <c r="N213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3" s="671" t="n"/>
      <c r="P213" s="671" t="n"/>
      <c r="Q213" s="671" t="n"/>
      <c r="R213" s="637" t="n"/>
      <c r="S213" s="40" t="inlineStr"/>
      <c r="T213" s="40" t="inlineStr"/>
      <c r="U213" s="41" t="inlineStr">
        <is>
          <t>кг</t>
        </is>
      </c>
      <c r="V213" s="672" t="n">
        <v>0</v>
      </c>
      <c r="W213" s="673">
        <f>IFERROR(IF(V213="",0,CEILING((V213/$H213),1)*$H213),"")</f>
        <v/>
      </c>
      <c r="X213" s="42">
        <f>IFERROR(IF(W213=0,"",ROUNDUP(W213/H213,0)*0.00753),"")</f>
        <v/>
      </c>
      <c r="Y213" s="69" t="inlineStr"/>
      <c r="Z213" s="70" t="inlineStr"/>
      <c r="AD213" s="71" t="n"/>
      <c r="BA213" s="188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73" t="n">
        <v>4607091387230</v>
      </c>
      <c r="E214" s="637" t="n"/>
      <c r="F214" s="669" t="n">
        <v>0.7</v>
      </c>
      <c r="G214" s="38" t="n">
        <v>6</v>
      </c>
      <c r="H214" s="669" t="n">
        <v>4.2</v>
      </c>
      <c r="I214" s="669" t="n">
        <v>4.46</v>
      </c>
      <c r="J214" s="38" t="n">
        <v>156</v>
      </c>
      <c r="K214" s="38" t="inlineStr">
        <is>
          <t>12</t>
        </is>
      </c>
      <c r="L214" s="39" t="inlineStr">
        <is>
          <t>СК2</t>
        </is>
      </c>
      <c r="M214" s="38" t="n">
        <v>40</v>
      </c>
      <c r="N214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4" s="671" t="n"/>
      <c r="P214" s="671" t="n"/>
      <c r="Q214" s="671" t="n"/>
      <c r="R214" s="637" t="n"/>
      <c r="S214" s="40" t="inlineStr"/>
      <c r="T214" s="40" t="inlineStr"/>
      <c r="U214" s="41" t="inlineStr">
        <is>
          <t>кг</t>
        </is>
      </c>
      <c r="V214" s="672" t="n">
        <v>0</v>
      </c>
      <c r="W214" s="673">
        <f>IFERROR(IF(V214="",0,CEILING((V214/$H214),1)*$H214),"")</f>
        <v/>
      </c>
      <c r="X214" s="42">
        <f>IFERROR(IF(W214=0,"",ROUNDUP(W214/H214,0)*0.00753),"")</f>
        <v/>
      </c>
      <c r="Y214" s="69" t="inlineStr"/>
      <c r="Z214" s="70" t="inlineStr"/>
      <c r="AD214" s="71" t="n"/>
      <c r="BA214" s="189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73" t="n">
        <v>4607091387285</v>
      </c>
      <c r="E215" s="637" t="n"/>
      <c r="F215" s="669" t="n">
        <v>0.35</v>
      </c>
      <c r="G215" s="38" t="n">
        <v>6</v>
      </c>
      <c r="H215" s="669" t="n">
        <v>2.1</v>
      </c>
      <c r="I215" s="669" t="n">
        <v>2.23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73" t="n">
        <v>4607091389845</v>
      </c>
      <c r="E216" s="637" t="n"/>
      <c r="F216" s="669" t="n">
        <v>0.35</v>
      </c>
      <c r="G216" s="38" t="n">
        <v>6</v>
      </c>
      <c r="H216" s="669" t="n">
        <v>2.1</v>
      </c>
      <c r="I216" s="669" t="n">
        <v>2.2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0</v>
      </c>
      <c r="W216" s="673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1" t="inlineStr">
        <is>
          <t>КИ</t>
        </is>
      </c>
    </row>
    <row r="217" ht="12.5" customHeight="1">
      <c r="A217" s="381" t="n"/>
      <c r="B217" s="625" t="n"/>
      <c r="C217" s="625" t="n"/>
      <c r="D217" s="625" t="n"/>
      <c r="E217" s="625" t="n"/>
      <c r="F217" s="625" t="n"/>
      <c r="G217" s="625" t="n"/>
      <c r="H217" s="625" t="n"/>
      <c r="I217" s="625" t="n"/>
      <c r="J217" s="625" t="n"/>
      <c r="K217" s="625" t="n"/>
      <c r="L217" s="625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кор</t>
        </is>
      </c>
      <c r="V217" s="676">
        <f>IFERROR(V213/H213,"0")+IFERROR(V214/H214,"0")+IFERROR(V215/H215,"0")+IFERROR(V216/H216,"0")</f>
        <v/>
      </c>
      <c r="W217" s="676">
        <f>IFERROR(W213/H213,"0")+IFERROR(W214/H214,"0")+IFERROR(W215/H215,"0")+IFERROR(W216/H216,"0")</f>
        <v/>
      </c>
      <c r="X217" s="676">
        <f>IFERROR(IF(X213="",0,X213),"0")+IFERROR(IF(X214="",0,X214),"0")+IFERROR(IF(X215="",0,X215),"0")+IFERROR(IF(X216="",0,X216),"0")</f>
        <v/>
      </c>
      <c r="Y217" s="677" t="n"/>
      <c r="Z217" s="677" t="n"/>
    </row>
    <row r="218" ht="12.5" customHeight="1">
      <c r="A218" s="625" t="n"/>
      <c r="B218" s="625" t="n"/>
      <c r="C218" s="625" t="n"/>
      <c r="D218" s="625" t="n"/>
      <c r="E218" s="625" t="n"/>
      <c r="F218" s="625" t="n"/>
      <c r="G218" s="625" t="n"/>
      <c r="H218" s="625" t="n"/>
      <c r="I218" s="625" t="n"/>
      <c r="J218" s="625" t="n"/>
      <c r="K218" s="625" t="n"/>
      <c r="L218" s="625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кг</t>
        </is>
      </c>
      <c r="V218" s="676">
        <f>IFERROR(SUM(V213:V216),"0")</f>
        <v/>
      </c>
      <c r="W218" s="676">
        <f>IFERROR(SUM(W213:W216),"0")</f>
        <v/>
      </c>
      <c r="X218" s="43" t="n"/>
      <c r="Y218" s="677" t="n"/>
      <c r="Z218" s="677" t="n"/>
    </row>
    <row r="219" ht="14.25" customHeight="1">
      <c r="A219" s="372" t="inlineStr">
        <is>
          <t>Сосиски</t>
        </is>
      </c>
      <c r="B219" s="625" t="n"/>
      <c r="C219" s="625" t="n"/>
      <c r="D219" s="625" t="n"/>
      <c r="E219" s="625" t="n"/>
      <c r="F219" s="625" t="n"/>
      <c r="G219" s="625" t="n"/>
      <c r="H219" s="625" t="n"/>
      <c r="I219" s="625" t="n"/>
      <c r="J219" s="625" t="n"/>
      <c r="K219" s="625" t="n"/>
      <c r="L219" s="625" t="n"/>
      <c r="M219" s="625" t="n"/>
      <c r="N219" s="625" t="n"/>
      <c r="O219" s="625" t="n"/>
      <c r="P219" s="625" t="n"/>
      <c r="Q219" s="625" t="n"/>
      <c r="R219" s="625" t="n"/>
      <c r="S219" s="625" t="n"/>
      <c r="T219" s="625" t="n"/>
      <c r="U219" s="625" t="n"/>
      <c r="V219" s="625" t="n"/>
      <c r="W219" s="625" t="n"/>
      <c r="X219" s="625" t="n"/>
      <c r="Y219" s="372" t="n"/>
      <c r="Z219" s="372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73" t="n">
        <v>4607091387766</v>
      </c>
      <c r="E220" s="637" t="n"/>
      <c r="F220" s="669" t="n">
        <v>1.35</v>
      </c>
      <c r="G220" s="38" t="n">
        <v>6</v>
      </c>
      <c r="H220" s="669" t="n">
        <v>8.1</v>
      </c>
      <c r="I220" s="669" t="n">
        <v>8.657999999999999</v>
      </c>
      <c r="J220" s="38" t="n">
        <v>56</v>
      </c>
      <c r="K220" s="38" t="inlineStr">
        <is>
          <t>8</t>
        </is>
      </c>
      <c r="L220" s="39" t="inlineStr">
        <is>
          <t>СК3</t>
        </is>
      </c>
      <c r="M220" s="38" t="n">
        <v>40</v>
      </c>
      <c r="N220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2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73" t="n">
        <v>4607091387957</v>
      </c>
      <c r="E221" s="637" t="n"/>
      <c r="F221" s="669" t="n">
        <v>1.3</v>
      </c>
      <c r="G221" s="38" t="n">
        <v>6</v>
      </c>
      <c r="H221" s="669" t="n">
        <v>7.8</v>
      </c>
      <c r="I221" s="669" t="n">
        <v>8.364000000000001</v>
      </c>
      <c r="J221" s="38" t="n">
        <v>56</v>
      </c>
      <c r="K221" s="38" t="inlineStr">
        <is>
          <t>8</t>
        </is>
      </c>
      <c r="L221" s="39" t="inlineStr">
        <is>
          <t>СК2</t>
        </is>
      </c>
      <c r="M221" s="38" t="n">
        <v>40</v>
      </c>
      <c r="N221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3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73" t="n">
        <v>4607091387964</v>
      </c>
      <c r="E222" s="637" t="n"/>
      <c r="F222" s="669" t="n">
        <v>1.35</v>
      </c>
      <c r="G222" s="38" t="n">
        <v>6</v>
      </c>
      <c r="H222" s="669" t="n">
        <v>8.1</v>
      </c>
      <c r="I222" s="669" t="n">
        <v>8.646000000000001</v>
      </c>
      <c r="J222" s="38" t="n">
        <v>56</v>
      </c>
      <c r="K222" s="38" t="inlineStr">
        <is>
          <t>8</t>
        </is>
      </c>
      <c r="L222" s="39" t="inlineStr">
        <is>
          <t>СК2</t>
        </is>
      </c>
      <c r="M222" s="38" t="n">
        <v>40</v>
      </c>
      <c r="N222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SU003167</t>
        </is>
      </c>
      <c r="B223" s="64" t="inlineStr">
        <is>
          <t>P003363</t>
        </is>
      </c>
      <c r="C223" s="37" t="n">
        <v>4301051461</v>
      </c>
      <c r="D223" s="373" t="n">
        <v>4680115883604</v>
      </c>
      <c r="E223" s="637" t="n"/>
      <c r="F223" s="669" t="n">
        <v>0.35</v>
      </c>
      <c r="G223" s="38" t="n">
        <v>6</v>
      </c>
      <c r="H223" s="669" t="n">
        <v>2.1</v>
      </c>
      <c r="I223" s="669" t="n">
        <v>2.372</v>
      </c>
      <c r="J223" s="38" t="n">
        <v>156</v>
      </c>
      <c r="K223" s="38" t="inlineStr">
        <is>
          <t>12</t>
        </is>
      </c>
      <c r="L223" s="39" t="inlineStr">
        <is>
          <t>СК3</t>
        </is>
      </c>
      <c r="M223" s="38" t="n">
        <v>45</v>
      </c>
      <c r="N223" s="799" t="inlineStr">
        <is>
          <t>Сосиски «Баварские» Фикс.вес 0,35 П/а ТМ «Стародворье»</t>
        </is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491.4</v>
      </c>
      <c r="W223" s="673">
        <f>IFERROR(IF(V223="",0,CEILING((V223/$H223),1)*$H223),"")</f>
        <v/>
      </c>
      <c r="X223" s="42">
        <f>IFERROR(IF(W223=0,"",ROUNDUP(W223/H223,0)*0.00753),"")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SU003168</t>
        </is>
      </c>
      <c r="B224" s="64" t="inlineStr">
        <is>
          <t>P003364</t>
        </is>
      </c>
      <c r="C224" s="37" t="n">
        <v>4301051485</v>
      </c>
      <c r="D224" s="373" t="n">
        <v>4680115883567</v>
      </c>
      <c r="E224" s="637" t="n"/>
      <c r="F224" s="669" t="n">
        <v>0.35</v>
      </c>
      <c r="G224" s="38" t="n">
        <v>6</v>
      </c>
      <c r="H224" s="669" t="n">
        <v>2.1</v>
      </c>
      <c r="I224" s="669" t="n">
        <v>2.36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40</v>
      </c>
      <c r="N224" s="800" t="inlineStr">
        <is>
          <t>Сосиски «Баварские с сыром» Фикс.вес 0,35 п/а ТМ «Стародворье»</t>
        </is>
      </c>
      <c r="O224" s="671" t="n"/>
      <c r="P224" s="671" t="n"/>
      <c r="Q224" s="671" t="n"/>
      <c r="R224" s="637" t="n"/>
      <c r="S224" s="40" t="inlineStr"/>
      <c r="T224" s="40" t="inlineStr"/>
      <c r="U224" s="41" t="inlineStr">
        <is>
          <t>кг</t>
        </is>
      </c>
      <c r="V224" s="672" t="n">
        <v>210</v>
      </c>
      <c r="W224" s="673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73" t="n">
        <v>4607091381672</v>
      </c>
      <c r="E225" s="637" t="n"/>
      <c r="F225" s="669" t="n">
        <v>0.6</v>
      </c>
      <c r="G225" s="38" t="n">
        <v>6</v>
      </c>
      <c r="H225" s="669" t="n">
        <v>3.6</v>
      </c>
      <c r="I225" s="669" t="n">
        <v>3.876</v>
      </c>
      <c r="J225" s="38" t="n">
        <v>120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5" s="671" t="n"/>
      <c r="P225" s="671" t="n"/>
      <c r="Q225" s="671" t="n"/>
      <c r="R225" s="637" t="n"/>
      <c r="S225" s="40" t="inlineStr"/>
      <c r="T225" s="40" t="inlineStr"/>
      <c r="U225" s="41" t="inlineStr">
        <is>
          <t>кг</t>
        </is>
      </c>
      <c r="V225" s="672" t="n">
        <v>0</v>
      </c>
      <c r="W225" s="673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73" t="n">
        <v>4607091387537</v>
      </c>
      <c r="E226" s="637" t="n"/>
      <c r="F226" s="669" t="n">
        <v>0.45</v>
      </c>
      <c r="G226" s="38" t="n">
        <v>6</v>
      </c>
      <c r="H226" s="669" t="n">
        <v>2.7</v>
      </c>
      <c r="I226" s="669" t="n">
        <v>2.99</v>
      </c>
      <c r="J226" s="38" t="n">
        <v>156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IFERROR(IF(W226=0,"",ROUNDUP(W226/H226,0)*0.00753),"")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73" t="n">
        <v>4607091387513</v>
      </c>
      <c r="E227" s="637" t="n"/>
      <c r="F227" s="669" t="n">
        <v>0.45</v>
      </c>
      <c r="G227" s="38" t="n">
        <v>6</v>
      </c>
      <c r="H227" s="669" t="n">
        <v>2.7</v>
      </c>
      <c r="I227" s="669" t="n">
        <v>2.978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SU002619</t>
        </is>
      </c>
      <c r="B228" s="64" t="inlineStr">
        <is>
          <t>P002953</t>
        </is>
      </c>
      <c r="C228" s="37" t="n">
        <v>4301051277</v>
      </c>
      <c r="D228" s="373" t="n">
        <v>4680115880511</v>
      </c>
      <c r="E228" s="637" t="n"/>
      <c r="F228" s="669" t="n">
        <v>0.33</v>
      </c>
      <c r="G228" s="38" t="n">
        <v>6</v>
      </c>
      <c r="H228" s="669" t="n">
        <v>1.98</v>
      </c>
      <c r="I228" s="669" t="n">
        <v>2.18</v>
      </c>
      <c r="J228" s="38" t="n">
        <v>156</v>
      </c>
      <c r="K228" s="38" t="inlineStr">
        <is>
          <t>12</t>
        </is>
      </c>
      <c r="L228" s="39" t="inlineStr">
        <is>
          <t>СК3</t>
        </is>
      </c>
      <c r="M228" s="38" t="n">
        <v>40</v>
      </c>
      <c r="N228" s="80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2.5" customHeight="1">
      <c r="A229" s="381" t="n"/>
      <c r="B229" s="625" t="n"/>
      <c r="C229" s="625" t="n"/>
      <c r="D229" s="625" t="n"/>
      <c r="E229" s="625" t="n"/>
      <c r="F229" s="625" t="n"/>
      <c r="G229" s="625" t="n"/>
      <c r="H229" s="625" t="n"/>
      <c r="I229" s="625" t="n"/>
      <c r="J229" s="625" t="n"/>
      <c r="K229" s="625" t="n"/>
      <c r="L229" s="625" t="n"/>
      <c r="M229" s="674" t="n"/>
      <c r="N229" s="675" t="inlineStr">
        <is>
          <t>Итого</t>
        </is>
      </c>
      <c r="O229" s="645" t="n"/>
      <c r="P229" s="645" t="n"/>
      <c r="Q229" s="645" t="n"/>
      <c r="R229" s="645" t="n"/>
      <c r="S229" s="645" t="n"/>
      <c r="T229" s="646" t="n"/>
      <c r="U229" s="43" t="inlineStr">
        <is>
          <t>кор</t>
        </is>
      </c>
      <c r="V229" s="676">
        <f>IFERROR(V220/H220,"0")+IFERROR(V221/H221,"0")+IFERROR(V222/H222,"0")+IFERROR(V223/H223,"0")+IFERROR(V224/H224,"0")+IFERROR(V225/H225,"0")+IFERROR(V226/H226,"0")+IFERROR(V227/H227,"0")+IFERROR(V228/H228,"0")</f>
        <v/>
      </c>
      <c r="W229" s="676">
        <f>IFERROR(W220/H220,"0")+IFERROR(W221/H221,"0")+IFERROR(W222/H222,"0")+IFERROR(W223/H223,"0")+IFERROR(W224/H224,"0")+IFERROR(W225/H225,"0")+IFERROR(W226/H226,"0")+IFERROR(W227/H227,"0")+IFERROR(W228/H228,"0")</f>
        <v/>
      </c>
      <c r="X229" s="676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/>
      </c>
      <c r="Y229" s="677" t="n"/>
      <c r="Z229" s="677" t="n"/>
    </row>
    <row r="230" ht="12.5" customHeight="1">
      <c r="A230" s="625" t="n"/>
      <c r="B230" s="625" t="n"/>
      <c r="C230" s="625" t="n"/>
      <c r="D230" s="625" t="n"/>
      <c r="E230" s="625" t="n"/>
      <c r="F230" s="625" t="n"/>
      <c r="G230" s="625" t="n"/>
      <c r="H230" s="625" t="n"/>
      <c r="I230" s="625" t="n"/>
      <c r="J230" s="625" t="n"/>
      <c r="K230" s="625" t="n"/>
      <c r="L230" s="625" t="n"/>
      <c r="M230" s="674" t="n"/>
      <c r="N230" s="675" t="inlineStr">
        <is>
          <t>Итого</t>
        </is>
      </c>
      <c r="O230" s="645" t="n"/>
      <c r="P230" s="645" t="n"/>
      <c r="Q230" s="645" t="n"/>
      <c r="R230" s="645" t="n"/>
      <c r="S230" s="645" t="n"/>
      <c r="T230" s="646" t="n"/>
      <c r="U230" s="43" t="inlineStr">
        <is>
          <t>кг</t>
        </is>
      </c>
      <c r="V230" s="676">
        <f>IFERROR(SUM(V220:V228),"0")</f>
        <v/>
      </c>
      <c r="W230" s="676">
        <f>IFERROR(SUM(W220:W228),"0")</f>
        <v/>
      </c>
      <c r="X230" s="43" t="n"/>
      <c r="Y230" s="677" t="n"/>
      <c r="Z230" s="677" t="n"/>
    </row>
    <row r="231" ht="14.25" customHeight="1">
      <c r="A231" s="372" t="inlineStr">
        <is>
          <t>Сардельки</t>
        </is>
      </c>
      <c r="B231" s="625" t="n"/>
      <c r="C231" s="625" t="n"/>
      <c r="D231" s="625" t="n"/>
      <c r="E231" s="625" t="n"/>
      <c r="F231" s="625" t="n"/>
      <c r="G231" s="625" t="n"/>
      <c r="H231" s="625" t="n"/>
      <c r="I231" s="625" t="n"/>
      <c r="J231" s="625" t="n"/>
      <c r="K231" s="625" t="n"/>
      <c r="L231" s="625" t="n"/>
      <c r="M231" s="625" t="n"/>
      <c r="N231" s="625" t="n"/>
      <c r="O231" s="625" t="n"/>
      <c r="P231" s="625" t="n"/>
      <c r="Q231" s="625" t="n"/>
      <c r="R231" s="625" t="n"/>
      <c r="S231" s="625" t="n"/>
      <c r="T231" s="625" t="n"/>
      <c r="U231" s="625" t="n"/>
      <c r="V231" s="625" t="n"/>
      <c r="W231" s="625" t="n"/>
      <c r="X231" s="625" t="n"/>
      <c r="Y231" s="372" t="n"/>
      <c r="Z231" s="372" t="n"/>
    </row>
    <row r="232" ht="16.5" customHeight="1">
      <c r="A232" s="64" t="inlineStr">
        <is>
          <t>SU001051</t>
        </is>
      </c>
      <c r="B232" s="64" t="inlineStr">
        <is>
          <t>P002061</t>
        </is>
      </c>
      <c r="C232" s="37" t="n">
        <v>4301060326</v>
      </c>
      <c r="D232" s="373" t="n">
        <v>4607091380880</v>
      </c>
      <c r="E232" s="637" t="n"/>
      <c r="F232" s="669" t="n">
        <v>1.4</v>
      </c>
      <c r="G232" s="38" t="n">
        <v>6</v>
      </c>
      <c r="H232" s="669" t="n">
        <v>8.4</v>
      </c>
      <c r="I232" s="669" t="n">
        <v>8.964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30</v>
      </c>
      <c r="N232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1" t="inlineStr">
        <is>
          <t>КИ</t>
        </is>
      </c>
    </row>
    <row r="233" ht="27" customHeight="1">
      <c r="A233" s="64" t="inlineStr">
        <is>
          <t>SU000227</t>
        </is>
      </c>
      <c r="B233" s="64" t="inlineStr">
        <is>
          <t>P002536</t>
        </is>
      </c>
      <c r="C233" s="37" t="n">
        <v>4301060308</v>
      </c>
      <c r="D233" s="373" t="n">
        <v>4607091384482</v>
      </c>
      <c r="E233" s="637" t="n"/>
      <c r="F233" s="669" t="n">
        <v>1.3</v>
      </c>
      <c r="G233" s="38" t="n">
        <v>6</v>
      </c>
      <c r="H233" s="669" t="n">
        <v>7.8</v>
      </c>
      <c r="I233" s="669" t="n">
        <v>8.364000000000001</v>
      </c>
      <c r="J233" s="38" t="n">
        <v>56</v>
      </c>
      <c r="K233" s="38" t="inlineStr">
        <is>
          <t>8</t>
        </is>
      </c>
      <c r="L233" s="39" t="inlineStr">
        <is>
          <t>СК2</t>
        </is>
      </c>
      <c r="M233" s="38" t="n">
        <v>30</v>
      </c>
      <c r="N233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0</v>
      </c>
      <c r="W233" s="6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2" t="inlineStr">
        <is>
          <t>КИ</t>
        </is>
      </c>
    </row>
    <row r="234" ht="16.5" customHeight="1">
      <c r="A234" s="64" t="inlineStr">
        <is>
          <t>SU001430</t>
        </is>
      </c>
      <c r="B234" s="64" t="inlineStr">
        <is>
          <t>P002036</t>
        </is>
      </c>
      <c r="C234" s="37" t="n">
        <v>4301060325</v>
      </c>
      <c r="D234" s="373" t="n">
        <v>4607091380897</v>
      </c>
      <c r="E234" s="637" t="n"/>
      <c r="F234" s="669" t="n">
        <v>1.4</v>
      </c>
      <c r="G234" s="38" t="n">
        <v>6</v>
      </c>
      <c r="H234" s="669" t="n">
        <v>8.4</v>
      </c>
      <c r="I234" s="669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O234" s="671" t="n"/>
      <c r="P234" s="671" t="n"/>
      <c r="Q234" s="671" t="n"/>
      <c r="R234" s="637" t="n"/>
      <c r="S234" s="40" t="inlineStr"/>
      <c r="T234" s="40" t="inlineStr"/>
      <c r="U234" s="41" t="inlineStr">
        <is>
          <t>кг</t>
        </is>
      </c>
      <c r="V234" s="672" t="n">
        <v>0</v>
      </c>
      <c r="W234" s="6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12.5" customHeight="1">
      <c r="A235" s="381" t="n"/>
      <c r="B235" s="625" t="n"/>
      <c r="C235" s="625" t="n"/>
      <c r="D235" s="625" t="n"/>
      <c r="E235" s="625" t="n"/>
      <c r="F235" s="625" t="n"/>
      <c r="G235" s="625" t="n"/>
      <c r="H235" s="625" t="n"/>
      <c r="I235" s="625" t="n"/>
      <c r="J235" s="625" t="n"/>
      <c r="K235" s="625" t="n"/>
      <c r="L235" s="625" t="n"/>
      <c r="M235" s="674" t="n"/>
      <c r="N235" s="675" t="inlineStr">
        <is>
          <t>Итого</t>
        </is>
      </c>
      <c r="O235" s="645" t="n"/>
      <c r="P235" s="645" t="n"/>
      <c r="Q235" s="645" t="n"/>
      <c r="R235" s="645" t="n"/>
      <c r="S235" s="645" t="n"/>
      <c r="T235" s="646" t="n"/>
      <c r="U235" s="43" t="inlineStr">
        <is>
          <t>кор</t>
        </is>
      </c>
      <c r="V235" s="676">
        <f>IFERROR(V232/H232,"0")+IFERROR(V233/H233,"0")+IFERROR(V234/H234,"0")</f>
        <v/>
      </c>
      <c r="W235" s="676">
        <f>IFERROR(W232/H232,"0")+IFERROR(W233/H233,"0")+IFERROR(W234/H234,"0")</f>
        <v/>
      </c>
      <c r="X235" s="676">
        <f>IFERROR(IF(X232="",0,X232),"0")+IFERROR(IF(X233="",0,X233),"0")+IFERROR(IF(X234="",0,X234),"0")</f>
        <v/>
      </c>
      <c r="Y235" s="677" t="n"/>
      <c r="Z235" s="677" t="n"/>
    </row>
    <row r="236" ht="12.5" customHeight="1">
      <c r="A236" s="625" t="n"/>
      <c r="B236" s="625" t="n"/>
      <c r="C236" s="625" t="n"/>
      <c r="D236" s="625" t="n"/>
      <c r="E236" s="625" t="n"/>
      <c r="F236" s="625" t="n"/>
      <c r="G236" s="625" t="n"/>
      <c r="H236" s="625" t="n"/>
      <c r="I236" s="625" t="n"/>
      <c r="J236" s="625" t="n"/>
      <c r="K236" s="625" t="n"/>
      <c r="L236" s="625" t="n"/>
      <c r="M236" s="674" t="n"/>
      <c r="N236" s="675" t="inlineStr">
        <is>
          <t>Итого</t>
        </is>
      </c>
      <c r="O236" s="645" t="n"/>
      <c r="P236" s="645" t="n"/>
      <c r="Q236" s="645" t="n"/>
      <c r="R236" s="645" t="n"/>
      <c r="S236" s="645" t="n"/>
      <c r="T236" s="646" t="n"/>
      <c r="U236" s="43" t="inlineStr">
        <is>
          <t>кг</t>
        </is>
      </c>
      <c r="V236" s="676">
        <f>IFERROR(SUM(V232:V234),"0")</f>
        <v/>
      </c>
      <c r="W236" s="676">
        <f>IFERROR(SUM(W232:W234),"0")</f>
        <v/>
      </c>
      <c r="X236" s="43" t="n"/>
      <c r="Y236" s="677" t="n"/>
      <c r="Z236" s="677" t="n"/>
    </row>
    <row r="237" ht="14.25" customHeight="1">
      <c r="A237" s="372" t="inlineStr">
        <is>
          <t>Сырокопченые колбасы</t>
        </is>
      </c>
      <c r="B237" s="625" t="n"/>
      <c r="C237" s="625" t="n"/>
      <c r="D237" s="625" t="n"/>
      <c r="E237" s="625" t="n"/>
      <c r="F237" s="625" t="n"/>
      <c r="G237" s="625" t="n"/>
      <c r="H237" s="625" t="n"/>
      <c r="I237" s="625" t="n"/>
      <c r="J237" s="625" t="n"/>
      <c r="K237" s="625" t="n"/>
      <c r="L237" s="625" t="n"/>
      <c r="M237" s="625" t="n"/>
      <c r="N237" s="625" t="n"/>
      <c r="O237" s="625" t="n"/>
      <c r="P237" s="625" t="n"/>
      <c r="Q237" s="625" t="n"/>
      <c r="R237" s="625" t="n"/>
      <c r="S237" s="625" t="n"/>
      <c r="T237" s="625" t="n"/>
      <c r="U237" s="625" t="n"/>
      <c r="V237" s="625" t="n"/>
      <c r="W237" s="625" t="n"/>
      <c r="X237" s="625" t="n"/>
      <c r="Y237" s="372" t="n"/>
      <c r="Z237" s="372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73" t="n">
        <v>4607091388374</v>
      </c>
      <c r="E238" s="637" t="n"/>
      <c r="F238" s="669" t="n">
        <v>0.38</v>
      </c>
      <c r="G238" s="38" t="n">
        <v>8</v>
      </c>
      <c r="H238" s="669" t="n">
        <v>3.04</v>
      </c>
      <c r="I238" s="669" t="n">
        <v>3.28</v>
      </c>
      <c r="J238" s="38" t="n">
        <v>156</v>
      </c>
      <c r="K238" s="38" t="inlineStr">
        <is>
          <t>12</t>
        </is>
      </c>
      <c r="L238" s="39" t="inlineStr">
        <is>
          <t>АК</t>
        </is>
      </c>
      <c r="M238" s="38" t="n">
        <v>180</v>
      </c>
      <c r="N238" s="808" t="inlineStr">
        <is>
          <t>С/к колбасы Княжеская Бордо Весовые б/о терм/п Стародворье</t>
        </is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73" t="n">
        <v>4607091388381</v>
      </c>
      <c r="E239" s="637" t="n"/>
      <c r="F239" s="669" t="n">
        <v>0.38</v>
      </c>
      <c r="G239" s="38" t="n">
        <v>8</v>
      </c>
      <c r="H239" s="669" t="n">
        <v>3.04</v>
      </c>
      <c r="I239" s="669" t="n">
        <v>3.32</v>
      </c>
      <c r="J239" s="38" t="n">
        <v>156</v>
      </c>
      <c r="K239" s="38" t="inlineStr">
        <is>
          <t>12</t>
        </is>
      </c>
      <c r="L239" s="39" t="inlineStr">
        <is>
          <t>АК</t>
        </is>
      </c>
      <c r="M239" s="38" t="n">
        <v>180</v>
      </c>
      <c r="N239" s="809" t="inlineStr">
        <is>
          <t>С/к колбасы Салями Охотничья Бордо Весовые б/о терм/п 180 Стародворье</t>
        </is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73" t="n">
        <v>4607091388404</v>
      </c>
      <c r="E240" s="637" t="n"/>
      <c r="F240" s="669" t="n">
        <v>0.17</v>
      </c>
      <c r="G240" s="38" t="n">
        <v>15</v>
      </c>
      <c r="H240" s="669" t="n">
        <v>2.55</v>
      </c>
      <c r="I240" s="669" t="n">
        <v>2.9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0" s="671" t="n"/>
      <c r="P240" s="671" t="n"/>
      <c r="Q240" s="671" t="n"/>
      <c r="R240" s="637" t="n"/>
      <c r="S240" s="40" t="inlineStr"/>
      <c r="T240" s="40" t="inlineStr"/>
      <c r="U240" s="41" t="inlineStr">
        <is>
          <t>кг</t>
        </is>
      </c>
      <c r="V240" s="672" t="n">
        <v>0</v>
      </c>
      <c r="W240" s="67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12.5" customHeight="1">
      <c r="A241" s="381" t="n"/>
      <c r="B241" s="625" t="n"/>
      <c r="C241" s="625" t="n"/>
      <c r="D241" s="625" t="n"/>
      <c r="E241" s="625" t="n"/>
      <c r="F241" s="625" t="n"/>
      <c r="G241" s="625" t="n"/>
      <c r="H241" s="625" t="n"/>
      <c r="I241" s="625" t="n"/>
      <c r="J241" s="625" t="n"/>
      <c r="K241" s="625" t="n"/>
      <c r="L241" s="625" t="n"/>
      <c r="M241" s="674" t="n"/>
      <c r="N241" s="675" t="inlineStr">
        <is>
          <t>Итого</t>
        </is>
      </c>
      <c r="O241" s="645" t="n"/>
      <c r="P241" s="645" t="n"/>
      <c r="Q241" s="645" t="n"/>
      <c r="R241" s="645" t="n"/>
      <c r="S241" s="645" t="n"/>
      <c r="T241" s="646" t="n"/>
      <c r="U241" s="43" t="inlineStr">
        <is>
          <t>кор</t>
        </is>
      </c>
      <c r="V241" s="676">
        <f>IFERROR(V238/H238,"0")+IFERROR(V239/H239,"0")+IFERROR(V240/H240,"0")</f>
        <v/>
      </c>
      <c r="W241" s="676">
        <f>IFERROR(W238/H238,"0")+IFERROR(W239/H239,"0")+IFERROR(W240/H240,"0")</f>
        <v/>
      </c>
      <c r="X241" s="676">
        <f>IFERROR(IF(X238="",0,X238),"0")+IFERROR(IF(X239="",0,X239),"0")+IFERROR(IF(X240="",0,X240),"0")</f>
        <v/>
      </c>
      <c r="Y241" s="677" t="n"/>
      <c r="Z241" s="677" t="n"/>
    </row>
    <row r="242" ht="12.5" customHeight="1">
      <c r="A242" s="625" t="n"/>
      <c r="B242" s="625" t="n"/>
      <c r="C242" s="625" t="n"/>
      <c r="D242" s="625" t="n"/>
      <c r="E242" s="625" t="n"/>
      <c r="F242" s="625" t="n"/>
      <c r="G242" s="625" t="n"/>
      <c r="H242" s="625" t="n"/>
      <c r="I242" s="625" t="n"/>
      <c r="J242" s="625" t="n"/>
      <c r="K242" s="625" t="n"/>
      <c r="L242" s="625" t="n"/>
      <c r="M242" s="674" t="n"/>
      <c r="N242" s="675" t="inlineStr">
        <is>
          <t>Итого</t>
        </is>
      </c>
      <c r="O242" s="645" t="n"/>
      <c r="P242" s="645" t="n"/>
      <c r="Q242" s="645" t="n"/>
      <c r="R242" s="645" t="n"/>
      <c r="S242" s="645" t="n"/>
      <c r="T242" s="646" t="n"/>
      <c r="U242" s="43" t="inlineStr">
        <is>
          <t>кг</t>
        </is>
      </c>
      <c r="V242" s="676">
        <f>IFERROR(SUM(V238:V240),"0")</f>
        <v/>
      </c>
      <c r="W242" s="676">
        <f>IFERROR(SUM(W238:W240),"0")</f>
        <v/>
      </c>
      <c r="X242" s="43" t="n"/>
      <c r="Y242" s="677" t="n"/>
      <c r="Z242" s="677" t="n"/>
    </row>
    <row r="243" ht="14.25" customHeight="1">
      <c r="A243" s="372" t="inlineStr">
        <is>
          <t>Паштеты</t>
        </is>
      </c>
      <c r="B243" s="625" t="n"/>
      <c r="C243" s="625" t="n"/>
      <c r="D243" s="625" t="n"/>
      <c r="E243" s="625" t="n"/>
      <c r="F243" s="625" t="n"/>
      <c r="G243" s="625" t="n"/>
      <c r="H243" s="625" t="n"/>
      <c r="I243" s="625" t="n"/>
      <c r="J243" s="625" t="n"/>
      <c r="K243" s="625" t="n"/>
      <c r="L243" s="625" t="n"/>
      <c r="M243" s="625" t="n"/>
      <c r="N243" s="625" t="n"/>
      <c r="O243" s="625" t="n"/>
      <c r="P243" s="625" t="n"/>
      <c r="Q243" s="625" t="n"/>
      <c r="R243" s="625" t="n"/>
      <c r="S243" s="625" t="n"/>
      <c r="T243" s="625" t="n"/>
      <c r="U243" s="625" t="n"/>
      <c r="V243" s="625" t="n"/>
      <c r="W243" s="625" t="n"/>
      <c r="X243" s="625" t="n"/>
      <c r="Y243" s="372" t="n"/>
      <c r="Z243" s="372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73" t="n">
        <v>4680115881808</v>
      </c>
      <c r="E244" s="637" t="n"/>
      <c r="F244" s="669" t="n">
        <v>0.1</v>
      </c>
      <c r="G244" s="38" t="n">
        <v>20</v>
      </c>
      <c r="H244" s="669" t="n">
        <v>2</v>
      </c>
      <c r="I244" s="669" t="n">
        <v>2.24</v>
      </c>
      <c r="J244" s="38" t="n">
        <v>238</v>
      </c>
      <c r="K244" s="38" t="inlineStr">
        <is>
          <t>14</t>
        </is>
      </c>
      <c r="L244" s="39" t="inlineStr">
        <is>
          <t>РК</t>
        </is>
      </c>
      <c r="M244" s="38" t="n">
        <v>730</v>
      </c>
      <c r="N244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IFERROR(IF(W244=0,"",ROUNDUP(W244/H244,0)*0.00474),"")</f>
        <v/>
      </c>
      <c r="Y244" s="69" t="inlineStr"/>
      <c r="Z244" s="70" t="inlineStr"/>
      <c r="AD244" s="71" t="n"/>
      <c r="BA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73" t="n">
        <v>4680115881822</v>
      </c>
      <c r="E245" s="637" t="n"/>
      <c r="F245" s="669" t="n">
        <v>0.1</v>
      </c>
      <c r="G245" s="38" t="n">
        <v>20</v>
      </c>
      <c r="H245" s="669" t="n">
        <v>2</v>
      </c>
      <c r="I245" s="669" t="n">
        <v>2.24</v>
      </c>
      <c r="J245" s="38" t="n">
        <v>238</v>
      </c>
      <c r="K245" s="38" t="inlineStr">
        <is>
          <t>14</t>
        </is>
      </c>
      <c r="L245" s="39" t="inlineStr">
        <is>
          <t>РК</t>
        </is>
      </c>
      <c r="M245" s="38" t="n">
        <v>730</v>
      </c>
      <c r="N245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IFERROR(IF(W245=0,"",ROUNDUP(W245/H245,0)*0.00474),"")</f>
        <v/>
      </c>
      <c r="Y245" s="69" t="inlineStr"/>
      <c r="Z245" s="70" t="inlineStr"/>
      <c r="AD245" s="71" t="n"/>
      <c r="BA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73" t="n">
        <v>4680115880016</v>
      </c>
      <c r="E246" s="637" t="n"/>
      <c r="F246" s="669" t="n">
        <v>0.1</v>
      </c>
      <c r="G246" s="38" t="n">
        <v>20</v>
      </c>
      <c r="H246" s="669" t="n">
        <v>2</v>
      </c>
      <c r="I246" s="669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6" s="671" t="n"/>
      <c r="P246" s="671" t="n"/>
      <c r="Q246" s="671" t="n"/>
      <c r="R246" s="637" t="n"/>
      <c r="S246" s="40" t="inlineStr"/>
      <c r="T246" s="40" t="inlineStr"/>
      <c r="U246" s="41" t="inlineStr">
        <is>
          <t>кг</t>
        </is>
      </c>
      <c r="V246" s="672" t="n">
        <v>30</v>
      </c>
      <c r="W246" s="673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12.5" customHeight="1">
      <c r="A247" s="381" t="n"/>
      <c r="B247" s="625" t="n"/>
      <c r="C247" s="625" t="n"/>
      <c r="D247" s="625" t="n"/>
      <c r="E247" s="625" t="n"/>
      <c r="F247" s="625" t="n"/>
      <c r="G247" s="625" t="n"/>
      <c r="H247" s="625" t="n"/>
      <c r="I247" s="625" t="n"/>
      <c r="J247" s="625" t="n"/>
      <c r="K247" s="625" t="n"/>
      <c r="L247" s="625" t="n"/>
      <c r="M247" s="674" t="n"/>
      <c r="N247" s="675" t="inlineStr">
        <is>
          <t>Итого</t>
        </is>
      </c>
      <c r="O247" s="645" t="n"/>
      <c r="P247" s="645" t="n"/>
      <c r="Q247" s="645" t="n"/>
      <c r="R247" s="645" t="n"/>
      <c r="S247" s="645" t="n"/>
      <c r="T247" s="646" t="n"/>
      <c r="U247" s="43" t="inlineStr">
        <is>
          <t>кор</t>
        </is>
      </c>
      <c r="V247" s="676">
        <f>IFERROR(V244/H244,"0")+IFERROR(V245/H245,"0")+IFERROR(V246/H246,"0")</f>
        <v/>
      </c>
      <c r="W247" s="676">
        <f>IFERROR(W244/H244,"0")+IFERROR(W245/H245,"0")+IFERROR(W246/H246,"0")</f>
        <v/>
      </c>
      <c r="X247" s="676">
        <f>IFERROR(IF(X244="",0,X244),"0")+IFERROR(IF(X245="",0,X245),"0")+IFERROR(IF(X246="",0,X246),"0")</f>
        <v/>
      </c>
      <c r="Y247" s="677" t="n"/>
      <c r="Z247" s="677" t="n"/>
    </row>
    <row r="248" ht="12.5" customHeight="1">
      <c r="A248" s="625" t="n"/>
      <c r="B248" s="625" t="n"/>
      <c r="C248" s="625" t="n"/>
      <c r="D248" s="625" t="n"/>
      <c r="E248" s="625" t="n"/>
      <c r="F248" s="625" t="n"/>
      <c r="G248" s="625" t="n"/>
      <c r="H248" s="625" t="n"/>
      <c r="I248" s="625" t="n"/>
      <c r="J248" s="625" t="n"/>
      <c r="K248" s="625" t="n"/>
      <c r="L248" s="625" t="n"/>
      <c r="M248" s="674" t="n"/>
      <c r="N248" s="675" t="inlineStr">
        <is>
          <t>Итого</t>
        </is>
      </c>
      <c r="O248" s="645" t="n"/>
      <c r="P248" s="645" t="n"/>
      <c r="Q248" s="645" t="n"/>
      <c r="R248" s="645" t="n"/>
      <c r="S248" s="645" t="n"/>
      <c r="T248" s="646" t="n"/>
      <c r="U248" s="43" t="inlineStr">
        <is>
          <t>кг</t>
        </is>
      </c>
      <c r="V248" s="676">
        <f>IFERROR(SUM(V244:V246),"0")</f>
        <v/>
      </c>
      <c r="W248" s="676">
        <f>IFERROR(SUM(W244:W246),"0")</f>
        <v/>
      </c>
      <c r="X248" s="43" t="n"/>
      <c r="Y248" s="677" t="n"/>
      <c r="Z248" s="677" t="n"/>
    </row>
    <row r="249" ht="16.5" customHeight="1">
      <c r="A249" s="371" t="inlineStr">
        <is>
          <t>Фирменная</t>
        </is>
      </c>
      <c r="B249" s="625" t="n"/>
      <c r="C249" s="625" t="n"/>
      <c r="D249" s="625" t="n"/>
      <c r="E249" s="625" t="n"/>
      <c r="F249" s="625" t="n"/>
      <c r="G249" s="625" t="n"/>
      <c r="H249" s="625" t="n"/>
      <c r="I249" s="625" t="n"/>
      <c r="J249" s="625" t="n"/>
      <c r="K249" s="625" t="n"/>
      <c r="L249" s="625" t="n"/>
      <c r="M249" s="625" t="n"/>
      <c r="N249" s="625" t="n"/>
      <c r="O249" s="625" t="n"/>
      <c r="P249" s="625" t="n"/>
      <c r="Q249" s="625" t="n"/>
      <c r="R249" s="625" t="n"/>
      <c r="S249" s="625" t="n"/>
      <c r="T249" s="625" t="n"/>
      <c r="U249" s="625" t="n"/>
      <c r="V249" s="625" t="n"/>
      <c r="W249" s="625" t="n"/>
      <c r="X249" s="625" t="n"/>
      <c r="Y249" s="371" t="n"/>
      <c r="Z249" s="371" t="n"/>
    </row>
    <row r="250" ht="14.25" customHeight="1">
      <c r="A250" s="372" t="inlineStr">
        <is>
          <t>Вареные колбасы</t>
        </is>
      </c>
      <c r="B250" s="625" t="n"/>
      <c r="C250" s="625" t="n"/>
      <c r="D250" s="625" t="n"/>
      <c r="E250" s="625" t="n"/>
      <c r="F250" s="625" t="n"/>
      <c r="G250" s="625" t="n"/>
      <c r="H250" s="625" t="n"/>
      <c r="I250" s="625" t="n"/>
      <c r="J250" s="625" t="n"/>
      <c r="K250" s="625" t="n"/>
      <c r="L250" s="625" t="n"/>
      <c r="M250" s="625" t="n"/>
      <c r="N250" s="625" t="n"/>
      <c r="O250" s="625" t="n"/>
      <c r="P250" s="625" t="n"/>
      <c r="Q250" s="625" t="n"/>
      <c r="R250" s="625" t="n"/>
      <c r="S250" s="625" t="n"/>
      <c r="T250" s="625" t="n"/>
      <c r="U250" s="625" t="n"/>
      <c r="V250" s="625" t="n"/>
      <c r="W250" s="625" t="n"/>
      <c r="X250" s="625" t="n"/>
      <c r="Y250" s="372" t="n"/>
      <c r="Z250" s="372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73" t="n">
        <v>4607091387421</v>
      </c>
      <c r="E251" s="637" t="n"/>
      <c r="F251" s="669" t="n">
        <v>1.35</v>
      </c>
      <c r="G251" s="38" t="n">
        <v>8</v>
      </c>
      <c r="H251" s="669" t="n">
        <v>10.8</v>
      </c>
      <c r="I251" s="669" t="n">
        <v>11.28</v>
      </c>
      <c r="J251" s="38" t="n">
        <v>56</v>
      </c>
      <c r="K251" s="38" t="inlineStr">
        <is>
          <t>8</t>
        </is>
      </c>
      <c r="L251" s="39" t="inlineStr">
        <is>
          <t>СК1</t>
        </is>
      </c>
      <c r="M251" s="38" t="n">
        <v>55</v>
      </c>
      <c r="N251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1" s="671" t="n"/>
      <c r="P251" s="671" t="n"/>
      <c r="Q251" s="671" t="n"/>
      <c r="R251" s="637" t="n"/>
      <c r="S251" s="40" t="inlineStr"/>
      <c r="T251" s="40" t="inlineStr"/>
      <c r="U251" s="41" t="inlineStr">
        <is>
          <t>кг</t>
        </is>
      </c>
      <c r="V251" s="672" t="n">
        <v>0</v>
      </c>
      <c r="W251" s="673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73" t="n">
        <v>4607091387421</v>
      </c>
      <c r="E252" s="637" t="n"/>
      <c r="F252" s="669" t="n">
        <v>1.35</v>
      </c>
      <c r="G252" s="38" t="n">
        <v>8</v>
      </c>
      <c r="H252" s="669" t="n">
        <v>10.8</v>
      </c>
      <c r="I252" s="669" t="n">
        <v>11.28</v>
      </c>
      <c r="J252" s="38" t="n">
        <v>48</v>
      </c>
      <c r="K252" s="38" t="inlineStr">
        <is>
          <t>8</t>
        </is>
      </c>
      <c r="L252" s="39" t="inlineStr">
        <is>
          <t>ВЗ</t>
        </is>
      </c>
      <c r="M252" s="38" t="n">
        <v>55</v>
      </c>
      <c r="N252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2" s="671" t="n"/>
      <c r="P252" s="671" t="n"/>
      <c r="Q252" s="671" t="n"/>
      <c r="R252" s="637" t="n"/>
      <c r="S252" s="40" t="inlineStr"/>
      <c r="T252" s="40" t="inlineStr"/>
      <c r="U252" s="41" t="inlineStr">
        <is>
          <t>кг</t>
        </is>
      </c>
      <c r="V252" s="672" t="n">
        <v>0</v>
      </c>
      <c r="W252" s="673">
        <f>IFERROR(IF(V252="",0,CEILING((V252/$H252),1)*$H252),"")</f>
        <v/>
      </c>
      <c r="X252" s="42">
        <f>IFERROR(IF(W252=0,"",ROUNDUP(W252/H252,0)*0.02039),"")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P003673</t>
        </is>
      </c>
      <c r="C253" s="37" t="n">
        <v>4301011619</v>
      </c>
      <c r="D253" s="373" t="n">
        <v>4607091387452</v>
      </c>
      <c r="E253" s="637" t="n"/>
      <c r="F253" s="669" t="n">
        <v>1.45</v>
      </c>
      <c r="G253" s="38" t="n">
        <v>8</v>
      </c>
      <c r="H253" s="669" t="n">
        <v>11.6</v>
      </c>
      <c r="I253" s="669" t="n">
        <v>12.08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6" t="inlineStr">
        <is>
          <t>Вареные колбасы Молочная По-стародворски Фирменная Весовые П/а Стародворье</t>
        </is>
      </c>
      <c r="O253" s="671" t="n"/>
      <c r="P253" s="671" t="n"/>
      <c r="Q253" s="671" t="n"/>
      <c r="R253" s="637" t="n"/>
      <c r="S253" s="40" t="inlineStr"/>
      <c r="T253" s="40" t="inlineStr"/>
      <c r="U253" s="41" t="inlineStr">
        <is>
          <t>кг</t>
        </is>
      </c>
      <c r="V253" s="672" t="n">
        <v>0</v>
      </c>
      <c r="W253" s="673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3" t="n">
        <v>4607091387452</v>
      </c>
      <c r="E254" s="637" t="n"/>
      <c r="F254" s="669" t="n">
        <v>1.35</v>
      </c>
      <c r="G254" s="38" t="n">
        <v>8</v>
      </c>
      <c r="H254" s="669" t="n">
        <v>10.8</v>
      </c>
      <c r="I254" s="669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4" s="671" t="n"/>
      <c r="P254" s="671" t="n"/>
      <c r="Q254" s="671" t="n"/>
      <c r="R254" s="637" t="n"/>
      <c r="S254" s="40" t="inlineStr"/>
      <c r="T254" s="40" t="inlineStr"/>
      <c r="U254" s="41" t="inlineStr">
        <is>
          <t>кг</t>
        </is>
      </c>
      <c r="V254" s="672" t="n">
        <v>0</v>
      </c>
      <c r="W254" s="673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73" t="n">
        <v>4607091385984</v>
      </c>
      <c r="E255" s="637" t="n"/>
      <c r="F255" s="669" t="n">
        <v>1.35</v>
      </c>
      <c r="G255" s="38" t="n">
        <v>8</v>
      </c>
      <c r="H255" s="669" t="n">
        <v>10.8</v>
      </c>
      <c r="I255" s="669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73" t="n">
        <v>4607091387438</v>
      </c>
      <c r="E256" s="637" t="n"/>
      <c r="F256" s="669" t="n">
        <v>0.5</v>
      </c>
      <c r="G256" s="38" t="n">
        <v>10</v>
      </c>
      <c r="H256" s="669" t="n">
        <v>5</v>
      </c>
      <c r="I256" s="669" t="n">
        <v>5.24</v>
      </c>
      <c r="J256" s="38" t="n">
        <v>120</v>
      </c>
      <c r="K256" s="38" t="inlineStr">
        <is>
          <t>12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50</v>
      </c>
      <c r="W256" s="673">
        <f>IFERROR(IF(V256="",0,CEILING((V256/$H256),1)*$H256),"")</f>
        <v/>
      </c>
      <c r="X256" s="42">
        <f>IFERROR(IF(W256=0,"",ROUNDUP(W256/H256,0)*0.00937),"")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73" t="n">
        <v>4607091387469</v>
      </c>
      <c r="E257" s="637" t="n"/>
      <c r="F257" s="669" t="n">
        <v>0.5</v>
      </c>
      <c r="G257" s="38" t="n">
        <v>10</v>
      </c>
      <c r="H257" s="669" t="n">
        <v>5</v>
      </c>
      <c r="I257" s="669" t="n">
        <v>5.21</v>
      </c>
      <c r="J257" s="38" t="n">
        <v>120</v>
      </c>
      <c r="K257" s="38" t="inlineStr">
        <is>
          <t>12</t>
        </is>
      </c>
      <c r="L257" s="39" t="inlineStr">
        <is>
          <t>СК2</t>
        </is>
      </c>
      <c r="M257" s="38" t="n">
        <v>55</v>
      </c>
      <c r="N257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12.5" customHeight="1">
      <c r="A258" s="381" t="n"/>
      <c r="B258" s="625" t="n"/>
      <c r="C258" s="625" t="n"/>
      <c r="D258" s="625" t="n"/>
      <c r="E258" s="625" t="n"/>
      <c r="F258" s="625" t="n"/>
      <c r="G258" s="625" t="n"/>
      <c r="H258" s="625" t="n"/>
      <c r="I258" s="625" t="n"/>
      <c r="J258" s="625" t="n"/>
      <c r="K258" s="625" t="n"/>
      <c r="L258" s="625" t="n"/>
      <c r="M258" s="674" t="n"/>
      <c r="N258" s="675" t="inlineStr">
        <is>
          <t>Итого</t>
        </is>
      </c>
      <c r="O258" s="645" t="n"/>
      <c r="P258" s="645" t="n"/>
      <c r="Q258" s="645" t="n"/>
      <c r="R258" s="645" t="n"/>
      <c r="S258" s="645" t="n"/>
      <c r="T258" s="646" t="n"/>
      <c r="U258" s="43" t="inlineStr">
        <is>
          <t>кор</t>
        </is>
      </c>
      <c r="V258" s="676">
        <f>IFERROR(V251/H251,"0")+IFERROR(V252/H252,"0")+IFERROR(V253/H253,"0")+IFERROR(V254/H254,"0")+IFERROR(V255/H255,"0")+IFERROR(V256/H256,"0")+IFERROR(V257/H257,"0")</f>
        <v/>
      </c>
      <c r="W258" s="676">
        <f>IFERROR(W251/H251,"0")+IFERROR(W252/H252,"0")+IFERROR(W253/H253,"0")+IFERROR(W254/H254,"0")+IFERROR(W255/H255,"0")+IFERROR(W256/H256,"0")+IFERROR(W257/H257,"0")</f>
        <v/>
      </c>
      <c r="X258" s="676">
        <f>IFERROR(IF(X251="",0,X251),"0")+IFERROR(IF(X252="",0,X252),"0")+IFERROR(IF(X253="",0,X253),"0")+IFERROR(IF(X254="",0,X254),"0")+IFERROR(IF(X255="",0,X255),"0")+IFERROR(IF(X256="",0,X256),"0")+IFERROR(IF(X257="",0,X257),"0")</f>
        <v/>
      </c>
      <c r="Y258" s="677" t="n"/>
      <c r="Z258" s="677" t="n"/>
    </row>
    <row r="259" ht="12.5" customHeight="1">
      <c r="A259" s="625" t="n"/>
      <c r="B259" s="625" t="n"/>
      <c r="C259" s="625" t="n"/>
      <c r="D259" s="625" t="n"/>
      <c r="E259" s="625" t="n"/>
      <c r="F259" s="625" t="n"/>
      <c r="G259" s="625" t="n"/>
      <c r="H259" s="625" t="n"/>
      <c r="I259" s="625" t="n"/>
      <c r="J259" s="625" t="n"/>
      <c r="K259" s="625" t="n"/>
      <c r="L259" s="625" t="n"/>
      <c r="M259" s="674" t="n"/>
      <c r="N259" s="675" t="inlineStr">
        <is>
          <t>Итого</t>
        </is>
      </c>
      <c r="O259" s="645" t="n"/>
      <c r="P259" s="645" t="n"/>
      <c r="Q259" s="645" t="n"/>
      <c r="R259" s="645" t="n"/>
      <c r="S259" s="645" t="n"/>
      <c r="T259" s="646" t="n"/>
      <c r="U259" s="43" t="inlineStr">
        <is>
          <t>кг</t>
        </is>
      </c>
      <c r="V259" s="676">
        <f>IFERROR(SUM(V251:V257),"0")</f>
        <v/>
      </c>
      <c r="W259" s="676">
        <f>IFERROR(SUM(W251:W257),"0")</f>
        <v/>
      </c>
      <c r="X259" s="43" t="n"/>
      <c r="Y259" s="677" t="n"/>
      <c r="Z259" s="677" t="n"/>
    </row>
    <row r="260" ht="14.25" customHeight="1">
      <c r="A260" s="372" t="inlineStr">
        <is>
          <t>Копченые колбасы</t>
        </is>
      </c>
      <c r="B260" s="625" t="n"/>
      <c r="C260" s="625" t="n"/>
      <c r="D260" s="625" t="n"/>
      <c r="E260" s="625" t="n"/>
      <c r="F260" s="625" t="n"/>
      <c r="G260" s="625" t="n"/>
      <c r="H260" s="625" t="n"/>
      <c r="I260" s="625" t="n"/>
      <c r="J260" s="625" t="n"/>
      <c r="K260" s="625" t="n"/>
      <c r="L260" s="625" t="n"/>
      <c r="M260" s="625" t="n"/>
      <c r="N260" s="625" t="n"/>
      <c r="O260" s="625" t="n"/>
      <c r="P260" s="625" t="n"/>
      <c r="Q260" s="625" t="n"/>
      <c r="R260" s="625" t="n"/>
      <c r="S260" s="625" t="n"/>
      <c r="T260" s="625" t="n"/>
      <c r="U260" s="625" t="n"/>
      <c r="V260" s="625" t="n"/>
      <c r="W260" s="625" t="n"/>
      <c r="X260" s="625" t="n"/>
      <c r="Y260" s="372" t="n"/>
      <c r="Z260" s="372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73" t="n">
        <v>4607091387292</v>
      </c>
      <c r="E261" s="637" t="n"/>
      <c r="F261" s="669" t="n">
        <v>0.73</v>
      </c>
      <c r="G261" s="38" t="n">
        <v>6</v>
      </c>
      <c r="H261" s="669" t="n">
        <v>4.38</v>
      </c>
      <c r="I261" s="669" t="n">
        <v>4.64</v>
      </c>
      <c r="J261" s="38" t="n">
        <v>156</v>
      </c>
      <c r="K261" s="38" t="inlineStr">
        <is>
          <t>12</t>
        </is>
      </c>
      <c r="L261" s="39" t="inlineStr">
        <is>
          <t>СК2</t>
        </is>
      </c>
      <c r="M261" s="38" t="n">
        <v>45</v>
      </c>
      <c r="N261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73" t="n">
        <v>4607091387315</v>
      </c>
      <c r="E262" s="637" t="n"/>
      <c r="F262" s="669" t="n">
        <v>0.7</v>
      </c>
      <c r="G262" s="38" t="n">
        <v>4</v>
      </c>
      <c r="H262" s="669" t="n">
        <v>2.8</v>
      </c>
      <c r="I262" s="669" t="n">
        <v>3.048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45</v>
      </c>
      <c r="N262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18" t="inlineStr">
        <is>
          <t>КИ</t>
        </is>
      </c>
    </row>
    <row r="263" ht="12.5" customHeight="1">
      <c r="A263" s="381" t="n"/>
      <c r="B263" s="625" t="n"/>
      <c r="C263" s="625" t="n"/>
      <c r="D263" s="625" t="n"/>
      <c r="E263" s="625" t="n"/>
      <c r="F263" s="625" t="n"/>
      <c r="G263" s="625" t="n"/>
      <c r="H263" s="625" t="n"/>
      <c r="I263" s="625" t="n"/>
      <c r="J263" s="625" t="n"/>
      <c r="K263" s="625" t="n"/>
      <c r="L263" s="625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кор</t>
        </is>
      </c>
      <c r="V263" s="676">
        <f>IFERROR(V261/H261,"0")+IFERROR(V262/H262,"0")</f>
        <v/>
      </c>
      <c r="W263" s="676">
        <f>IFERROR(W261/H261,"0")+IFERROR(W262/H262,"0")</f>
        <v/>
      </c>
      <c r="X263" s="676">
        <f>IFERROR(IF(X261="",0,X261),"0")+IFERROR(IF(X262="",0,X262),"0")</f>
        <v/>
      </c>
      <c r="Y263" s="677" t="n"/>
      <c r="Z263" s="677" t="n"/>
    </row>
    <row r="264" ht="12.5" customHeight="1">
      <c r="A264" s="625" t="n"/>
      <c r="B264" s="625" t="n"/>
      <c r="C264" s="625" t="n"/>
      <c r="D264" s="625" t="n"/>
      <c r="E264" s="625" t="n"/>
      <c r="F264" s="625" t="n"/>
      <c r="G264" s="625" t="n"/>
      <c r="H264" s="625" t="n"/>
      <c r="I264" s="625" t="n"/>
      <c r="J264" s="625" t="n"/>
      <c r="K264" s="625" t="n"/>
      <c r="L264" s="625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кг</t>
        </is>
      </c>
      <c r="V264" s="676">
        <f>IFERROR(SUM(V261:V262),"0")</f>
        <v/>
      </c>
      <c r="W264" s="676">
        <f>IFERROR(SUM(W261:W262),"0")</f>
        <v/>
      </c>
      <c r="X264" s="43" t="n"/>
      <c r="Y264" s="677" t="n"/>
      <c r="Z264" s="677" t="n"/>
    </row>
    <row r="265" ht="16.5" customHeight="1">
      <c r="A265" s="371" t="inlineStr">
        <is>
          <t>Бавария</t>
        </is>
      </c>
      <c r="B265" s="625" t="n"/>
      <c r="C265" s="625" t="n"/>
      <c r="D265" s="625" t="n"/>
      <c r="E265" s="625" t="n"/>
      <c r="F265" s="625" t="n"/>
      <c r="G265" s="625" t="n"/>
      <c r="H265" s="625" t="n"/>
      <c r="I265" s="625" t="n"/>
      <c r="J265" s="625" t="n"/>
      <c r="K265" s="625" t="n"/>
      <c r="L265" s="625" t="n"/>
      <c r="M265" s="625" t="n"/>
      <c r="N265" s="625" t="n"/>
      <c r="O265" s="625" t="n"/>
      <c r="P265" s="625" t="n"/>
      <c r="Q265" s="625" t="n"/>
      <c r="R265" s="625" t="n"/>
      <c r="S265" s="625" t="n"/>
      <c r="T265" s="625" t="n"/>
      <c r="U265" s="625" t="n"/>
      <c r="V265" s="625" t="n"/>
      <c r="W265" s="625" t="n"/>
      <c r="X265" s="625" t="n"/>
      <c r="Y265" s="371" t="n"/>
      <c r="Z265" s="371" t="n"/>
    </row>
    <row r="266" ht="14.25" customHeight="1">
      <c r="A266" s="372" t="inlineStr">
        <is>
          <t>Копченые колбасы</t>
        </is>
      </c>
      <c r="B266" s="625" t="n"/>
      <c r="C266" s="625" t="n"/>
      <c r="D266" s="625" t="n"/>
      <c r="E266" s="625" t="n"/>
      <c r="F266" s="625" t="n"/>
      <c r="G266" s="625" t="n"/>
      <c r="H266" s="625" t="n"/>
      <c r="I266" s="625" t="n"/>
      <c r="J266" s="625" t="n"/>
      <c r="K266" s="625" t="n"/>
      <c r="L266" s="625" t="n"/>
      <c r="M266" s="625" t="n"/>
      <c r="N266" s="625" t="n"/>
      <c r="O266" s="625" t="n"/>
      <c r="P266" s="625" t="n"/>
      <c r="Q266" s="625" t="n"/>
      <c r="R266" s="625" t="n"/>
      <c r="S266" s="625" t="n"/>
      <c r="T266" s="625" t="n"/>
      <c r="U266" s="625" t="n"/>
      <c r="V266" s="625" t="n"/>
      <c r="W266" s="625" t="n"/>
      <c r="X266" s="625" t="n"/>
      <c r="Y266" s="372" t="n"/>
      <c r="Z266" s="372" t="n"/>
    </row>
    <row r="267" ht="27" customHeight="1">
      <c r="A267" s="64" t="inlineStr">
        <is>
          <t>SU002252</t>
        </is>
      </c>
      <c r="B267" s="64" t="inlineStr">
        <is>
          <t>P002461</t>
        </is>
      </c>
      <c r="C267" s="37" t="n">
        <v>4301031066</v>
      </c>
      <c r="D267" s="373" t="n">
        <v>4607091383836</v>
      </c>
      <c r="E267" s="637" t="n"/>
      <c r="F267" s="669" t="n">
        <v>0.3</v>
      </c>
      <c r="G267" s="38" t="n">
        <v>6</v>
      </c>
      <c r="H267" s="669" t="n">
        <v>1.8</v>
      </c>
      <c r="I267" s="669" t="n">
        <v>2.048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40</v>
      </c>
      <c r="N267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7" s="671" t="n"/>
      <c r="P267" s="671" t="n"/>
      <c r="Q267" s="671" t="n"/>
      <c r="R267" s="637" t="n"/>
      <c r="S267" s="40" t="inlineStr"/>
      <c r="T267" s="40" t="inlineStr"/>
      <c r="U267" s="41" t="inlineStr">
        <is>
          <t>кг</t>
        </is>
      </c>
      <c r="V267" s="672" t="n">
        <v>54</v>
      </c>
      <c r="W267" s="6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19" t="inlineStr">
        <is>
          <t>КИ</t>
        </is>
      </c>
    </row>
    <row r="268" ht="12.5" customHeight="1">
      <c r="A268" s="381" t="n"/>
      <c r="B268" s="625" t="n"/>
      <c r="C268" s="625" t="n"/>
      <c r="D268" s="625" t="n"/>
      <c r="E268" s="625" t="n"/>
      <c r="F268" s="625" t="n"/>
      <c r="G268" s="625" t="n"/>
      <c r="H268" s="625" t="n"/>
      <c r="I268" s="625" t="n"/>
      <c r="J268" s="625" t="n"/>
      <c r="K268" s="625" t="n"/>
      <c r="L268" s="625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кор</t>
        </is>
      </c>
      <c r="V268" s="676">
        <f>IFERROR(V267/H267,"0")</f>
        <v/>
      </c>
      <c r="W268" s="676">
        <f>IFERROR(W267/H267,"0")</f>
        <v/>
      </c>
      <c r="X268" s="676">
        <f>IFERROR(IF(X267="",0,X267),"0")</f>
        <v/>
      </c>
      <c r="Y268" s="677" t="n"/>
      <c r="Z268" s="677" t="n"/>
    </row>
    <row r="269" ht="12.5" customHeight="1">
      <c r="A269" s="625" t="n"/>
      <c r="B269" s="625" t="n"/>
      <c r="C269" s="625" t="n"/>
      <c r="D269" s="625" t="n"/>
      <c r="E269" s="625" t="n"/>
      <c r="F269" s="625" t="n"/>
      <c r="G269" s="625" t="n"/>
      <c r="H269" s="625" t="n"/>
      <c r="I269" s="625" t="n"/>
      <c r="J269" s="625" t="n"/>
      <c r="K269" s="625" t="n"/>
      <c r="L269" s="625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кг</t>
        </is>
      </c>
      <c r="V269" s="676">
        <f>IFERROR(SUM(V267:V267),"0")</f>
        <v/>
      </c>
      <c r="W269" s="676">
        <f>IFERROR(SUM(W267:W267),"0")</f>
        <v/>
      </c>
      <c r="X269" s="43" t="n"/>
      <c r="Y269" s="677" t="n"/>
      <c r="Z269" s="677" t="n"/>
    </row>
    <row r="270" ht="14.25" customHeight="1">
      <c r="A270" s="372" t="inlineStr">
        <is>
          <t>Сосиски</t>
        </is>
      </c>
      <c r="B270" s="625" t="n"/>
      <c r="C270" s="625" t="n"/>
      <c r="D270" s="625" t="n"/>
      <c r="E270" s="625" t="n"/>
      <c r="F270" s="625" t="n"/>
      <c r="G270" s="625" t="n"/>
      <c r="H270" s="625" t="n"/>
      <c r="I270" s="625" t="n"/>
      <c r="J270" s="625" t="n"/>
      <c r="K270" s="625" t="n"/>
      <c r="L270" s="625" t="n"/>
      <c r="M270" s="625" t="n"/>
      <c r="N270" s="625" t="n"/>
      <c r="O270" s="625" t="n"/>
      <c r="P270" s="625" t="n"/>
      <c r="Q270" s="625" t="n"/>
      <c r="R270" s="625" t="n"/>
      <c r="S270" s="625" t="n"/>
      <c r="T270" s="625" t="n"/>
      <c r="U270" s="625" t="n"/>
      <c r="V270" s="625" t="n"/>
      <c r="W270" s="625" t="n"/>
      <c r="X270" s="625" t="n"/>
      <c r="Y270" s="372" t="n"/>
      <c r="Z270" s="372" t="n"/>
    </row>
    <row r="271" ht="27" customHeight="1">
      <c r="A271" s="64" t="inlineStr">
        <is>
          <t>SU001835</t>
        </is>
      </c>
      <c r="B271" s="64" t="inlineStr">
        <is>
          <t>P002202</t>
        </is>
      </c>
      <c r="C271" s="37" t="n">
        <v>4301051142</v>
      </c>
      <c r="D271" s="373" t="n">
        <v>4607091387919</v>
      </c>
      <c r="E271" s="637" t="n"/>
      <c r="F271" s="669" t="n">
        <v>1.35</v>
      </c>
      <c r="G271" s="38" t="n">
        <v>6</v>
      </c>
      <c r="H271" s="669" t="n">
        <v>8.1</v>
      </c>
      <c r="I271" s="669" t="n">
        <v>8.664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45</v>
      </c>
      <c r="N271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1" s="671" t="n"/>
      <c r="P271" s="671" t="n"/>
      <c r="Q271" s="671" t="n"/>
      <c r="R271" s="637" t="n"/>
      <c r="S271" s="40" t="inlineStr"/>
      <c r="T271" s="40" t="inlineStr"/>
      <c r="U271" s="41" t="inlineStr">
        <is>
          <t>кг</t>
        </is>
      </c>
      <c r="V271" s="672" t="n">
        <v>0</v>
      </c>
      <c r="W271" s="67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0" t="inlineStr">
        <is>
          <t>КИ</t>
        </is>
      </c>
    </row>
    <row r="272" ht="27" customHeight="1">
      <c r="A272" s="64" t="inlineStr">
        <is>
          <t>SU001836</t>
        </is>
      </c>
      <c r="B272" s="64" t="inlineStr">
        <is>
          <t>P002201</t>
        </is>
      </c>
      <c r="C272" s="37" t="n">
        <v>4301051109</v>
      </c>
      <c r="D272" s="373" t="n">
        <v>4607091383942</v>
      </c>
      <c r="E272" s="637" t="n"/>
      <c r="F272" s="669" t="n">
        <v>0.42</v>
      </c>
      <c r="G272" s="38" t="n">
        <v>6</v>
      </c>
      <c r="H272" s="669" t="n">
        <v>2.52</v>
      </c>
      <c r="I272" s="669" t="n">
        <v>2.792</v>
      </c>
      <c r="J272" s="38" t="n">
        <v>156</v>
      </c>
      <c r="K272" s="38" t="inlineStr">
        <is>
          <t>12</t>
        </is>
      </c>
      <c r="L272" s="39" t="inlineStr">
        <is>
          <t>СК3</t>
        </is>
      </c>
      <c r="M272" s="38" t="n">
        <v>45</v>
      </c>
      <c r="N272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1" t="inlineStr">
        <is>
          <t>КИ</t>
        </is>
      </c>
    </row>
    <row r="273" ht="12.5" customHeight="1">
      <c r="A273" s="381" t="n"/>
      <c r="B273" s="625" t="n"/>
      <c r="C273" s="625" t="n"/>
      <c r="D273" s="625" t="n"/>
      <c r="E273" s="625" t="n"/>
      <c r="F273" s="625" t="n"/>
      <c r="G273" s="625" t="n"/>
      <c r="H273" s="625" t="n"/>
      <c r="I273" s="625" t="n"/>
      <c r="J273" s="625" t="n"/>
      <c r="K273" s="625" t="n"/>
      <c r="L273" s="625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IFERROR(V271/H271,"0")+IFERROR(V272/H272,"0")</f>
        <v/>
      </c>
      <c r="W273" s="676">
        <f>IFERROR(W271/H271,"0")+IFERROR(W272/H272,"0")</f>
        <v/>
      </c>
      <c r="X273" s="676">
        <f>IFERROR(IF(X271="",0,X271),"0")+IFERROR(IF(X272="",0,X272),"0")</f>
        <v/>
      </c>
      <c r="Y273" s="677" t="n"/>
      <c r="Z273" s="677" t="n"/>
    </row>
    <row r="274" ht="12.5" customHeight="1">
      <c r="A274" s="625" t="n"/>
      <c r="B274" s="625" t="n"/>
      <c r="C274" s="625" t="n"/>
      <c r="D274" s="625" t="n"/>
      <c r="E274" s="625" t="n"/>
      <c r="F274" s="625" t="n"/>
      <c r="G274" s="625" t="n"/>
      <c r="H274" s="625" t="n"/>
      <c r="I274" s="625" t="n"/>
      <c r="J274" s="625" t="n"/>
      <c r="K274" s="625" t="n"/>
      <c r="L274" s="625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IFERROR(SUM(V271:V272),"0")</f>
        <v/>
      </c>
      <c r="W274" s="676">
        <f>IFERROR(SUM(W271:W272),"0")</f>
        <v/>
      </c>
      <c r="X274" s="43" t="n"/>
      <c r="Y274" s="677" t="n"/>
      <c r="Z274" s="677" t="n"/>
    </row>
    <row r="275" ht="14.25" customHeight="1">
      <c r="A275" s="372" t="inlineStr">
        <is>
          <t>Сардельки</t>
        </is>
      </c>
      <c r="B275" s="625" t="n"/>
      <c r="C275" s="625" t="n"/>
      <c r="D275" s="625" t="n"/>
      <c r="E275" s="625" t="n"/>
      <c r="F275" s="625" t="n"/>
      <c r="G275" s="625" t="n"/>
      <c r="H275" s="625" t="n"/>
      <c r="I275" s="625" t="n"/>
      <c r="J275" s="625" t="n"/>
      <c r="K275" s="625" t="n"/>
      <c r="L275" s="625" t="n"/>
      <c r="M275" s="625" t="n"/>
      <c r="N275" s="625" t="n"/>
      <c r="O275" s="625" t="n"/>
      <c r="P275" s="625" t="n"/>
      <c r="Q275" s="625" t="n"/>
      <c r="R275" s="625" t="n"/>
      <c r="S275" s="625" t="n"/>
      <c r="T275" s="625" t="n"/>
      <c r="U275" s="625" t="n"/>
      <c r="V275" s="625" t="n"/>
      <c r="W275" s="625" t="n"/>
      <c r="X275" s="625" t="n"/>
      <c r="Y275" s="372" t="n"/>
      <c r="Z275" s="372" t="n"/>
    </row>
    <row r="276" ht="27" customHeight="1">
      <c r="A276" s="64" t="inlineStr">
        <is>
          <t>SU002173</t>
        </is>
      </c>
      <c r="B276" s="64" t="inlineStr">
        <is>
          <t>P002361</t>
        </is>
      </c>
      <c r="C276" s="37" t="n">
        <v>4301060324</v>
      </c>
      <c r="D276" s="373" t="n">
        <v>4607091388831</v>
      </c>
      <c r="E276" s="637" t="n"/>
      <c r="F276" s="669" t="n">
        <v>0.38</v>
      </c>
      <c r="G276" s="38" t="n">
        <v>6</v>
      </c>
      <c r="H276" s="669" t="n">
        <v>2.28</v>
      </c>
      <c r="I276" s="669" t="n">
        <v>2.552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114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2" t="inlineStr">
        <is>
          <t>КИ</t>
        </is>
      </c>
    </row>
    <row r="277" ht="12.5" customHeight="1">
      <c r="A277" s="381" t="n"/>
      <c r="B277" s="625" t="n"/>
      <c r="C277" s="625" t="n"/>
      <c r="D277" s="625" t="n"/>
      <c r="E277" s="625" t="n"/>
      <c r="F277" s="625" t="n"/>
      <c r="G277" s="625" t="n"/>
      <c r="H277" s="625" t="n"/>
      <c r="I277" s="625" t="n"/>
      <c r="J277" s="625" t="n"/>
      <c r="K277" s="625" t="n"/>
      <c r="L277" s="625" t="n"/>
      <c r="M277" s="674" t="n"/>
      <c r="N277" s="675" t="inlineStr">
        <is>
          <t>Итого</t>
        </is>
      </c>
      <c r="O277" s="645" t="n"/>
      <c r="P277" s="645" t="n"/>
      <c r="Q277" s="645" t="n"/>
      <c r="R277" s="645" t="n"/>
      <c r="S277" s="645" t="n"/>
      <c r="T277" s="646" t="n"/>
      <c r="U277" s="43" t="inlineStr">
        <is>
          <t>кор</t>
        </is>
      </c>
      <c r="V277" s="676">
        <f>IFERROR(V276/H276,"0")</f>
        <v/>
      </c>
      <c r="W277" s="676">
        <f>IFERROR(W276/H276,"0")</f>
        <v/>
      </c>
      <c r="X277" s="676">
        <f>IFERROR(IF(X276="",0,X276),"0")</f>
        <v/>
      </c>
      <c r="Y277" s="677" t="n"/>
      <c r="Z277" s="677" t="n"/>
    </row>
    <row r="278" ht="12.5" customHeight="1">
      <c r="A278" s="625" t="n"/>
      <c r="B278" s="625" t="n"/>
      <c r="C278" s="625" t="n"/>
      <c r="D278" s="625" t="n"/>
      <c r="E278" s="625" t="n"/>
      <c r="F278" s="625" t="n"/>
      <c r="G278" s="625" t="n"/>
      <c r="H278" s="625" t="n"/>
      <c r="I278" s="625" t="n"/>
      <c r="J278" s="625" t="n"/>
      <c r="K278" s="625" t="n"/>
      <c r="L278" s="625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кг</t>
        </is>
      </c>
      <c r="V278" s="676">
        <f>IFERROR(SUM(V276:V276),"0")</f>
        <v/>
      </c>
      <c r="W278" s="676">
        <f>IFERROR(SUM(W276:W276),"0")</f>
        <v/>
      </c>
      <c r="X278" s="43" t="n"/>
      <c r="Y278" s="677" t="n"/>
      <c r="Z278" s="677" t="n"/>
    </row>
    <row r="279" ht="14.25" customHeight="1">
      <c r="A279" s="372" t="inlineStr">
        <is>
          <t>Сырокопченые колбасы</t>
        </is>
      </c>
      <c r="B279" s="625" t="n"/>
      <c r="C279" s="625" t="n"/>
      <c r="D279" s="625" t="n"/>
      <c r="E279" s="625" t="n"/>
      <c r="F279" s="625" t="n"/>
      <c r="G279" s="625" t="n"/>
      <c r="H279" s="625" t="n"/>
      <c r="I279" s="625" t="n"/>
      <c r="J279" s="625" t="n"/>
      <c r="K279" s="625" t="n"/>
      <c r="L279" s="625" t="n"/>
      <c r="M279" s="625" t="n"/>
      <c r="N279" s="625" t="n"/>
      <c r="O279" s="625" t="n"/>
      <c r="P279" s="625" t="n"/>
      <c r="Q279" s="625" t="n"/>
      <c r="R279" s="625" t="n"/>
      <c r="S279" s="625" t="n"/>
      <c r="T279" s="625" t="n"/>
      <c r="U279" s="625" t="n"/>
      <c r="V279" s="625" t="n"/>
      <c r="W279" s="625" t="n"/>
      <c r="X279" s="625" t="n"/>
      <c r="Y279" s="372" t="n"/>
      <c r="Z279" s="372" t="n"/>
    </row>
    <row r="280" ht="27" customHeight="1">
      <c r="A280" s="64" t="inlineStr">
        <is>
          <t>SU002092</t>
        </is>
      </c>
      <c r="B280" s="64" t="inlineStr">
        <is>
          <t>P002290</t>
        </is>
      </c>
      <c r="C280" s="37" t="n">
        <v>4301032015</v>
      </c>
      <c r="D280" s="373" t="n">
        <v>4607091383102</v>
      </c>
      <c r="E280" s="637" t="n"/>
      <c r="F280" s="669" t="n">
        <v>0.17</v>
      </c>
      <c r="G280" s="38" t="n">
        <v>15</v>
      </c>
      <c r="H280" s="669" t="n">
        <v>2.55</v>
      </c>
      <c r="I280" s="669" t="n">
        <v>2.975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0" s="671" t="n"/>
      <c r="P280" s="671" t="n"/>
      <c r="Q280" s="671" t="n"/>
      <c r="R280" s="637" t="n"/>
      <c r="S280" s="40" t="inlineStr"/>
      <c r="T280" s="40" t="inlineStr"/>
      <c r="U280" s="41" t="inlineStr">
        <is>
          <t>кг</t>
        </is>
      </c>
      <c r="V280" s="672" t="n">
        <v>10.2</v>
      </c>
      <c r="W280" s="6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3" t="inlineStr">
        <is>
          <t>КИ</t>
        </is>
      </c>
    </row>
    <row r="281" ht="12.5" customHeight="1">
      <c r="A281" s="381" t="n"/>
      <c r="B281" s="625" t="n"/>
      <c r="C281" s="625" t="n"/>
      <c r="D281" s="625" t="n"/>
      <c r="E281" s="625" t="n"/>
      <c r="F281" s="625" t="n"/>
      <c r="G281" s="625" t="n"/>
      <c r="H281" s="625" t="n"/>
      <c r="I281" s="625" t="n"/>
      <c r="J281" s="625" t="n"/>
      <c r="K281" s="625" t="n"/>
      <c r="L281" s="625" t="n"/>
      <c r="M281" s="674" t="n"/>
      <c r="N281" s="675" t="inlineStr">
        <is>
          <t>Итого</t>
        </is>
      </c>
      <c r="O281" s="645" t="n"/>
      <c r="P281" s="645" t="n"/>
      <c r="Q281" s="645" t="n"/>
      <c r="R281" s="645" t="n"/>
      <c r="S281" s="645" t="n"/>
      <c r="T281" s="646" t="n"/>
      <c r="U281" s="43" t="inlineStr">
        <is>
          <t>кор</t>
        </is>
      </c>
      <c r="V281" s="676">
        <f>IFERROR(V280/H280,"0")</f>
        <v/>
      </c>
      <c r="W281" s="676">
        <f>IFERROR(W280/H280,"0")</f>
        <v/>
      </c>
      <c r="X281" s="676">
        <f>IFERROR(IF(X280="",0,X280),"0")</f>
        <v/>
      </c>
      <c r="Y281" s="677" t="n"/>
      <c r="Z281" s="677" t="n"/>
    </row>
    <row r="282" ht="12.5" customHeight="1">
      <c r="A282" s="625" t="n"/>
      <c r="B282" s="625" t="n"/>
      <c r="C282" s="625" t="n"/>
      <c r="D282" s="625" t="n"/>
      <c r="E282" s="625" t="n"/>
      <c r="F282" s="625" t="n"/>
      <c r="G282" s="625" t="n"/>
      <c r="H282" s="625" t="n"/>
      <c r="I282" s="625" t="n"/>
      <c r="J282" s="625" t="n"/>
      <c r="K282" s="625" t="n"/>
      <c r="L282" s="625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кг</t>
        </is>
      </c>
      <c r="V282" s="676">
        <f>IFERROR(SUM(V280:V280),"0")</f>
        <v/>
      </c>
      <c r="W282" s="676">
        <f>IFERROR(SUM(W280:W280),"0")</f>
        <v/>
      </c>
      <c r="X282" s="43" t="n"/>
      <c r="Y282" s="677" t="n"/>
      <c r="Z282" s="677" t="n"/>
    </row>
    <row r="283" ht="27.75" customHeight="1">
      <c r="A283" s="370" t="inlineStr">
        <is>
          <t>Особый рецепт</t>
        </is>
      </c>
      <c r="B283" s="668" t="n"/>
      <c r="C283" s="668" t="n"/>
      <c r="D283" s="668" t="n"/>
      <c r="E283" s="668" t="n"/>
      <c r="F283" s="668" t="n"/>
      <c r="G283" s="668" t="n"/>
      <c r="H283" s="668" t="n"/>
      <c r="I283" s="668" t="n"/>
      <c r="J283" s="668" t="n"/>
      <c r="K283" s="668" t="n"/>
      <c r="L283" s="668" t="n"/>
      <c r="M283" s="668" t="n"/>
      <c r="N283" s="668" t="n"/>
      <c r="O283" s="668" t="n"/>
      <c r="P283" s="668" t="n"/>
      <c r="Q283" s="668" t="n"/>
      <c r="R283" s="668" t="n"/>
      <c r="S283" s="668" t="n"/>
      <c r="T283" s="668" t="n"/>
      <c r="U283" s="668" t="n"/>
      <c r="V283" s="668" t="n"/>
      <c r="W283" s="668" t="n"/>
      <c r="X283" s="668" t="n"/>
      <c r="Y283" s="55" t="n"/>
      <c r="Z283" s="55" t="n"/>
    </row>
    <row r="284" ht="16.5" customHeight="1">
      <c r="A284" s="371" t="inlineStr">
        <is>
          <t>Особая</t>
        </is>
      </c>
      <c r="B284" s="625" t="n"/>
      <c r="C284" s="625" t="n"/>
      <c r="D284" s="625" t="n"/>
      <c r="E284" s="625" t="n"/>
      <c r="F284" s="625" t="n"/>
      <c r="G284" s="625" t="n"/>
      <c r="H284" s="625" t="n"/>
      <c r="I284" s="625" t="n"/>
      <c r="J284" s="625" t="n"/>
      <c r="K284" s="625" t="n"/>
      <c r="L284" s="625" t="n"/>
      <c r="M284" s="625" t="n"/>
      <c r="N284" s="625" t="n"/>
      <c r="O284" s="625" t="n"/>
      <c r="P284" s="625" t="n"/>
      <c r="Q284" s="625" t="n"/>
      <c r="R284" s="625" t="n"/>
      <c r="S284" s="625" t="n"/>
      <c r="T284" s="625" t="n"/>
      <c r="U284" s="625" t="n"/>
      <c r="V284" s="625" t="n"/>
      <c r="W284" s="625" t="n"/>
      <c r="X284" s="625" t="n"/>
      <c r="Y284" s="371" t="n"/>
      <c r="Z284" s="371" t="n"/>
    </row>
    <row r="285" ht="14.25" customHeight="1">
      <c r="A285" s="372" t="inlineStr">
        <is>
          <t>Вареные колбасы</t>
        </is>
      </c>
      <c r="B285" s="625" t="n"/>
      <c r="C285" s="625" t="n"/>
      <c r="D285" s="625" t="n"/>
      <c r="E285" s="625" t="n"/>
      <c r="F285" s="625" t="n"/>
      <c r="G285" s="625" t="n"/>
      <c r="H285" s="625" t="n"/>
      <c r="I285" s="625" t="n"/>
      <c r="J285" s="625" t="n"/>
      <c r="K285" s="625" t="n"/>
      <c r="L285" s="625" t="n"/>
      <c r="M285" s="625" t="n"/>
      <c r="N285" s="625" t="n"/>
      <c r="O285" s="625" t="n"/>
      <c r="P285" s="625" t="n"/>
      <c r="Q285" s="625" t="n"/>
      <c r="R285" s="625" t="n"/>
      <c r="S285" s="625" t="n"/>
      <c r="T285" s="625" t="n"/>
      <c r="U285" s="625" t="n"/>
      <c r="V285" s="625" t="n"/>
      <c r="W285" s="625" t="n"/>
      <c r="X285" s="625" t="n"/>
      <c r="Y285" s="372" t="n"/>
      <c r="Z285" s="372" t="n"/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73" t="n">
        <v>4607091383997</v>
      </c>
      <c r="E286" s="637" t="n"/>
      <c r="F286" s="669" t="n">
        <v>2.5</v>
      </c>
      <c r="G286" s="38" t="n">
        <v>6</v>
      </c>
      <c r="H286" s="669" t="n">
        <v>15</v>
      </c>
      <c r="I286" s="669" t="n">
        <v>15.48</v>
      </c>
      <c r="J286" s="38" t="n">
        <v>48</v>
      </c>
      <c r="K286" s="38" t="inlineStr">
        <is>
          <t>8</t>
        </is>
      </c>
      <c r="L286" s="39" t="inlineStr">
        <is>
          <t>СК2</t>
        </is>
      </c>
      <c r="M286" s="38" t="n">
        <v>60</v>
      </c>
      <c r="N286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0</v>
      </c>
      <c r="W286" s="67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24" t="inlineStr">
        <is>
          <t>КИ</t>
        </is>
      </c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73" t="n">
        <v>4607091383997</v>
      </c>
      <c r="E287" s="637" t="n"/>
      <c r="F287" s="669" t="n">
        <v>2.5</v>
      </c>
      <c r="G287" s="38" t="n">
        <v>6</v>
      </c>
      <c r="H287" s="669" t="n">
        <v>15</v>
      </c>
      <c r="I287" s="669" t="n">
        <v>15.48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60</v>
      </c>
      <c r="N287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7" s="671" t="n"/>
      <c r="P287" s="671" t="n"/>
      <c r="Q287" s="671" t="n"/>
      <c r="R287" s="637" t="n"/>
      <c r="S287" s="40" t="inlineStr"/>
      <c r="T287" s="40" t="inlineStr"/>
      <c r="U287" s="41" t="inlineStr">
        <is>
          <t>кг</t>
        </is>
      </c>
      <c r="V287" s="672" t="n">
        <v>0</v>
      </c>
      <c r="W287" s="673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25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P002562</t>
        </is>
      </c>
      <c r="C288" s="37" t="n">
        <v>4301011326</v>
      </c>
      <c r="D288" s="373" t="n">
        <v>4607091384130</v>
      </c>
      <c r="E288" s="637" t="n"/>
      <c r="F288" s="669" t="n">
        <v>2.5</v>
      </c>
      <c r="G288" s="38" t="n">
        <v>6</v>
      </c>
      <c r="H288" s="669" t="n">
        <v>15</v>
      </c>
      <c r="I288" s="669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88" s="671" t="n"/>
      <c r="P288" s="671" t="n"/>
      <c r="Q288" s="671" t="n"/>
      <c r="R288" s="637" t="n"/>
      <c r="S288" s="40" t="inlineStr"/>
      <c r="T288" s="40" t="inlineStr"/>
      <c r="U288" s="41" t="inlineStr">
        <is>
          <t>кг</t>
        </is>
      </c>
      <c r="V288" s="672" t="n">
        <v>0</v>
      </c>
      <c r="W288" s="67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P002582</t>
        </is>
      </c>
      <c r="C289" s="37" t="n">
        <v>4301011240</v>
      </c>
      <c r="D289" s="373" t="n">
        <v>4607091384130</v>
      </c>
      <c r="E289" s="637" t="n"/>
      <c r="F289" s="669" t="n">
        <v>2.5</v>
      </c>
      <c r="G289" s="38" t="n">
        <v>6</v>
      </c>
      <c r="H289" s="669" t="n">
        <v>15</v>
      </c>
      <c r="I289" s="669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89" s="671" t="n"/>
      <c r="P289" s="671" t="n"/>
      <c r="Q289" s="671" t="n"/>
      <c r="R289" s="637" t="n"/>
      <c r="S289" s="40" t="inlineStr"/>
      <c r="T289" s="40" t="inlineStr"/>
      <c r="U289" s="41" t="inlineStr">
        <is>
          <t>кг</t>
        </is>
      </c>
      <c r="V289" s="672" t="n">
        <v>0</v>
      </c>
      <c r="W289" s="67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P002564</t>
        </is>
      </c>
      <c r="C290" s="37" t="n">
        <v>4301011330</v>
      </c>
      <c r="D290" s="373" t="n">
        <v>4607091384147</v>
      </c>
      <c r="E290" s="637" t="n"/>
      <c r="F290" s="669" t="n">
        <v>2.5</v>
      </c>
      <c r="G290" s="38" t="n">
        <v>6</v>
      </c>
      <c r="H290" s="669" t="n">
        <v>15</v>
      </c>
      <c r="I290" s="669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0" s="671" t="n"/>
      <c r="P290" s="671" t="n"/>
      <c r="Q290" s="671" t="n"/>
      <c r="R290" s="637" t="n"/>
      <c r="S290" s="40" t="inlineStr"/>
      <c r="T290" s="40" t="inlineStr"/>
      <c r="U290" s="41" t="inlineStr">
        <is>
          <t>кг</t>
        </is>
      </c>
      <c r="V290" s="672" t="n">
        <v>0</v>
      </c>
      <c r="W290" s="673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P002580</t>
        </is>
      </c>
      <c r="C291" s="37" t="n">
        <v>4301011238</v>
      </c>
      <c r="D291" s="373" t="n">
        <v>4607091384147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3" t="inlineStr">
        <is>
          <t>Вареные колбасы Особая Особая Весовые П/а Особый рецепт</t>
        </is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SU001989</t>
        </is>
      </c>
      <c r="B292" s="64" t="inlineStr">
        <is>
          <t>P002560</t>
        </is>
      </c>
      <c r="C292" s="37" t="n">
        <v>4301011327</v>
      </c>
      <c r="D292" s="373" t="n">
        <v>4607091384154</v>
      </c>
      <c r="E292" s="637" t="n"/>
      <c r="F292" s="669" t="n">
        <v>0.5</v>
      </c>
      <c r="G292" s="38" t="n">
        <v>10</v>
      </c>
      <c r="H292" s="669" t="n">
        <v>5</v>
      </c>
      <c r="I292" s="669" t="n">
        <v>5.21</v>
      </c>
      <c r="J292" s="38" t="n">
        <v>120</v>
      </c>
      <c r="K292" s="38" t="inlineStr">
        <is>
          <t>12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IFERROR(IF(W292=0,"",ROUNDUP(W292/H292,0)*0.00937),"")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SU000256</t>
        </is>
      </c>
      <c r="B293" s="64" t="inlineStr">
        <is>
          <t>P002565</t>
        </is>
      </c>
      <c r="C293" s="37" t="n">
        <v>4301011332</v>
      </c>
      <c r="D293" s="373" t="n">
        <v>4607091384161</v>
      </c>
      <c r="E293" s="637" t="n"/>
      <c r="F293" s="669" t="n">
        <v>0.5</v>
      </c>
      <c r="G293" s="38" t="n">
        <v>10</v>
      </c>
      <c r="H293" s="669" t="n">
        <v>5</v>
      </c>
      <c r="I293" s="669" t="n">
        <v>5.21</v>
      </c>
      <c r="J293" s="38" t="n">
        <v>120</v>
      </c>
      <c r="K293" s="38" t="inlineStr">
        <is>
          <t>12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2.5" customHeight="1">
      <c r="A294" s="381" t="n"/>
      <c r="B294" s="625" t="n"/>
      <c r="C294" s="625" t="n"/>
      <c r="D294" s="625" t="n"/>
      <c r="E294" s="625" t="n"/>
      <c r="F294" s="625" t="n"/>
      <c r="G294" s="625" t="n"/>
      <c r="H294" s="625" t="n"/>
      <c r="I294" s="625" t="n"/>
      <c r="J294" s="625" t="n"/>
      <c r="K294" s="625" t="n"/>
      <c r="L294" s="625" t="n"/>
      <c r="M294" s="674" t="n"/>
      <c r="N294" s="675" t="inlineStr">
        <is>
          <t>Итого</t>
        </is>
      </c>
      <c r="O294" s="645" t="n"/>
      <c r="P294" s="645" t="n"/>
      <c r="Q294" s="645" t="n"/>
      <c r="R294" s="645" t="n"/>
      <c r="S294" s="645" t="n"/>
      <c r="T294" s="646" t="n"/>
      <c r="U294" s="43" t="inlineStr">
        <is>
          <t>кор</t>
        </is>
      </c>
      <c r="V294" s="676">
        <f>IFERROR(V286/H286,"0")+IFERROR(V287/H287,"0")+IFERROR(V288/H288,"0")+IFERROR(V289/H289,"0")+IFERROR(V290/H290,"0")+IFERROR(V291/H291,"0")+IFERROR(V292/H292,"0")+IFERROR(V293/H293,"0")</f>
        <v/>
      </c>
      <c r="W294" s="676">
        <f>IFERROR(W286/H286,"0")+IFERROR(W287/H287,"0")+IFERROR(W288/H288,"0")+IFERROR(W289/H289,"0")+IFERROR(W290/H290,"0")+IFERROR(W291/H291,"0")+IFERROR(W292/H292,"0")+IFERROR(W293/H293,"0")</f>
        <v/>
      </c>
      <c r="X294" s="67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/>
      </c>
      <c r="Y294" s="677" t="n"/>
      <c r="Z294" s="677" t="n"/>
    </row>
    <row r="295" ht="12.5" customHeight="1">
      <c r="A295" s="625" t="n"/>
      <c r="B295" s="625" t="n"/>
      <c r="C295" s="625" t="n"/>
      <c r="D295" s="625" t="n"/>
      <c r="E295" s="625" t="n"/>
      <c r="F295" s="625" t="n"/>
      <c r="G295" s="625" t="n"/>
      <c r="H295" s="625" t="n"/>
      <c r="I295" s="625" t="n"/>
      <c r="J295" s="625" t="n"/>
      <c r="K295" s="625" t="n"/>
      <c r="L295" s="625" t="n"/>
      <c r="M295" s="674" t="n"/>
      <c r="N295" s="675" t="inlineStr">
        <is>
          <t>Итого</t>
        </is>
      </c>
      <c r="O295" s="645" t="n"/>
      <c r="P295" s="645" t="n"/>
      <c r="Q295" s="645" t="n"/>
      <c r="R295" s="645" t="n"/>
      <c r="S295" s="645" t="n"/>
      <c r="T295" s="646" t="n"/>
      <c r="U295" s="43" t="inlineStr">
        <is>
          <t>кг</t>
        </is>
      </c>
      <c r="V295" s="676">
        <f>IFERROR(SUM(V286:V293),"0")</f>
        <v/>
      </c>
      <c r="W295" s="676">
        <f>IFERROR(SUM(W286:W293),"0")</f>
        <v/>
      </c>
      <c r="X295" s="43" t="n"/>
      <c r="Y295" s="677" t="n"/>
      <c r="Z295" s="677" t="n"/>
    </row>
    <row r="296" ht="14.25" customHeight="1">
      <c r="A296" s="372" t="inlineStr">
        <is>
          <t>Ветчины</t>
        </is>
      </c>
      <c r="B296" s="625" t="n"/>
      <c r="C296" s="625" t="n"/>
      <c r="D296" s="625" t="n"/>
      <c r="E296" s="625" t="n"/>
      <c r="F296" s="625" t="n"/>
      <c r="G296" s="625" t="n"/>
      <c r="H296" s="625" t="n"/>
      <c r="I296" s="625" t="n"/>
      <c r="J296" s="625" t="n"/>
      <c r="K296" s="625" t="n"/>
      <c r="L296" s="625" t="n"/>
      <c r="M296" s="625" t="n"/>
      <c r="N296" s="625" t="n"/>
      <c r="O296" s="625" t="n"/>
      <c r="P296" s="625" t="n"/>
      <c r="Q296" s="625" t="n"/>
      <c r="R296" s="625" t="n"/>
      <c r="S296" s="625" t="n"/>
      <c r="T296" s="625" t="n"/>
      <c r="U296" s="625" t="n"/>
      <c r="V296" s="625" t="n"/>
      <c r="W296" s="625" t="n"/>
      <c r="X296" s="625" t="n"/>
      <c r="Y296" s="372" t="n"/>
      <c r="Z296" s="372" t="n"/>
    </row>
    <row r="297" ht="27" customHeight="1">
      <c r="A297" s="64" t="inlineStr">
        <is>
          <t>SU000126</t>
        </is>
      </c>
      <c r="B297" s="64" t="inlineStr">
        <is>
          <t>P002555</t>
        </is>
      </c>
      <c r="C297" s="37" t="n">
        <v>4301020178</v>
      </c>
      <c r="D297" s="373" t="n">
        <v>4607091383980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СК1</t>
        </is>
      </c>
      <c r="M297" s="38" t="n">
        <v>50</v>
      </c>
      <c r="N297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2" t="inlineStr">
        <is>
          <t>КИ</t>
        </is>
      </c>
    </row>
    <row r="298" ht="16.5" customHeight="1">
      <c r="A298" s="64" t="inlineStr">
        <is>
          <t>SU003121</t>
        </is>
      </c>
      <c r="B298" s="64" t="inlineStr">
        <is>
          <t>P003715</t>
        </is>
      </c>
      <c r="C298" s="37" t="n">
        <v>4301020270</v>
      </c>
      <c r="D298" s="373" t="n">
        <v>4680115883314</v>
      </c>
      <c r="E298" s="637" t="n"/>
      <c r="F298" s="669" t="n">
        <v>1.35</v>
      </c>
      <c r="G298" s="38" t="n">
        <v>8</v>
      </c>
      <c r="H298" s="669" t="n">
        <v>10.8</v>
      </c>
      <c r="I298" s="669" t="n">
        <v>11.28</v>
      </c>
      <c r="J298" s="38" t="n">
        <v>56</v>
      </c>
      <c r="K298" s="38" t="inlineStr">
        <is>
          <t>8</t>
        </is>
      </c>
      <c r="L298" s="39" t="inlineStr">
        <is>
          <t>СК3</t>
        </is>
      </c>
      <c r="M298" s="38" t="n">
        <v>50</v>
      </c>
      <c r="N298" s="837" t="inlineStr">
        <is>
          <t>Ветчины «Славница» Весовой п/а ТМ «Особый рецепт»</t>
        </is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73" t="n">
        <v>4607091384178</v>
      </c>
      <c r="E299" s="637" t="n"/>
      <c r="F299" s="669" t="n">
        <v>0.4</v>
      </c>
      <c r="G299" s="38" t="n">
        <v>10</v>
      </c>
      <c r="H299" s="669" t="n">
        <v>4</v>
      </c>
      <c r="I299" s="669" t="n">
        <v>4.24</v>
      </c>
      <c r="J299" s="38" t="n">
        <v>120</v>
      </c>
      <c r="K299" s="38" t="inlineStr">
        <is>
          <t>12</t>
        </is>
      </c>
      <c r="L299" s="39" t="inlineStr">
        <is>
          <t>СК1</t>
        </is>
      </c>
      <c r="M299" s="38" t="n">
        <v>50</v>
      </c>
      <c r="N299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28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4" t="inlineStr">
        <is>
          <t>КИ</t>
        </is>
      </c>
    </row>
    <row r="300" ht="12.5" customHeight="1">
      <c r="A300" s="381" t="n"/>
      <c r="B300" s="625" t="n"/>
      <c r="C300" s="625" t="n"/>
      <c r="D300" s="625" t="n"/>
      <c r="E300" s="625" t="n"/>
      <c r="F300" s="625" t="n"/>
      <c r="G300" s="625" t="n"/>
      <c r="H300" s="625" t="n"/>
      <c r="I300" s="625" t="n"/>
      <c r="J300" s="625" t="n"/>
      <c r="K300" s="625" t="n"/>
      <c r="L300" s="625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IFERROR(V297/H297,"0")+IFERROR(V298/H298,"0")+IFERROR(V299/H299,"0")</f>
        <v/>
      </c>
      <c r="W300" s="676">
        <f>IFERROR(W297/H297,"0")+IFERROR(W298/H298,"0")+IFERROR(W299/H299,"0")</f>
        <v/>
      </c>
      <c r="X300" s="676">
        <f>IFERROR(IF(X297="",0,X297),"0")+IFERROR(IF(X298="",0,X298),"0")+IFERROR(IF(X299="",0,X299),"0")</f>
        <v/>
      </c>
      <c r="Y300" s="677" t="n"/>
      <c r="Z300" s="677" t="n"/>
    </row>
    <row r="301" ht="12.5" customHeight="1">
      <c r="A301" s="625" t="n"/>
      <c r="B301" s="625" t="n"/>
      <c r="C301" s="625" t="n"/>
      <c r="D301" s="625" t="n"/>
      <c r="E301" s="625" t="n"/>
      <c r="F301" s="625" t="n"/>
      <c r="G301" s="625" t="n"/>
      <c r="H301" s="625" t="n"/>
      <c r="I301" s="625" t="n"/>
      <c r="J301" s="625" t="n"/>
      <c r="K301" s="625" t="n"/>
      <c r="L301" s="625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IFERROR(SUM(V297:V299),"0")</f>
        <v/>
      </c>
      <c r="W301" s="676">
        <f>IFERROR(SUM(W297:W299),"0")</f>
        <v/>
      </c>
      <c r="X301" s="43" t="n"/>
      <c r="Y301" s="677" t="n"/>
      <c r="Z301" s="677" t="n"/>
    </row>
    <row r="302" ht="14.25" customHeight="1">
      <c r="A302" s="372" t="inlineStr">
        <is>
          <t>Сосиски</t>
        </is>
      </c>
      <c r="B302" s="625" t="n"/>
      <c r="C302" s="625" t="n"/>
      <c r="D302" s="625" t="n"/>
      <c r="E302" s="625" t="n"/>
      <c r="F302" s="625" t="n"/>
      <c r="G302" s="625" t="n"/>
      <c r="H302" s="625" t="n"/>
      <c r="I302" s="625" t="n"/>
      <c r="J302" s="625" t="n"/>
      <c r="K302" s="625" t="n"/>
      <c r="L302" s="625" t="n"/>
      <c r="M302" s="625" t="n"/>
      <c r="N302" s="625" t="n"/>
      <c r="O302" s="625" t="n"/>
      <c r="P302" s="625" t="n"/>
      <c r="Q302" s="625" t="n"/>
      <c r="R302" s="625" t="n"/>
      <c r="S302" s="625" t="n"/>
      <c r="T302" s="625" t="n"/>
      <c r="U302" s="625" t="n"/>
      <c r="V302" s="625" t="n"/>
      <c r="W302" s="625" t="n"/>
      <c r="X302" s="625" t="n"/>
      <c r="Y302" s="372" t="n"/>
      <c r="Z302" s="372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73" t="n">
        <v>4607091384260</v>
      </c>
      <c r="E303" s="637" t="n"/>
      <c r="F303" s="669" t="n">
        <v>1.3</v>
      </c>
      <c r="G303" s="38" t="n">
        <v>6</v>
      </c>
      <c r="H303" s="669" t="n">
        <v>7.8</v>
      </c>
      <c r="I303" s="669" t="n">
        <v>8.364000000000001</v>
      </c>
      <c r="J303" s="38" t="n">
        <v>56</v>
      </c>
      <c r="K303" s="38" t="inlineStr">
        <is>
          <t>8</t>
        </is>
      </c>
      <c r="L303" s="39" t="inlineStr">
        <is>
          <t>СК2</t>
        </is>
      </c>
      <c r="M303" s="38" t="n">
        <v>35</v>
      </c>
      <c r="N303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5" t="inlineStr">
        <is>
          <t>КИ</t>
        </is>
      </c>
    </row>
    <row r="304" ht="12.5" customHeight="1">
      <c r="A304" s="381" t="n"/>
      <c r="B304" s="625" t="n"/>
      <c r="C304" s="625" t="n"/>
      <c r="D304" s="625" t="n"/>
      <c r="E304" s="625" t="n"/>
      <c r="F304" s="625" t="n"/>
      <c r="G304" s="625" t="n"/>
      <c r="H304" s="625" t="n"/>
      <c r="I304" s="625" t="n"/>
      <c r="J304" s="625" t="n"/>
      <c r="K304" s="625" t="n"/>
      <c r="L304" s="625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IFERROR(V303/H303,"0")</f>
        <v/>
      </c>
      <c r="W304" s="676">
        <f>IFERROR(W303/H303,"0")</f>
        <v/>
      </c>
      <c r="X304" s="676">
        <f>IFERROR(IF(X303="",0,X303),"0")</f>
        <v/>
      </c>
      <c r="Y304" s="677" t="n"/>
      <c r="Z304" s="677" t="n"/>
    </row>
    <row r="305" ht="12.5" customHeight="1">
      <c r="A305" s="625" t="n"/>
      <c r="B305" s="625" t="n"/>
      <c r="C305" s="625" t="n"/>
      <c r="D305" s="625" t="n"/>
      <c r="E305" s="625" t="n"/>
      <c r="F305" s="625" t="n"/>
      <c r="G305" s="625" t="n"/>
      <c r="H305" s="625" t="n"/>
      <c r="I305" s="625" t="n"/>
      <c r="J305" s="625" t="n"/>
      <c r="K305" s="625" t="n"/>
      <c r="L305" s="625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IFERROR(SUM(V303:V303),"0")</f>
        <v/>
      </c>
      <c r="W305" s="676">
        <f>IFERROR(SUM(W303:W303),"0")</f>
        <v/>
      </c>
      <c r="X305" s="43" t="n"/>
      <c r="Y305" s="677" t="n"/>
      <c r="Z305" s="677" t="n"/>
    </row>
    <row r="306" ht="14.25" customHeight="1">
      <c r="A306" s="372" t="inlineStr">
        <is>
          <t>Сардельки</t>
        </is>
      </c>
      <c r="B306" s="625" t="n"/>
      <c r="C306" s="625" t="n"/>
      <c r="D306" s="625" t="n"/>
      <c r="E306" s="625" t="n"/>
      <c r="F306" s="625" t="n"/>
      <c r="G306" s="625" t="n"/>
      <c r="H306" s="625" t="n"/>
      <c r="I306" s="625" t="n"/>
      <c r="J306" s="625" t="n"/>
      <c r="K306" s="625" t="n"/>
      <c r="L306" s="625" t="n"/>
      <c r="M306" s="625" t="n"/>
      <c r="N306" s="625" t="n"/>
      <c r="O306" s="625" t="n"/>
      <c r="P306" s="625" t="n"/>
      <c r="Q306" s="625" t="n"/>
      <c r="R306" s="625" t="n"/>
      <c r="S306" s="625" t="n"/>
      <c r="T306" s="625" t="n"/>
      <c r="U306" s="625" t="n"/>
      <c r="V306" s="625" t="n"/>
      <c r="W306" s="625" t="n"/>
      <c r="X306" s="625" t="n"/>
      <c r="Y306" s="372" t="n"/>
      <c r="Z306" s="372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73" t="n">
        <v>4607091384673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30</v>
      </c>
      <c r="N307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702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6" t="inlineStr">
        <is>
          <t>КИ</t>
        </is>
      </c>
    </row>
    <row r="308" ht="12.5" customHeight="1">
      <c r="A308" s="381" t="n"/>
      <c r="B308" s="625" t="n"/>
      <c r="C308" s="625" t="n"/>
      <c r="D308" s="625" t="n"/>
      <c r="E308" s="625" t="n"/>
      <c r="F308" s="625" t="n"/>
      <c r="G308" s="625" t="n"/>
      <c r="H308" s="625" t="n"/>
      <c r="I308" s="625" t="n"/>
      <c r="J308" s="625" t="n"/>
      <c r="K308" s="625" t="n"/>
      <c r="L308" s="625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 ht="12.5" customHeight="1">
      <c r="A309" s="625" t="n"/>
      <c r="B309" s="625" t="n"/>
      <c r="C309" s="625" t="n"/>
      <c r="D309" s="625" t="n"/>
      <c r="E309" s="625" t="n"/>
      <c r="F309" s="625" t="n"/>
      <c r="G309" s="625" t="n"/>
      <c r="H309" s="625" t="n"/>
      <c r="I309" s="625" t="n"/>
      <c r="J309" s="625" t="n"/>
      <c r="K309" s="625" t="n"/>
      <c r="L309" s="625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6.5" customHeight="1">
      <c r="A310" s="371" t="inlineStr">
        <is>
          <t>Особая Без свинины</t>
        </is>
      </c>
      <c r="B310" s="625" t="n"/>
      <c r="C310" s="625" t="n"/>
      <c r="D310" s="625" t="n"/>
      <c r="E310" s="625" t="n"/>
      <c r="F310" s="625" t="n"/>
      <c r="G310" s="625" t="n"/>
      <c r="H310" s="625" t="n"/>
      <c r="I310" s="625" t="n"/>
      <c r="J310" s="625" t="n"/>
      <c r="K310" s="625" t="n"/>
      <c r="L310" s="625" t="n"/>
      <c r="M310" s="625" t="n"/>
      <c r="N310" s="625" t="n"/>
      <c r="O310" s="625" t="n"/>
      <c r="P310" s="625" t="n"/>
      <c r="Q310" s="625" t="n"/>
      <c r="R310" s="625" t="n"/>
      <c r="S310" s="625" t="n"/>
      <c r="T310" s="625" t="n"/>
      <c r="U310" s="625" t="n"/>
      <c r="V310" s="625" t="n"/>
      <c r="W310" s="625" t="n"/>
      <c r="X310" s="625" t="n"/>
      <c r="Y310" s="371" t="n"/>
      <c r="Z310" s="371" t="n"/>
    </row>
    <row r="311" ht="14.25" customHeight="1">
      <c r="A311" s="372" t="inlineStr">
        <is>
          <t>Вареные колбасы</t>
        </is>
      </c>
      <c r="B311" s="625" t="n"/>
      <c r="C311" s="625" t="n"/>
      <c r="D311" s="625" t="n"/>
      <c r="E311" s="625" t="n"/>
      <c r="F311" s="625" t="n"/>
      <c r="G311" s="625" t="n"/>
      <c r="H311" s="625" t="n"/>
      <c r="I311" s="625" t="n"/>
      <c r="J311" s="625" t="n"/>
      <c r="K311" s="625" t="n"/>
      <c r="L311" s="625" t="n"/>
      <c r="M311" s="625" t="n"/>
      <c r="N311" s="625" t="n"/>
      <c r="O311" s="625" t="n"/>
      <c r="P311" s="625" t="n"/>
      <c r="Q311" s="625" t="n"/>
      <c r="R311" s="625" t="n"/>
      <c r="S311" s="625" t="n"/>
      <c r="T311" s="625" t="n"/>
      <c r="U311" s="625" t="n"/>
      <c r="V311" s="625" t="n"/>
      <c r="W311" s="625" t="n"/>
      <c r="X311" s="625" t="n"/>
      <c r="Y311" s="372" t="n"/>
      <c r="Z311" s="372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73" t="n">
        <v>4607091384185</v>
      </c>
      <c r="E312" s="637" t="n"/>
      <c r="F312" s="669" t="n">
        <v>0.8</v>
      </c>
      <c r="G312" s="38" t="n">
        <v>15</v>
      </c>
      <c r="H312" s="669" t="n">
        <v>12</v>
      </c>
      <c r="I312" s="669" t="n">
        <v>12.48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73" t="n">
        <v>4607091384192</v>
      </c>
      <c r="E313" s="637" t="n"/>
      <c r="F313" s="669" t="n">
        <v>1.8</v>
      </c>
      <c r="G313" s="38" t="n">
        <v>6</v>
      </c>
      <c r="H313" s="669" t="n">
        <v>10.8</v>
      </c>
      <c r="I313" s="669" t="n">
        <v>11.28</v>
      </c>
      <c r="J313" s="38" t="n">
        <v>56</v>
      </c>
      <c r="K313" s="38" t="inlineStr">
        <is>
          <t>8</t>
        </is>
      </c>
      <c r="L313" s="39" t="inlineStr">
        <is>
          <t>СК1</t>
        </is>
      </c>
      <c r="M313" s="38" t="n">
        <v>60</v>
      </c>
      <c r="N313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3" s="671" t="n"/>
      <c r="P313" s="671" t="n"/>
      <c r="Q313" s="671" t="n"/>
      <c r="R313" s="637" t="n"/>
      <c r="S313" s="40" t="inlineStr"/>
      <c r="T313" s="40" t="inlineStr"/>
      <c r="U313" s="41" t="inlineStr">
        <is>
          <t>кг</t>
        </is>
      </c>
      <c r="V313" s="672" t="n">
        <v>0</v>
      </c>
      <c r="W313" s="67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73" t="n">
        <v>4680115881907</v>
      </c>
      <c r="E314" s="637" t="n"/>
      <c r="F314" s="669" t="n">
        <v>1.8</v>
      </c>
      <c r="G314" s="38" t="n">
        <v>6</v>
      </c>
      <c r="H314" s="669" t="n">
        <v>10.8</v>
      </c>
      <c r="I314" s="669" t="n">
        <v>11.28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4" s="671" t="n"/>
      <c r="P314" s="671" t="n"/>
      <c r="Q314" s="671" t="n"/>
      <c r="R314" s="637" t="n"/>
      <c r="S314" s="40" t="inlineStr"/>
      <c r="T314" s="40" t="inlineStr"/>
      <c r="U314" s="41" t="inlineStr">
        <is>
          <t>кг</t>
        </is>
      </c>
      <c r="V314" s="672" t="n">
        <v>0</v>
      </c>
      <c r="W314" s="673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73" t="n">
        <v>4607091384680</v>
      </c>
      <c r="E315" s="637" t="n"/>
      <c r="F315" s="669" t="n">
        <v>0.4</v>
      </c>
      <c r="G315" s="38" t="n">
        <v>10</v>
      </c>
      <c r="H315" s="669" t="n">
        <v>4</v>
      </c>
      <c r="I315" s="669" t="n">
        <v>4.21</v>
      </c>
      <c r="J315" s="38" t="n">
        <v>120</v>
      </c>
      <c r="K315" s="38" t="inlineStr">
        <is>
          <t>12</t>
        </is>
      </c>
      <c r="L315" s="39" t="inlineStr">
        <is>
          <t>СК2</t>
        </is>
      </c>
      <c r="M315" s="38" t="n">
        <v>60</v>
      </c>
      <c r="N315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5" s="671" t="n"/>
      <c r="P315" s="671" t="n"/>
      <c r="Q315" s="671" t="n"/>
      <c r="R315" s="637" t="n"/>
      <c r="S315" s="40" t="inlineStr"/>
      <c r="T315" s="40" t="inlineStr"/>
      <c r="U315" s="41" t="inlineStr">
        <is>
          <t>кг</t>
        </is>
      </c>
      <c r="V315" s="672" t="n">
        <v>64</v>
      </c>
      <c r="W315" s="673">
        <f>IFERROR(IF(V315="",0,CEILING((V315/$H315),1)*$H315),"")</f>
        <v/>
      </c>
      <c r="X315" s="42">
        <f>IFERROR(IF(W315=0,"",ROUNDUP(W315/H315,0)*0.00937),"")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12.5" customHeight="1">
      <c r="A316" s="381" t="n"/>
      <c r="B316" s="625" t="n"/>
      <c r="C316" s="625" t="n"/>
      <c r="D316" s="625" t="n"/>
      <c r="E316" s="625" t="n"/>
      <c r="F316" s="625" t="n"/>
      <c r="G316" s="625" t="n"/>
      <c r="H316" s="625" t="n"/>
      <c r="I316" s="625" t="n"/>
      <c r="J316" s="625" t="n"/>
      <c r="K316" s="625" t="n"/>
      <c r="L316" s="625" t="n"/>
      <c r="M316" s="674" t="n"/>
      <c r="N316" s="675" t="inlineStr">
        <is>
          <t>Итого</t>
        </is>
      </c>
      <c r="O316" s="645" t="n"/>
      <c r="P316" s="645" t="n"/>
      <c r="Q316" s="645" t="n"/>
      <c r="R316" s="645" t="n"/>
      <c r="S316" s="645" t="n"/>
      <c r="T316" s="646" t="n"/>
      <c r="U316" s="43" t="inlineStr">
        <is>
          <t>кор</t>
        </is>
      </c>
      <c r="V316" s="676">
        <f>IFERROR(V312/H312,"0")+IFERROR(V313/H313,"0")+IFERROR(V314/H314,"0")+IFERROR(V315/H315,"0")</f>
        <v/>
      </c>
      <c r="W316" s="676">
        <f>IFERROR(W312/H312,"0")+IFERROR(W313/H313,"0")+IFERROR(W314/H314,"0")+IFERROR(W315/H315,"0")</f>
        <v/>
      </c>
      <c r="X316" s="676">
        <f>IFERROR(IF(X312="",0,X312),"0")+IFERROR(IF(X313="",0,X313),"0")+IFERROR(IF(X314="",0,X314),"0")+IFERROR(IF(X315="",0,X315),"0")</f>
        <v/>
      </c>
      <c r="Y316" s="677" t="n"/>
      <c r="Z316" s="677" t="n"/>
    </row>
    <row r="317" ht="12.5" customHeight="1">
      <c r="A317" s="625" t="n"/>
      <c r="B317" s="625" t="n"/>
      <c r="C317" s="625" t="n"/>
      <c r="D317" s="625" t="n"/>
      <c r="E317" s="625" t="n"/>
      <c r="F317" s="625" t="n"/>
      <c r="G317" s="625" t="n"/>
      <c r="H317" s="625" t="n"/>
      <c r="I317" s="625" t="n"/>
      <c r="J317" s="625" t="n"/>
      <c r="K317" s="625" t="n"/>
      <c r="L317" s="625" t="n"/>
      <c r="M317" s="674" t="n"/>
      <c r="N317" s="675" t="inlineStr">
        <is>
          <t>Итого</t>
        </is>
      </c>
      <c r="O317" s="645" t="n"/>
      <c r="P317" s="645" t="n"/>
      <c r="Q317" s="645" t="n"/>
      <c r="R317" s="645" t="n"/>
      <c r="S317" s="645" t="n"/>
      <c r="T317" s="646" t="n"/>
      <c r="U317" s="43" t="inlineStr">
        <is>
          <t>кг</t>
        </is>
      </c>
      <c r="V317" s="676">
        <f>IFERROR(SUM(V312:V315),"0")</f>
        <v/>
      </c>
      <c r="W317" s="676">
        <f>IFERROR(SUM(W312:W315),"0")</f>
        <v/>
      </c>
      <c r="X317" s="43" t="n"/>
      <c r="Y317" s="677" t="n"/>
      <c r="Z317" s="677" t="n"/>
    </row>
    <row r="318" ht="14.25" customHeight="1">
      <c r="A318" s="372" t="inlineStr">
        <is>
          <t>Копченые колбасы</t>
        </is>
      </c>
      <c r="B318" s="625" t="n"/>
      <c r="C318" s="625" t="n"/>
      <c r="D318" s="625" t="n"/>
      <c r="E318" s="625" t="n"/>
      <c r="F318" s="625" t="n"/>
      <c r="G318" s="625" t="n"/>
      <c r="H318" s="625" t="n"/>
      <c r="I318" s="625" t="n"/>
      <c r="J318" s="625" t="n"/>
      <c r="K318" s="625" t="n"/>
      <c r="L318" s="625" t="n"/>
      <c r="M318" s="625" t="n"/>
      <c r="N318" s="625" t="n"/>
      <c r="O318" s="625" t="n"/>
      <c r="P318" s="625" t="n"/>
      <c r="Q318" s="625" t="n"/>
      <c r="R318" s="625" t="n"/>
      <c r="S318" s="625" t="n"/>
      <c r="T318" s="625" t="n"/>
      <c r="U318" s="625" t="n"/>
      <c r="V318" s="625" t="n"/>
      <c r="W318" s="625" t="n"/>
      <c r="X318" s="625" t="n"/>
      <c r="Y318" s="372" t="n"/>
      <c r="Z318" s="372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73" t="n">
        <v>4607091384802</v>
      </c>
      <c r="E319" s="637" t="n"/>
      <c r="F319" s="669" t="n">
        <v>0.73</v>
      </c>
      <c r="G319" s="38" t="n">
        <v>6</v>
      </c>
      <c r="H319" s="669" t="n">
        <v>4.38</v>
      </c>
      <c r="I319" s="669" t="n">
        <v>4.58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8" t="n">
        <v>35</v>
      </c>
      <c r="N319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IFERROR(IF(W319=0,"",ROUNDUP(W319/H319,0)*0.00753),"")</f>
        <v/>
      </c>
      <c r="Y319" s="69" t="inlineStr"/>
      <c r="Z319" s="70" t="inlineStr"/>
      <c r="AD319" s="71" t="n"/>
      <c r="BA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73" t="n">
        <v>4607091384826</v>
      </c>
      <c r="E320" s="637" t="n"/>
      <c r="F320" s="669" t="n">
        <v>0.35</v>
      </c>
      <c r="G320" s="38" t="n">
        <v>8</v>
      </c>
      <c r="H320" s="669" t="n">
        <v>2.8</v>
      </c>
      <c r="I320" s="669" t="n">
        <v>2.9</v>
      </c>
      <c r="J320" s="38" t="n">
        <v>234</v>
      </c>
      <c r="K320" s="38" t="inlineStr">
        <is>
          <t>18</t>
        </is>
      </c>
      <c r="L320" s="39" t="inlineStr">
        <is>
          <t>СК2</t>
        </is>
      </c>
      <c r="M320" s="38" t="n">
        <v>35</v>
      </c>
      <c r="N320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IFERROR(IF(W320=0,"",ROUNDUP(W320/H320,0)*0.00502),"")</f>
        <v/>
      </c>
      <c r="Y320" s="69" t="inlineStr"/>
      <c r="Z320" s="70" t="inlineStr"/>
      <c r="AD320" s="71" t="n"/>
      <c r="BA320" s="242" t="inlineStr">
        <is>
          <t>КИ</t>
        </is>
      </c>
    </row>
    <row r="321" ht="12.5" customHeight="1">
      <c r="A321" s="381" t="n"/>
      <c r="B321" s="625" t="n"/>
      <c r="C321" s="625" t="n"/>
      <c r="D321" s="625" t="n"/>
      <c r="E321" s="625" t="n"/>
      <c r="F321" s="625" t="n"/>
      <c r="G321" s="625" t="n"/>
      <c r="H321" s="625" t="n"/>
      <c r="I321" s="625" t="n"/>
      <c r="J321" s="625" t="n"/>
      <c r="K321" s="625" t="n"/>
      <c r="L321" s="625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IFERROR(V319/H319,"0")+IFERROR(V320/H320,"0")</f>
        <v/>
      </c>
      <c r="W321" s="676">
        <f>IFERROR(W319/H319,"0")+IFERROR(W320/H320,"0")</f>
        <v/>
      </c>
      <c r="X321" s="676">
        <f>IFERROR(IF(X319="",0,X319),"0")+IFERROR(IF(X320="",0,X320),"0")</f>
        <v/>
      </c>
      <c r="Y321" s="677" t="n"/>
      <c r="Z321" s="677" t="n"/>
    </row>
    <row r="322" ht="12.5" customHeight="1">
      <c r="A322" s="625" t="n"/>
      <c r="B322" s="625" t="n"/>
      <c r="C322" s="625" t="n"/>
      <c r="D322" s="625" t="n"/>
      <c r="E322" s="625" t="n"/>
      <c r="F322" s="625" t="n"/>
      <c r="G322" s="625" t="n"/>
      <c r="H322" s="625" t="n"/>
      <c r="I322" s="625" t="n"/>
      <c r="J322" s="625" t="n"/>
      <c r="K322" s="625" t="n"/>
      <c r="L322" s="625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IFERROR(SUM(V319:V320),"0")</f>
        <v/>
      </c>
      <c r="W322" s="676">
        <f>IFERROR(SUM(W319:W320),"0")</f>
        <v/>
      </c>
      <c r="X322" s="43" t="n"/>
      <c r="Y322" s="677" t="n"/>
      <c r="Z322" s="677" t="n"/>
    </row>
    <row r="323" ht="14.25" customHeight="1">
      <c r="A323" s="372" t="inlineStr">
        <is>
          <t>Сосиски</t>
        </is>
      </c>
      <c r="B323" s="625" t="n"/>
      <c r="C323" s="625" t="n"/>
      <c r="D323" s="625" t="n"/>
      <c r="E323" s="625" t="n"/>
      <c r="F323" s="625" t="n"/>
      <c r="G323" s="625" t="n"/>
      <c r="H323" s="625" t="n"/>
      <c r="I323" s="625" t="n"/>
      <c r="J323" s="625" t="n"/>
      <c r="K323" s="625" t="n"/>
      <c r="L323" s="625" t="n"/>
      <c r="M323" s="625" t="n"/>
      <c r="N323" s="625" t="n"/>
      <c r="O323" s="625" t="n"/>
      <c r="P323" s="625" t="n"/>
      <c r="Q323" s="625" t="n"/>
      <c r="R323" s="625" t="n"/>
      <c r="S323" s="625" t="n"/>
      <c r="T323" s="625" t="n"/>
      <c r="U323" s="625" t="n"/>
      <c r="V323" s="625" t="n"/>
      <c r="W323" s="625" t="n"/>
      <c r="X323" s="625" t="n"/>
      <c r="Y323" s="372" t="n"/>
      <c r="Z323" s="372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73" t="n">
        <v>4607091384246</v>
      </c>
      <c r="E324" s="637" t="n"/>
      <c r="F324" s="669" t="n">
        <v>1.3</v>
      </c>
      <c r="G324" s="38" t="n">
        <v>6</v>
      </c>
      <c r="H324" s="669" t="n">
        <v>7.8</v>
      </c>
      <c r="I324" s="669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40</v>
      </c>
      <c r="N324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73" t="n">
        <v>4680115881976</v>
      </c>
      <c r="E325" s="637" t="n"/>
      <c r="F325" s="669" t="n">
        <v>1.3</v>
      </c>
      <c r="G325" s="38" t="n">
        <v>6</v>
      </c>
      <c r="H325" s="669" t="n">
        <v>7.8</v>
      </c>
      <c r="I325" s="669" t="n">
        <v>8.279999999999999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40</v>
      </c>
      <c r="N325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73" t="n">
        <v>4607091384253</v>
      </c>
      <c r="E326" s="637" t="n"/>
      <c r="F326" s="669" t="n">
        <v>0.4</v>
      </c>
      <c r="G326" s="38" t="n">
        <v>6</v>
      </c>
      <c r="H326" s="669" t="n">
        <v>2.4</v>
      </c>
      <c r="I326" s="669" t="n">
        <v>2.684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40</v>
      </c>
      <c r="N326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6" s="671" t="n"/>
      <c r="P326" s="671" t="n"/>
      <c r="Q326" s="671" t="n"/>
      <c r="R326" s="637" t="n"/>
      <c r="S326" s="40" t="inlineStr"/>
      <c r="T326" s="40" t="inlineStr"/>
      <c r="U326" s="41" t="inlineStr">
        <is>
          <t>кг</t>
        </is>
      </c>
      <c r="V326" s="672" t="n">
        <v>240</v>
      </c>
      <c r="W326" s="673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73" t="n">
        <v>4680115881969</v>
      </c>
      <c r="E327" s="637" t="n"/>
      <c r="F327" s="669" t="n">
        <v>0.4</v>
      </c>
      <c r="G327" s="38" t="n">
        <v>6</v>
      </c>
      <c r="H327" s="669" t="n">
        <v>2.4</v>
      </c>
      <c r="I327" s="669" t="n">
        <v>2.6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40</v>
      </c>
      <c r="N327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7" s="671" t="n"/>
      <c r="P327" s="671" t="n"/>
      <c r="Q327" s="671" t="n"/>
      <c r="R327" s="637" t="n"/>
      <c r="S327" s="40" t="inlineStr"/>
      <c r="T327" s="40" t="inlineStr"/>
      <c r="U327" s="41" t="inlineStr">
        <is>
          <t>кг</t>
        </is>
      </c>
      <c r="V327" s="672" t="n">
        <v>0</v>
      </c>
      <c r="W327" s="673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12.5" customHeight="1">
      <c r="A328" s="381" t="n"/>
      <c r="B328" s="625" t="n"/>
      <c r="C328" s="625" t="n"/>
      <c r="D328" s="625" t="n"/>
      <c r="E328" s="625" t="n"/>
      <c r="F328" s="625" t="n"/>
      <c r="G328" s="625" t="n"/>
      <c r="H328" s="625" t="n"/>
      <c r="I328" s="625" t="n"/>
      <c r="J328" s="625" t="n"/>
      <c r="K328" s="625" t="n"/>
      <c r="L328" s="625" t="n"/>
      <c r="M328" s="674" t="n"/>
      <c r="N328" s="675" t="inlineStr">
        <is>
          <t>Итого</t>
        </is>
      </c>
      <c r="O328" s="645" t="n"/>
      <c r="P328" s="645" t="n"/>
      <c r="Q328" s="645" t="n"/>
      <c r="R328" s="645" t="n"/>
      <c r="S328" s="645" t="n"/>
      <c r="T328" s="646" t="n"/>
      <c r="U328" s="43" t="inlineStr">
        <is>
          <t>кор</t>
        </is>
      </c>
      <c r="V328" s="676">
        <f>IFERROR(V324/H324,"0")+IFERROR(V325/H325,"0")+IFERROR(V326/H326,"0")+IFERROR(V327/H327,"0")</f>
        <v/>
      </c>
      <c r="W328" s="676">
        <f>IFERROR(W324/H324,"0")+IFERROR(W325/H325,"0")+IFERROR(W326/H326,"0")+IFERROR(W327/H327,"0")</f>
        <v/>
      </c>
      <c r="X328" s="676">
        <f>IFERROR(IF(X324="",0,X324),"0")+IFERROR(IF(X325="",0,X325),"0")+IFERROR(IF(X326="",0,X326),"0")+IFERROR(IF(X327="",0,X327),"0")</f>
        <v/>
      </c>
      <c r="Y328" s="677" t="n"/>
      <c r="Z328" s="677" t="n"/>
    </row>
    <row r="329" ht="12.5" customHeight="1">
      <c r="A329" s="625" t="n"/>
      <c r="B329" s="625" t="n"/>
      <c r="C329" s="625" t="n"/>
      <c r="D329" s="625" t="n"/>
      <c r="E329" s="625" t="n"/>
      <c r="F329" s="625" t="n"/>
      <c r="G329" s="625" t="n"/>
      <c r="H329" s="625" t="n"/>
      <c r="I329" s="625" t="n"/>
      <c r="J329" s="625" t="n"/>
      <c r="K329" s="625" t="n"/>
      <c r="L329" s="625" t="n"/>
      <c r="M329" s="674" t="n"/>
      <c r="N329" s="675" t="inlineStr">
        <is>
          <t>Итого</t>
        </is>
      </c>
      <c r="O329" s="645" t="n"/>
      <c r="P329" s="645" t="n"/>
      <c r="Q329" s="645" t="n"/>
      <c r="R329" s="645" t="n"/>
      <c r="S329" s="645" t="n"/>
      <c r="T329" s="646" t="n"/>
      <c r="U329" s="43" t="inlineStr">
        <is>
          <t>кг</t>
        </is>
      </c>
      <c r="V329" s="676">
        <f>IFERROR(SUM(V324:V327),"0")</f>
        <v/>
      </c>
      <c r="W329" s="676">
        <f>IFERROR(SUM(W324:W327),"0")</f>
        <v/>
      </c>
      <c r="X329" s="43" t="n"/>
      <c r="Y329" s="677" t="n"/>
      <c r="Z329" s="677" t="n"/>
    </row>
    <row r="330" ht="14.25" customHeight="1">
      <c r="A330" s="372" t="inlineStr">
        <is>
          <t>Сардельки</t>
        </is>
      </c>
      <c r="B330" s="625" t="n"/>
      <c r="C330" s="625" t="n"/>
      <c r="D330" s="625" t="n"/>
      <c r="E330" s="625" t="n"/>
      <c r="F330" s="625" t="n"/>
      <c r="G330" s="625" t="n"/>
      <c r="H330" s="625" t="n"/>
      <c r="I330" s="625" t="n"/>
      <c r="J330" s="625" t="n"/>
      <c r="K330" s="625" t="n"/>
      <c r="L330" s="625" t="n"/>
      <c r="M330" s="625" t="n"/>
      <c r="N330" s="625" t="n"/>
      <c r="O330" s="625" t="n"/>
      <c r="P330" s="625" t="n"/>
      <c r="Q330" s="625" t="n"/>
      <c r="R330" s="625" t="n"/>
      <c r="S330" s="625" t="n"/>
      <c r="T330" s="625" t="n"/>
      <c r="U330" s="625" t="n"/>
      <c r="V330" s="625" t="n"/>
      <c r="W330" s="625" t="n"/>
      <c r="X330" s="625" t="n"/>
      <c r="Y330" s="372" t="n"/>
      <c r="Z330" s="372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73" t="n">
        <v>4607091389357</v>
      </c>
      <c r="E331" s="637" t="n"/>
      <c r="F331" s="669" t="n">
        <v>1.3</v>
      </c>
      <c r="G331" s="38" t="n">
        <v>6</v>
      </c>
      <c r="H331" s="669" t="n">
        <v>7.8</v>
      </c>
      <c r="I331" s="669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7" t="inlineStr">
        <is>
          <t>КИ</t>
        </is>
      </c>
    </row>
    <row r="332" ht="12.5" customHeight="1">
      <c r="A332" s="381" t="n"/>
      <c r="B332" s="625" t="n"/>
      <c r="C332" s="625" t="n"/>
      <c r="D332" s="625" t="n"/>
      <c r="E332" s="625" t="n"/>
      <c r="F332" s="625" t="n"/>
      <c r="G332" s="625" t="n"/>
      <c r="H332" s="625" t="n"/>
      <c r="I332" s="625" t="n"/>
      <c r="J332" s="625" t="n"/>
      <c r="K332" s="625" t="n"/>
      <c r="L332" s="625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IFERROR(V331/H331,"0")</f>
        <v/>
      </c>
      <c r="W332" s="676">
        <f>IFERROR(W331/H331,"0")</f>
        <v/>
      </c>
      <c r="X332" s="676">
        <f>IFERROR(IF(X331="",0,X331),"0")</f>
        <v/>
      </c>
      <c r="Y332" s="677" t="n"/>
      <c r="Z332" s="677" t="n"/>
    </row>
    <row r="333" ht="12.5" customHeight="1">
      <c r="A333" s="625" t="n"/>
      <c r="B333" s="625" t="n"/>
      <c r="C333" s="625" t="n"/>
      <c r="D333" s="625" t="n"/>
      <c r="E333" s="625" t="n"/>
      <c r="F333" s="625" t="n"/>
      <c r="G333" s="625" t="n"/>
      <c r="H333" s="625" t="n"/>
      <c r="I333" s="625" t="n"/>
      <c r="J333" s="625" t="n"/>
      <c r="K333" s="625" t="n"/>
      <c r="L333" s="625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IFERROR(SUM(V331:V331),"0")</f>
        <v/>
      </c>
      <c r="W333" s="676">
        <f>IFERROR(SUM(W331:W331),"0")</f>
        <v/>
      </c>
      <c r="X333" s="43" t="n"/>
      <c r="Y333" s="677" t="n"/>
      <c r="Z333" s="677" t="n"/>
    </row>
    <row r="334" ht="27.75" customHeight="1">
      <c r="A334" s="370" t="inlineStr">
        <is>
          <t>Баварушка</t>
        </is>
      </c>
      <c r="B334" s="668" t="n"/>
      <c r="C334" s="668" t="n"/>
      <c r="D334" s="668" t="n"/>
      <c r="E334" s="668" t="n"/>
      <c r="F334" s="668" t="n"/>
      <c r="G334" s="668" t="n"/>
      <c r="H334" s="668" t="n"/>
      <c r="I334" s="668" t="n"/>
      <c r="J334" s="668" t="n"/>
      <c r="K334" s="668" t="n"/>
      <c r="L334" s="668" t="n"/>
      <c r="M334" s="668" t="n"/>
      <c r="N334" s="668" t="n"/>
      <c r="O334" s="668" t="n"/>
      <c r="P334" s="668" t="n"/>
      <c r="Q334" s="668" t="n"/>
      <c r="R334" s="668" t="n"/>
      <c r="S334" s="668" t="n"/>
      <c r="T334" s="668" t="n"/>
      <c r="U334" s="668" t="n"/>
      <c r="V334" s="668" t="n"/>
      <c r="W334" s="668" t="n"/>
      <c r="X334" s="668" t="n"/>
      <c r="Y334" s="55" t="n"/>
      <c r="Z334" s="55" t="n"/>
    </row>
    <row r="335" ht="16.5" customHeight="1">
      <c r="A335" s="371" t="inlineStr">
        <is>
          <t>Филейбургская</t>
        </is>
      </c>
      <c r="B335" s="625" t="n"/>
      <c r="C335" s="625" t="n"/>
      <c r="D335" s="625" t="n"/>
      <c r="E335" s="625" t="n"/>
      <c r="F335" s="625" t="n"/>
      <c r="G335" s="625" t="n"/>
      <c r="H335" s="625" t="n"/>
      <c r="I335" s="625" t="n"/>
      <c r="J335" s="625" t="n"/>
      <c r="K335" s="625" t="n"/>
      <c r="L335" s="625" t="n"/>
      <c r="M335" s="625" t="n"/>
      <c r="N335" s="625" t="n"/>
      <c r="O335" s="625" t="n"/>
      <c r="P335" s="625" t="n"/>
      <c r="Q335" s="625" t="n"/>
      <c r="R335" s="625" t="n"/>
      <c r="S335" s="625" t="n"/>
      <c r="T335" s="625" t="n"/>
      <c r="U335" s="625" t="n"/>
      <c r="V335" s="625" t="n"/>
      <c r="W335" s="625" t="n"/>
      <c r="X335" s="625" t="n"/>
      <c r="Y335" s="371" t="n"/>
      <c r="Z335" s="371" t="n"/>
    </row>
    <row r="336" ht="14.25" customHeight="1">
      <c r="A336" s="372" t="inlineStr">
        <is>
          <t>Вареные колбасы</t>
        </is>
      </c>
      <c r="B336" s="625" t="n"/>
      <c r="C336" s="625" t="n"/>
      <c r="D336" s="625" t="n"/>
      <c r="E336" s="625" t="n"/>
      <c r="F336" s="625" t="n"/>
      <c r="G336" s="625" t="n"/>
      <c r="H336" s="625" t="n"/>
      <c r="I336" s="625" t="n"/>
      <c r="J336" s="625" t="n"/>
      <c r="K336" s="625" t="n"/>
      <c r="L336" s="625" t="n"/>
      <c r="M336" s="625" t="n"/>
      <c r="N336" s="625" t="n"/>
      <c r="O336" s="625" t="n"/>
      <c r="P336" s="625" t="n"/>
      <c r="Q336" s="625" t="n"/>
      <c r="R336" s="625" t="n"/>
      <c r="S336" s="625" t="n"/>
      <c r="T336" s="625" t="n"/>
      <c r="U336" s="625" t="n"/>
      <c r="V336" s="625" t="n"/>
      <c r="W336" s="625" t="n"/>
      <c r="X336" s="625" t="n"/>
      <c r="Y336" s="372" t="n"/>
      <c r="Z336" s="372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73" t="n">
        <v>4607091389708</v>
      </c>
      <c r="E337" s="637" t="n"/>
      <c r="F337" s="669" t="n">
        <v>0.45</v>
      </c>
      <c r="G337" s="38" t="n">
        <v>6</v>
      </c>
      <c r="H337" s="669" t="n">
        <v>2.7</v>
      </c>
      <c r="I337" s="669" t="n">
        <v>2.9</v>
      </c>
      <c r="J337" s="38" t="n">
        <v>156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7" s="671" t="n"/>
      <c r="P337" s="671" t="n"/>
      <c r="Q337" s="671" t="n"/>
      <c r="R337" s="637" t="n"/>
      <c r="S337" s="40" t="inlineStr"/>
      <c r="T337" s="40" t="inlineStr"/>
      <c r="U337" s="41" t="inlineStr">
        <is>
          <t>кг</t>
        </is>
      </c>
      <c r="V337" s="672" t="n">
        <v>54</v>
      </c>
      <c r="W337" s="673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73" t="n">
        <v>4607091389692</v>
      </c>
      <c r="E338" s="637" t="n"/>
      <c r="F338" s="669" t="n">
        <v>0.45</v>
      </c>
      <c r="G338" s="38" t="n">
        <v>6</v>
      </c>
      <c r="H338" s="669" t="n">
        <v>2.7</v>
      </c>
      <c r="I338" s="669" t="n">
        <v>2.9</v>
      </c>
      <c r="J338" s="38" t="n">
        <v>156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38" s="671" t="n"/>
      <c r="P338" s="671" t="n"/>
      <c r="Q338" s="671" t="n"/>
      <c r="R338" s="637" t="n"/>
      <c r="S338" s="40" t="inlineStr"/>
      <c r="T338" s="40" t="inlineStr"/>
      <c r="U338" s="41" t="inlineStr">
        <is>
          <t>кг</t>
        </is>
      </c>
      <c r="V338" s="672" t="n">
        <v>0</v>
      </c>
      <c r="W338" s="673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49" t="inlineStr">
        <is>
          <t>КИ</t>
        </is>
      </c>
    </row>
    <row r="339" ht="12.5" customHeight="1">
      <c r="A339" s="381" t="n"/>
      <c r="B339" s="625" t="n"/>
      <c r="C339" s="625" t="n"/>
      <c r="D339" s="625" t="n"/>
      <c r="E339" s="625" t="n"/>
      <c r="F339" s="625" t="n"/>
      <c r="G339" s="625" t="n"/>
      <c r="H339" s="625" t="n"/>
      <c r="I339" s="625" t="n"/>
      <c r="J339" s="625" t="n"/>
      <c r="K339" s="625" t="n"/>
      <c r="L339" s="625" t="n"/>
      <c r="M339" s="674" t="n"/>
      <c r="N339" s="675" t="inlineStr">
        <is>
          <t>Итого</t>
        </is>
      </c>
      <c r="O339" s="645" t="n"/>
      <c r="P339" s="645" t="n"/>
      <c r="Q339" s="645" t="n"/>
      <c r="R339" s="645" t="n"/>
      <c r="S339" s="645" t="n"/>
      <c r="T339" s="646" t="n"/>
      <c r="U339" s="43" t="inlineStr">
        <is>
          <t>кор</t>
        </is>
      </c>
      <c r="V339" s="676">
        <f>IFERROR(V337/H337,"0")+IFERROR(V338/H338,"0")</f>
        <v/>
      </c>
      <c r="W339" s="676">
        <f>IFERROR(W337/H337,"0")+IFERROR(W338/H338,"0")</f>
        <v/>
      </c>
      <c r="X339" s="676">
        <f>IFERROR(IF(X337="",0,X337),"0")+IFERROR(IF(X338="",0,X338),"0")</f>
        <v/>
      </c>
      <c r="Y339" s="677" t="n"/>
      <c r="Z339" s="677" t="n"/>
    </row>
    <row r="340" ht="12.5" customHeight="1">
      <c r="A340" s="625" t="n"/>
      <c r="B340" s="625" t="n"/>
      <c r="C340" s="625" t="n"/>
      <c r="D340" s="625" t="n"/>
      <c r="E340" s="625" t="n"/>
      <c r="F340" s="625" t="n"/>
      <c r="G340" s="625" t="n"/>
      <c r="H340" s="625" t="n"/>
      <c r="I340" s="625" t="n"/>
      <c r="J340" s="625" t="n"/>
      <c r="K340" s="625" t="n"/>
      <c r="L340" s="625" t="n"/>
      <c r="M340" s="674" t="n"/>
      <c r="N340" s="675" t="inlineStr">
        <is>
          <t>Итого</t>
        </is>
      </c>
      <c r="O340" s="645" t="n"/>
      <c r="P340" s="645" t="n"/>
      <c r="Q340" s="645" t="n"/>
      <c r="R340" s="645" t="n"/>
      <c r="S340" s="645" t="n"/>
      <c r="T340" s="646" t="n"/>
      <c r="U340" s="43" t="inlineStr">
        <is>
          <t>кг</t>
        </is>
      </c>
      <c r="V340" s="676">
        <f>IFERROR(SUM(V337:V338),"0")</f>
        <v/>
      </c>
      <c r="W340" s="676">
        <f>IFERROR(SUM(W337:W338),"0")</f>
        <v/>
      </c>
      <c r="X340" s="43" t="n"/>
      <c r="Y340" s="677" t="n"/>
      <c r="Z340" s="677" t="n"/>
    </row>
    <row r="341" ht="14.25" customHeight="1">
      <c r="A341" s="372" t="inlineStr">
        <is>
          <t>Копченые колбасы</t>
        </is>
      </c>
      <c r="B341" s="625" t="n"/>
      <c r="C341" s="625" t="n"/>
      <c r="D341" s="625" t="n"/>
      <c r="E341" s="625" t="n"/>
      <c r="F341" s="625" t="n"/>
      <c r="G341" s="625" t="n"/>
      <c r="H341" s="625" t="n"/>
      <c r="I341" s="625" t="n"/>
      <c r="J341" s="625" t="n"/>
      <c r="K341" s="625" t="n"/>
      <c r="L341" s="625" t="n"/>
      <c r="M341" s="625" t="n"/>
      <c r="N341" s="625" t="n"/>
      <c r="O341" s="625" t="n"/>
      <c r="P341" s="625" t="n"/>
      <c r="Q341" s="625" t="n"/>
      <c r="R341" s="625" t="n"/>
      <c r="S341" s="625" t="n"/>
      <c r="T341" s="625" t="n"/>
      <c r="U341" s="625" t="n"/>
      <c r="V341" s="625" t="n"/>
      <c r="W341" s="625" t="n"/>
      <c r="X341" s="625" t="n"/>
      <c r="Y341" s="372" t="n"/>
      <c r="Z341" s="372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73" t="n">
        <v>4607091389753</v>
      </c>
      <c r="E342" s="637" t="n"/>
      <c r="F342" s="669" t="n">
        <v>0.7</v>
      </c>
      <c r="G342" s="38" t="n">
        <v>6</v>
      </c>
      <c r="H342" s="669" t="n">
        <v>4.2</v>
      </c>
      <c r="I342" s="669" t="n">
        <v>4.43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45</v>
      </c>
      <c r="N342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73" t="n">
        <v>4607091389760</v>
      </c>
      <c r="E343" s="637" t="n"/>
      <c r="F343" s="669" t="n">
        <v>0.7</v>
      </c>
      <c r="G343" s="38" t="n">
        <v>6</v>
      </c>
      <c r="H343" s="669" t="n">
        <v>4.2</v>
      </c>
      <c r="I343" s="669" t="n">
        <v>4.43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45</v>
      </c>
      <c r="N343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73" t="n">
        <v>4607091389746</v>
      </c>
      <c r="E344" s="637" t="n"/>
      <c r="F344" s="669" t="n">
        <v>0.7</v>
      </c>
      <c r="G344" s="38" t="n">
        <v>6</v>
      </c>
      <c r="H344" s="669" t="n">
        <v>4.2</v>
      </c>
      <c r="I344" s="669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4" s="671" t="n"/>
      <c r="P344" s="671" t="n"/>
      <c r="Q344" s="671" t="n"/>
      <c r="R344" s="637" t="n"/>
      <c r="S344" s="40" t="inlineStr"/>
      <c r="T344" s="40" t="inlineStr"/>
      <c r="U344" s="41" t="inlineStr">
        <is>
          <t>кг</t>
        </is>
      </c>
      <c r="V344" s="672" t="n">
        <v>0</v>
      </c>
      <c r="W344" s="673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73" t="n">
        <v>4680115882928</v>
      </c>
      <c r="E345" s="637" t="n"/>
      <c r="F345" s="669" t="n">
        <v>0.28</v>
      </c>
      <c r="G345" s="38" t="n">
        <v>6</v>
      </c>
      <c r="H345" s="669" t="n">
        <v>1.68</v>
      </c>
      <c r="I345" s="669" t="n">
        <v>2.6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35</v>
      </c>
      <c r="N345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5" s="671" t="n"/>
      <c r="P345" s="671" t="n"/>
      <c r="Q345" s="671" t="n"/>
      <c r="R345" s="637" t="n"/>
      <c r="S345" s="40" t="inlineStr"/>
      <c r="T345" s="40" t="inlineStr"/>
      <c r="U345" s="41" t="inlineStr">
        <is>
          <t>кг</t>
        </is>
      </c>
      <c r="V345" s="672" t="n">
        <v>0</v>
      </c>
      <c r="W345" s="673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73" t="n">
        <v>4680115883147</v>
      </c>
      <c r="E346" s="637" t="n"/>
      <c r="F346" s="669" t="n">
        <v>0.28</v>
      </c>
      <c r="G346" s="38" t="n">
        <v>6</v>
      </c>
      <c r="H346" s="669" t="n">
        <v>1.68</v>
      </c>
      <c r="I346" s="669" t="n">
        <v>1.81</v>
      </c>
      <c r="J346" s="38" t="n">
        <v>234</v>
      </c>
      <c r="K346" s="38" t="inlineStr">
        <is>
          <t>18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IFERROR(IF(W346=0,"",ROUNDUP(W346/H346,0)*0.00502),"")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73" t="n">
        <v>4607091384338</v>
      </c>
      <c r="E347" s="637" t="n"/>
      <c r="F347" s="669" t="n">
        <v>0.35</v>
      </c>
      <c r="G347" s="38" t="n">
        <v>6</v>
      </c>
      <c r="H347" s="669" t="n">
        <v>2.1</v>
      </c>
      <c r="I347" s="669" t="n">
        <v>2.23</v>
      </c>
      <c r="J347" s="38" t="n">
        <v>234</v>
      </c>
      <c r="K347" s="38" t="inlineStr">
        <is>
          <t>18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IFERROR(IF(W347=0,"",ROUNDUP(W347/H347,0)*0.00502),"")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73" t="n">
        <v>4680115883154</v>
      </c>
      <c r="E348" s="637" t="n"/>
      <c r="F348" s="669" t="n">
        <v>0.28</v>
      </c>
      <c r="G348" s="38" t="n">
        <v>6</v>
      </c>
      <c r="H348" s="669" t="n">
        <v>1.68</v>
      </c>
      <c r="I348" s="669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73" t="n">
        <v>4607091389524</v>
      </c>
      <c r="E349" s="637" t="n"/>
      <c r="F349" s="669" t="n">
        <v>0.35</v>
      </c>
      <c r="G349" s="38" t="n">
        <v>6</v>
      </c>
      <c r="H349" s="669" t="n">
        <v>2.1</v>
      </c>
      <c r="I349" s="669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73" t="n">
        <v>4680115883161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73" t="n">
        <v>4607091384345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16.8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73" t="n">
        <v>4680115883178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73" t="n">
        <v>4607091389531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31.5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73" t="n">
        <v>4680115883185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 t="inlineStr">
        <is>
          <t>В/к колбасы «Филейбургская с душистым чесноком» срез Фикс.вес 0,28 фиброуз в/у Баварушка</t>
        </is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12.5" customHeight="1">
      <c r="A355" s="381" t="n"/>
      <c r="B355" s="625" t="n"/>
      <c r="C355" s="625" t="n"/>
      <c r="D355" s="625" t="n"/>
      <c r="E355" s="625" t="n"/>
      <c r="F355" s="625" t="n"/>
      <c r="G355" s="625" t="n"/>
      <c r="H355" s="625" t="n"/>
      <c r="I355" s="625" t="n"/>
      <c r="J355" s="625" t="n"/>
      <c r="K355" s="625" t="n"/>
      <c r="L355" s="625" t="n"/>
      <c r="M355" s="674" t="n"/>
      <c r="N355" s="675" t="inlineStr">
        <is>
          <t>Итого</t>
        </is>
      </c>
      <c r="O355" s="645" t="n"/>
      <c r="P355" s="645" t="n"/>
      <c r="Q355" s="645" t="n"/>
      <c r="R355" s="645" t="n"/>
      <c r="S355" s="645" t="n"/>
      <c r="T355" s="646" t="n"/>
      <c r="U355" s="43" t="inlineStr">
        <is>
          <t>кор</t>
        </is>
      </c>
      <c r="V355" s="676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6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/>
      </c>
      <c r="X355" s="676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/>
      </c>
      <c r="Y355" s="677" t="n"/>
      <c r="Z355" s="677" t="n"/>
    </row>
    <row r="356" ht="12.5" customHeight="1">
      <c r="A356" s="625" t="n"/>
      <c r="B356" s="625" t="n"/>
      <c r="C356" s="625" t="n"/>
      <c r="D356" s="625" t="n"/>
      <c r="E356" s="625" t="n"/>
      <c r="F356" s="625" t="n"/>
      <c r="G356" s="625" t="n"/>
      <c r="H356" s="625" t="n"/>
      <c r="I356" s="625" t="n"/>
      <c r="J356" s="625" t="n"/>
      <c r="K356" s="625" t="n"/>
      <c r="L356" s="625" t="n"/>
      <c r="M356" s="674" t="n"/>
      <c r="N356" s="675" t="inlineStr">
        <is>
          <t>Итого</t>
        </is>
      </c>
      <c r="O356" s="645" t="n"/>
      <c r="P356" s="645" t="n"/>
      <c r="Q356" s="645" t="n"/>
      <c r="R356" s="645" t="n"/>
      <c r="S356" s="645" t="n"/>
      <c r="T356" s="646" t="n"/>
      <c r="U356" s="43" t="inlineStr">
        <is>
          <t>кг</t>
        </is>
      </c>
      <c r="V356" s="676">
        <f>IFERROR(SUM(V342:V354),"0")</f>
        <v/>
      </c>
      <c r="W356" s="676">
        <f>IFERROR(SUM(W342:W354),"0")</f>
        <v/>
      </c>
      <c r="X356" s="43" t="n"/>
      <c r="Y356" s="677" t="n"/>
      <c r="Z356" s="677" t="n"/>
    </row>
    <row r="357" ht="14.25" customHeight="1">
      <c r="A357" s="372" t="inlineStr">
        <is>
          <t>Сосиски</t>
        </is>
      </c>
      <c r="B357" s="625" t="n"/>
      <c r="C357" s="625" t="n"/>
      <c r="D357" s="625" t="n"/>
      <c r="E357" s="625" t="n"/>
      <c r="F357" s="625" t="n"/>
      <c r="G357" s="625" t="n"/>
      <c r="H357" s="625" t="n"/>
      <c r="I357" s="625" t="n"/>
      <c r="J357" s="625" t="n"/>
      <c r="K357" s="625" t="n"/>
      <c r="L357" s="625" t="n"/>
      <c r="M357" s="625" t="n"/>
      <c r="N357" s="625" t="n"/>
      <c r="O357" s="625" t="n"/>
      <c r="P357" s="625" t="n"/>
      <c r="Q357" s="625" t="n"/>
      <c r="R357" s="625" t="n"/>
      <c r="S357" s="625" t="n"/>
      <c r="T357" s="625" t="n"/>
      <c r="U357" s="625" t="n"/>
      <c r="V357" s="625" t="n"/>
      <c r="W357" s="625" t="n"/>
      <c r="X357" s="625" t="n"/>
      <c r="Y357" s="372" t="n"/>
      <c r="Z357" s="372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73" t="n">
        <v>4607091389685</v>
      </c>
      <c r="E358" s="637" t="n"/>
      <c r="F358" s="669" t="n">
        <v>1.3</v>
      </c>
      <c r="G358" s="38" t="n">
        <v>6</v>
      </c>
      <c r="H358" s="669" t="n">
        <v>7.8</v>
      </c>
      <c r="I358" s="669" t="n">
        <v>8.346</v>
      </c>
      <c r="J358" s="38" t="n">
        <v>56</v>
      </c>
      <c r="K358" s="38" t="inlineStr">
        <is>
          <t>8</t>
        </is>
      </c>
      <c r="L358" s="39" t="inlineStr">
        <is>
          <t>СК3</t>
        </is>
      </c>
      <c r="M358" s="38" t="n">
        <v>45</v>
      </c>
      <c r="N358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73" t="n">
        <v>4607091389654</v>
      </c>
      <c r="E359" s="637" t="n"/>
      <c r="F359" s="669" t="n">
        <v>0.33</v>
      </c>
      <c r="G359" s="38" t="n">
        <v>6</v>
      </c>
      <c r="H359" s="669" t="n">
        <v>1.98</v>
      </c>
      <c r="I359" s="669" t="n">
        <v>2.258</v>
      </c>
      <c r="J359" s="38" t="n">
        <v>156</v>
      </c>
      <c r="K359" s="38" t="inlineStr">
        <is>
          <t>12</t>
        </is>
      </c>
      <c r="L359" s="39" t="inlineStr">
        <is>
          <t>СК3</t>
        </is>
      </c>
      <c r="M359" s="38" t="n">
        <v>45</v>
      </c>
      <c r="N359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19.8</v>
      </c>
      <c r="W359" s="67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73" t="n">
        <v>4607091384352</v>
      </c>
      <c r="E360" s="637" t="n"/>
      <c r="F360" s="669" t="n">
        <v>0.6</v>
      </c>
      <c r="G360" s="38" t="n">
        <v>4</v>
      </c>
      <c r="H360" s="669" t="n">
        <v>2.4</v>
      </c>
      <c r="I360" s="669" t="n">
        <v>2.646</v>
      </c>
      <c r="J360" s="38" t="n">
        <v>120</v>
      </c>
      <c r="K360" s="38" t="inlineStr">
        <is>
          <t>12</t>
        </is>
      </c>
      <c r="L360" s="39" t="inlineStr">
        <is>
          <t>СК3</t>
        </is>
      </c>
      <c r="M360" s="38" t="n">
        <v>45</v>
      </c>
      <c r="N360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0" s="671" t="n"/>
      <c r="P360" s="671" t="n"/>
      <c r="Q360" s="671" t="n"/>
      <c r="R360" s="637" t="n"/>
      <c r="S360" s="40" t="inlineStr"/>
      <c r="T360" s="40" t="inlineStr"/>
      <c r="U360" s="41" t="inlineStr">
        <is>
          <t>кг</t>
        </is>
      </c>
      <c r="V360" s="672" t="n">
        <v>40.8</v>
      </c>
      <c r="W360" s="673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73" t="n">
        <v>4607091389661</v>
      </c>
      <c r="E361" s="637" t="n"/>
      <c r="F361" s="669" t="n">
        <v>0.55</v>
      </c>
      <c r="G361" s="38" t="n">
        <v>4</v>
      </c>
      <c r="H361" s="669" t="n">
        <v>2.2</v>
      </c>
      <c r="I361" s="669" t="n">
        <v>2.492</v>
      </c>
      <c r="J361" s="38" t="n">
        <v>120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1" s="671" t="n"/>
      <c r="P361" s="671" t="n"/>
      <c r="Q361" s="671" t="n"/>
      <c r="R361" s="637" t="n"/>
      <c r="S361" s="40" t="inlineStr"/>
      <c r="T361" s="40" t="inlineStr"/>
      <c r="U361" s="41" t="inlineStr">
        <is>
          <t>кг</t>
        </is>
      </c>
      <c r="V361" s="672" t="n">
        <v>48.40000000000001</v>
      </c>
      <c r="W361" s="673">
        <f>IFERROR(IF(V361="",0,CEILING((V361/$H361),1)*$H361),"")</f>
        <v/>
      </c>
      <c r="X361" s="42">
        <f>IFERROR(IF(W361=0,"",ROUNDUP(W361/H361,0)*0.00937),"")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12.5" customHeight="1">
      <c r="A362" s="381" t="n"/>
      <c r="B362" s="625" t="n"/>
      <c r="C362" s="625" t="n"/>
      <c r="D362" s="625" t="n"/>
      <c r="E362" s="625" t="n"/>
      <c r="F362" s="625" t="n"/>
      <c r="G362" s="625" t="n"/>
      <c r="H362" s="625" t="n"/>
      <c r="I362" s="625" t="n"/>
      <c r="J362" s="625" t="n"/>
      <c r="K362" s="625" t="n"/>
      <c r="L362" s="625" t="n"/>
      <c r="M362" s="674" t="n"/>
      <c r="N362" s="675" t="inlineStr">
        <is>
          <t>Итого</t>
        </is>
      </c>
      <c r="O362" s="645" t="n"/>
      <c r="P362" s="645" t="n"/>
      <c r="Q362" s="645" t="n"/>
      <c r="R362" s="645" t="n"/>
      <c r="S362" s="645" t="n"/>
      <c r="T362" s="646" t="n"/>
      <c r="U362" s="43" t="inlineStr">
        <is>
          <t>кор</t>
        </is>
      </c>
      <c r="V362" s="676">
        <f>IFERROR(V358/H358,"0")+IFERROR(V359/H359,"0")+IFERROR(V360/H360,"0")+IFERROR(V361/H361,"0")</f>
        <v/>
      </c>
      <c r="W362" s="676">
        <f>IFERROR(W358/H358,"0")+IFERROR(W359/H359,"0")+IFERROR(W360/H360,"0")+IFERROR(W361/H361,"0")</f>
        <v/>
      </c>
      <c r="X362" s="676">
        <f>IFERROR(IF(X358="",0,X358),"0")+IFERROR(IF(X359="",0,X359),"0")+IFERROR(IF(X360="",0,X360),"0")+IFERROR(IF(X361="",0,X361),"0")</f>
        <v/>
      </c>
      <c r="Y362" s="677" t="n"/>
      <c r="Z362" s="677" t="n"/>
    </row>
    <row r="363" ht="12.5" customHeight="1">
      <c r="A363" s="625" t="n"/>
      <c r="B363" s="625" t="n"/>
      <c r="C363" s="625" t="n"/>
      <c r="D363" s="625" t="n"/>
      <c r="E363" s="625" t="n"/>
      <c r="F363" s="625" t="n"/>
      <c r="G363" s="625" t="n"/>
      <c r="H363" s="625" t="n"/>
      <c r="I363" s="625" t="n"/>
      <c r="J363" s="625" t="n"/>
      <c r="K363" s="625" t="n"/>
      <c r="L363" s="625" t="n"/>
      <c r="M363" s="674" t="n"/>
      <c r="N363" s="675" t="inlineStr">
        <is>
          <t>Итого</t>
        </is>
      </c>
      <c r="O363" s="645" t="n"/>
      <c r="P363" s="645" t="n"/>
      <c r="Q363" s="645" t="n"/>
      <c r="R363" s="645" t="n"/>
      <c r="S363" s="645" t="n"/>
      <c r="T363" s="646" t="n"/>
      <c r="U363" s="43" t="inlineStr">
        <is>
          <t>кг</t>
        </is>
      </c>
      <c r="V363" s="676">
        <f>IFERROR(SUM(V358:V361),"0")</f>
        <v/>
      </c>
      <c r="W363" s="676">
        <f>IFERROR(SUM(W358:W361),"0")</f>
        <v/>
      </c>
      <c r="X363" s="43" t="n"/>
      <c r="Y363" s="677" t="n"/>
      <c r="Z363" s="677" t="n"/>
    </row>
    <row r="364" ht="14.25" customHeight="1">
      <c r="A364" s="372" t="inlineStr">
        <is>
          <t>Сардельки</t>
        </is>
      </c>
      <c r="B364" s="625" t="n"/>
      <c r="C364" s="625" t="n"/>
      <c r="D364" s="625" t="n"/>
      <c r="E364" s="625" t="n"/>
      <c r="F364" s="625" t="n"/>
      <c r="G364" s="625" t="n"/>
      <c r="H364" s="625" t="n"/>
      <c r="I364" s="625" t="n"/>
      <c r="J364" s="625" t="n"/>
      <c r="K364" s="625" t="n"/>
      <c r="L364" s="625" t="n"/>
      <c r="M364" s="625" t="n"/>
      <c r="N364" s="625" t="n"/>
      <c r="O364" s="625" t="n"/>
      <c r="P364" s="625" t="n"/>
      <c r="Q364" s="625" t="n"/>
      <c r="R364" s="625" t="n"/>
      <c r="S364" s="625" t="n"/>
      <c r="T364" s="625" t="n"/>
      <c r="U364" s="625" t="n"/>
      <c r="V364" s="625" t="n"/>
      <c r="W364" s="625" t="n"/>
      <c r="X364" s="625" t="n"/>
      <c r="Y364" s="372" t="n"/>
      <c r="Z364" s="372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73" t="n">
        <v>4680115881648</v>
      </c>
      <c r="E365" s="637" t="n"/>
      <c r="F365" s="669" t="n">
        <v>1</v>
      </c>
      <c r="G365" s="38" t="n">
        <v>4</v>
      </c>
      <c r="H365" s="669" t="n">
        <v>4</v>
      </c>
      <c r="I365" s="669" t="n">
        <v>4.404</v>
      </c>
      <c r="J365" s="38" t="n">
        <v>104</v>
      </c>
      <c r="K365" s="38" t="inlineStr">
        <is>
          <t>8</t>
        </is>
      </c>
      <c r="L365" s="39" t="inlineStr">
        <is>
          <t>СК2</t>
        </is>
      </c>
      <c r="M365" s="38" t="n">
        <v>35</v>
      </c>
      <c r="N365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IFERROR(IF(W365=0,"",ROUNDUP(W365/H365,0)*0.01196),"")</f>
        <v/>
      </c>
      <c r="Y365" s="69" t="inlineStr"/>
      <c r="Z365" s="70" t="inlineStr"/>
      <c r="AD365" s="71" t="n"/>
      <c r="BA365" s="267" t="inlineStr">
        <is>
          <t>КИ</t>
        </is>
      </c>
    </row>
    <row r="366" ht="12.5" customHeight="1">
      <c r="A366" s="381" t="n"/>
      <c r="B366" s="625" t="n"/>
      <c r="C366" s="625" t="n"/>
      <c r="D366" s="625" t="n"/>
      <c r="E366" s="625" t="n"/>
      <c r="F366" s="625" t="n"/>
      <c r="G366" s="625" t="n"/>
      <c r="H366" s="625" t="n"/>
      <c r="I366" s="625" t="n"/>
      <c r="J366" s="625" t="n"/>
      <c r="K366" s="625" t="n"/>
      <c r="L366" s="625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IFERROR(V365/H365,"0")</f>
        <v/>
      </c>
      <c r="W366" s="676">
        <f>IFERROR(W365/H365,"0")</f>
        <v/>
      </c>
      <c r="X366" s="676">
        <f>IFERROR(IF(X365="",0,X365),"0")</f>
        <v/>
      </c>
      <c r="Y366" s="677" t="n"/>
      <c r="Z366" s="677" t="n"/>
    </row>
    <row r="367" ht="12.5" customHeight="1">
      <c r="A367" s="625" t="n"/>
      <c r="B367" s="625" t="n"/>
      <c r="C367" s="625" t="n"/>
      <c r="D367" s="625" t="n"/>
      <c r="E367" s="625" t="n"/>
      <c r="F367" s="625" t="n"/>
      <c r="G367" s="625" t="n"/>
      <c r="H367" s="625" t="n"/>
      <c r="I367" s="625" t="n"/>
      <c r="J367" s="625" t="n"/>
      <c r="K367" s="625" t="n"/>
      <c r="L367" s="625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IFERROR(SUM(V365:V365),"0")</f>
        <v/>
      </c>
      <c r="W367" s="676">
        <f>IFERROR(SUM(W365:W365),"0")</f>
        <v/>
      </c>
      <c r="X367" s="43" t="n"/>
      <c r="Y367" s="677" t="n"/>
      <c r="Z367" s="677" t="n"/>
    </row>
    <row r="368" ht="14.25" customHeight="1">
      <c r="A368" s="372" t="inlineStr">
        <is>
          <t>Сырокопченые колбасы</t>
        </is>
      </c>
      <c r="B368" s="625" t="n"/>
      <c r="C368" s="625" t="n"/>
      <c r="D368" s="625" t="n"/>
      <c r="E368" s="625" t="n"/>
      <c r="F368" s="625" t="n"/>
      <c r="G368" s="625" t="n"/>
      <c r="H368" s="625" t="n"/>
      <c r="I368" s="625" t="n"/>
      <c r="J368" s="625" t="n"/>
      <c r="K368" s="625" t="n"/>
      <c r="L368" s="625" t="n"/>
      <c r="M368" s="625" t="n"/>
      <c r="N368" s="625" t="n"/>
      <c r="O368" s="625" t="n"/>
      <c r="P368" s="625" t="n"/>
      <c r="Q368" s="625" t="n"/>
      <c r="R368" s="625" t="n"/>
      <c r="S368" s="625" t="n"/>
      <c r="T368" s="625" t="n"/>
      <c r="U368" s="625" t="n"/>
      <c r="V368" s="625" t="n"/>
      <c r="W368" s="625" t="n"/>
      <c r="X368" s="625" t="n"/>
      <c r="Y368" s="372" t="n"/>
      <c r="Z368" s="372" t="n"/>
    </row>
    <row r="369" ht="27" customHeight="1">
      <c r="A369" s="64" t="inlineStr">
        <is>
          <t>SU003280</t>
        </is>
      </c>
      <c r="B369" s="64" t="inlineStr">
        <is>
          <t>P003776</t>
        </is>
      </c>
      <c r="C369" s="37" t="n">
        <v>4301032046</v>
      </c>
      <c r="D369" s="373" t="n">
        <v>4680115884359</v>
      </c>
      <c r="E369" s="637" t="n"/>
      <c r="F369" s="669" t="n">
        <v>0.06</v>
      </c>
      <c r="G369" s="38" t="n">
        <v>20</v>
      </c>
      <c r="H369" s="669" t="n">
        <v>1.2</v>
      </c>
      <c r="I369" s="669" t="n">
        <v>1.8</v>
      </c>
      <c r="J369" s="38" t="n">
        <v>160</v>
      </c>
      <c r="K369" s="38" t="inlineStr">
        <is>
          <t>10</t>
        </is>
      </c>
      <c r="L369" s="39" t="inlineStr">
        <is>
          <t>ДК</t>
        </is>
      </c>
      <c r="M369" s="38" t="n">
        <v>60</v>
      </c>
      <c r="N369" s="872" t="inlineStr">
        <is>
          <t>с/к колбасы «Балыкбургская с мраморным балыком и нотками кориандра» ф/в 0,06 нарезка ТМ «Баварушка»</t>
        </is>
      </c>
      <c r="O369" s="671" t="n"/>
      <c r="P369" s="671" t="n"/>
      <c r="Q369" s="671" t="n"/>
      <c r="R369" s="637" t="n"/>
      <c r="S369" s="40" t="inlineStr">
        <is>
          <t>01.12.2023</t>
        </is>
      </c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IFERROR(IF(W369=0,"",ROUNDUP(W369/H369,0)*0.00627),"")</f>
        <v/>
      </c>
      <c r="Y369" s="69" t="inlineStr"/>
      <c r="Z369" s="70" t="inlineStr">
        <is>
          <t>Новинка</t>
        </is>
      </c>
      <c r="AD369" s="71" t="n"/>
      <c r="BA369" s="268" t="inlineStr">
        <is>
          <t>КИ</t>
        </is>
      </c>
    </row>
    <row r="370" ht="27" customHeight="1">
      <c r="A370" s="64" t="inlineStr">
        <is>
          <t>SU003277</t>
        </is>
      </c>
      <c r="B370" s="64" t="inlineStr">
        <is>
          <t>P003775</t>
        </is>
      </c>
      <c r="C370" s="37" t="n">
        <v>4301032045</v>
      </c>
      <c r="D370" s="373" t="n">
        <v>4680115884335</v>
      </c>
      <c r="E370" s="637" t="n"/>
      <c r="F370" s="669" t="n">
        <v>0.06</v>
      </c>
      <c r="G370" s="38" t="n">
        <v>20</v>
      </c>
      <c r="H370" s="669" t="n">
        <v>1.2</v>
      </c>
      <c r="I370" s="669" t="n">
        <v>1.8</v>
      </c>
      <c r="J370" s="38" t="n">
        <v>160</v>
      </c>
      <c r="K370" s="38" t="inlineStr">
        <is>
          <t>10</t>
        </is>
      </c>
      <c r="L370" s="39" t="inlineStr">
        <is>
          <t>ДК</t>
        </is>
      </c>
      <c r="M370" s="38" t="n">
        <v>60</v>
      </c>
      <c r="N370" s="873" t="inlineStr">
        <is>
          <t>с/к колбасы «Филейбургская зернистая» ф/в 0,06 нарезка ТМ «Баварушка»</t>
        </is>
      </c>
      <c r="O370" s="671" t="n"/>
      <c r="P370" s="671" t="n"/>
      <c r="Q370" s="671" t="n"/>
      <c r="R370" s="637" t="n"/>
      <c r="S370" s="40" t="inlineStr">
        <is>
          <t>01.12.2023</t>
        </is>
      </c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IFERROR(IF(W370=0,"",ROUNDUP(W370/H370,0)*0.00627),"")</f>
        <v/>
      </c>
      <c r="Y370" s="69" t="inlineStr"/>
      <c r="Z370" s="70" t="inlineStr">
        <is>
          <t>Новинка</t>
        </is>
      </c>
      <c r="AD370" s="71" t="n"/>
      <c r="BA370" s="269" t="inlineStr">
        <is>
          <t>КИ</t>
        </is>
      </c>
    </row>
    <row r="371" ht="27" customHeight="1">
      <c r="A371" s="64" t="inlineStr">
        <is>
          <t>SU003281</t>
        </is>
      </c>
      <c r="B371" s="64" t="inlineStr">
        <is>
          <t>P003774</t>
        </is>
      </c>
      <c r="C371" s="37" t="n">
        <v>4301170011</v>
      </c>
      <c r="D371" s="373" t="n">
        <v>4680115884113</v>
      </c>
      <c r="E371" s="637" t="n"/>
      <c r="F371" s="669" t="n">
        <v>0.11</v>
      </c>
      <c r="G371" s="38" t="n">
        <v>12</v>
      </c>
      <c r="H371" s="669" t="n">
        <v>1.32</v>
      </c>
      <c r="I371" s="669" t="n">
        <v>1.88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74" t="inlineStr">
        <is>
          <t>с/к колбасы «Филейбургская с филе сочного окорока» ф/в 0,11 н/о ТМ «Баварушка»</t>
        </is>
      </c>
      <c r="O371" s="671" t="n"/>
      <c r="P371" s="671" t="n"/>
      <c r="Q371" s="671" t="n"/>
      <c r="R371" s="637" t="n"/>
      <c r="S371" s="40" t="inlineStr"/>
      <c r="T371" s="40" t="inlineStr"/>
      <c r="U371" s="41" t="inlineStr">
        <is>
          <t>кг</t>
        </is>
      </c>
      <c r="V371" s="672" t="n">
        <v>0</v>
      </c>
      <c r="W371" s="673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SU003278</t>
        </is>
      </c>
      <c r="B372" s="64" t="inlineStr">
        <is>
          <t>P003777</t>
        </is>
      </c>
      <c r="C372" s="37" t="n">
        <v>4301032047</v>
      </c>
      <c r="D372" s="373" t="n">
        <v>4680115884342</v>
      </c>
      <c r="E372" s="637" t="n"/>
      <c r="F372" s="669" t="n">
        <v>0.06</v>
      </c>
      <c r="G372" s="38" t="n">
        <v>20</v>
      </c>
      <c r="H372" s="669" t="n">
        <v>1.2</v>
      </c>
      <c r="I372" s="669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5" t="inlineStr">
        <is>
          <t>с/к колбасы «Филейбургская с ароматными пряностями» ф/в 0,06 нарезка ТМ «Баварушка»</t>
        </is>
      </c>
      <c r="O372" s="671" t="n"/>
      <c r="P372" s="671" t="n"/>
      <c r="Q372" s="671" t="n"/>
      <c r="R372" s="637" t="n"/>
      <c r="S372" s="40" t="inlineStr">
        <is>
          <t>01.12.2023</t>
        </is>
      </c>
      <c r="T372" s="40" t="inlineStr"/>
      <c r="U372" s="41" t="inlineStr">
        <is>
          <t>кг</t>
        </is>
      </c>
      <c r="V372" s="672" t="n">
        <v>0</v>
      </c>
      <c r="W372" s="673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/>
      <c r="AD372" s="71" t="n"/>
      <c r="BA372" s="271" t="inlineStr">
        <is>
          <t>КИ</t>
        </is>
      </c>
    </row>
    <row r="373" ht="12.5" customHeight="1">
      <c r="A373" s="381" t="n"/>
      <c r="B373" s="625" t="n"/>
      <c r="C373" s="625" t="n"/>
      <c r="D373" s="625" t="n"/>
      <c r="E373" s="625" t="n"/>
      <c r="F373" s="625" t="n"/>
      <c r="G373" s="625" t="n"/>
      <c r="H373" s="625" t="n"/>
      <c r="I373" s="625" t="n"/>
      <c r="J373" s="625" t="n"/>
      <c r="K373" s="625" t="n"/>
      <c r="L373" s="625" t="n"/>
      <c r="M373" s="674" t="n"/>
      <c r="N373" s="675" t="inlineStr">
        <is>
          <t>Итого</t>
        </is>
      </c>
      <c r="O373" s="645" t="n"/>
      <c r="P373" s="645" t="n"/>
      <c r="Q373" s="645" t="n"/>
      <c r="R373" s="645" t="n"/>
      <c r="S373" s="645" t="n"/>
      <c r="T373" s="646" t="n"/>
      <c r="U373" s="43" t="inlineStr">
        <is>
          <t>кор</t>
        </is>
      </c>
      <c r="V373" s="676">
        <f>IFERROR(V369/H369,"0")+IFERROR(V370/H370,"0")+IFERROR(V371/H371,"0")+IFERROR(V372/H372,"0")</f>
        <v/>
      </c>
      <c r="W373" s="676">
        <f>IFERROR(W369/H369,"0")+IFERROR(W370/H370,"0")+IFERROR(W371/H371,"0")+IFERROR(W372/H372,"0")</f>
        <v/>
      </c>
      <c r="X373" s="676">
        <f>IFERROR(IF(X369="",0,X369),"0")+IFERROR(IF(X370="",0,X370),"0")+IFERROR(IF(X371="",0,X371),"0")+IFERROR(IF(X372="",0,X372),"0")</f>
        <v/>
      </c>
      <c r="Y373" s="677" t="n"/>
      <c r="Z373" s="677" t="n"/>
    </row>
    <row r="374" ht="12.5" customHeight="1">
      <c r="A374" s="625" t="n"/>
      <c r="B374" s="625" t="n"/>
      <c r="C374" s="625" t="n"/>
      <c r="D374" s="625" t="n"/>
      <c r="E374" s="625" t="n"/>
      <c r="F374" s="625" t="n"/>
      <c r="G374" s="625" t="n"/>
      <c r="H374" s="625" t="n"/>
      <c r="I374" s="625" t="n"/>
      <c r="J374" s="625" t="n"/>
      <c r="K374" s="625" t="n"/>
      <c r="L374" s="625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кг</t>
        </is>
      </c>
      <c r="V374" s="676">
        <f>IFERROR(SUM(V369:V372),"0")</f>
        <v/>
      </c>
      <c r="W374" s="676">
        <f>IFERROR(SUM(W369:W372),"0")</f>
        <v/>
      </c>
      <c r="X374" s="43" t="n"/>
      <c r="Y374" s="677" t="n"/>
      <c r="Z374" s="677" t="n"/>
    </row>
    <row r="375" ht="14.25" customHeight="1">
      <c r="A375" s="372" t="inlineStr">
        <is>
          <t>Сыровяленые колбасы</t>
        </is>
      </c>
      <c r="B375" s="625" t="n"/>
      <c r="C375" s="625" t="n"/>
      <c r="D375" s="625" t="n"/>
      <c r="E375" s="625" t="n"/>
      <c r="F375" s="625" t="n"/>
      <c r="G375" s="625" t="n"/>
      <c r="H375" s="625" t="n"/>
      <c r="I375" s="625" t="n"/>
      <c r="J375" s="625" t="n"/>
      <c r="K375" s="625" t="n"/>
      <c r="L375" s="625" t="n"/>
      <c r="M375" s="625" t="n"/>
      <c r="N375" s="625" t="n"/>
      <c r="O375" s="625" t="n"/>
      <c r="P375" s="625" t="n"/>
      <c r="Q375" s="625" t="n"/>
      <c r="R375" s="625" t="n"/>
      <c r="S375" s="625" t="n"/>
      <c r="T375" s="625" t="n"/>
      <c r="U375" s="625" t="n"/>
      <c r="V375" s="625" t="n"/>
      <c r="W375" s="625" t="n"/>
      <c r="X375" s="625" t="n"/>
      <c r="Y375" s="372" t="n"/>
      <c r="Z375" s="372" t="n"/>
    </row>
    <row r="376" ht="27" customHeight="1">
      <c r="A376" s="64" t="inlineStr">
        <is>
          <t>SU003279</t>
        </is>
      </c>
      <c r="B376" s="64" t="inlineStr">
        <is>
          <t>P003773</t>
        </is>
      </c>
      <c r="C376" s="37" t="n">
        <v>4301170010</v>
      </c>
      <c r="D376" s="373" t="n">
        <v>4680115884090</v>
      </c>
      <c r="E376" s="637" t="n"/>
      <c r="F376" s="669" t="n">
        <v>0.11</v>
      </c>
      <c r="G376" s="38" t="n">
        <v>12</v>
      </c>
      <c r="H376" s="669" t="n">
        <v>1.32</v>
      </c>
      <c r="I376" s="66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6" t="inlineStr">
        <is>
          <t>с/в колбасы «Балыкбургская с мраморным балыком» ф/в 0,11 н/о ТМ «Баварушка»</t>
        </is>
      </c>
      <c r="O376" s="671" t="n"/>
      <c r="P376" s="671" t="n"/>
      <c r="Q376" s="671" t="n"/>
      <c r="R376" s="637" t="n"/>
      <c r="S376" s="40" t="inlineStr"/>
      <c r="T376" s="40" t="inlineStr"/>
      <c r="U376" s="41" t="inlineStr">
        <is>
          <t>кг</t>
        </is>
      </c>
      <c r="V376" s="672" t="n">
        <v>0</v>
      </c>
      <c r="W376" s="67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2" t="inlineStr">
        <is>
          <t>КИ</t>
        </is>
      </c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73" t="n">
        <v>4680115882997</v>
      </c>
      <c r="E377" s="637" t="n"/>
      <c r="F377" s="669" t="n">
        <v>0.13</v>
      </c>
      <c r="G377" s="38" t="n">
        <v>10</v>
      </c>
      <c r="H377" s="669" t="n">
        <v>1.3</v>
      </c>
      <c r="I377" s="669" t="n">
        <v>1.46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150</v>
      </c>
      <c r="N377" s="877" t="inlineStr">
        <is>
          <t>с/в колбасы «Филейбургская с филе сочного окорока» ф/в 0,13 н/о ТМ «Баварушка»</t>
        </is>
      </c>
      <c r="O377" s="671" t="n"/>
      <c r="P377" s="671" t="n"/>
      <c r="Q377" s="671" t="n"/>
      <c r="R377" s="637" t="n"/>
      <c r="S377" s="40" t="inlineStr"/>
      <c r="T377" s="40" t="inlineStr"/>
      <c r="U377" s="41" t="inlineStr">
        <is>
          <t>кг</t>
        </is>
      </c>
      <c r="V377" s="672" t="n">
        <v>0</v>
      </c>
      <c r="W377" s="673">
        <f>IFERROR(IF(V377="",0,CEILING((V377/$H377),1)*$H377),"")</f>
        <v/>
      </c>
      <c r="X377" s="42">
        <f>IFERROR(IF(W377=0,"",ROUNDUP(W377/H377,0)*0.00673),"")</f>
        <v/>
      </c>
      <c r="Y377" s="69" t="inlineStr"/>
      <c r="Z377" s="70" t="inlineStr"/>
      <c r="AD377" s="71" t="n"/>
      <c r="BA377" s="273" t="inlineStr">
        <is>
          <t>КИ</t>
        </is>
      </c>
    </row>
    <row r="378" ht="12.5" customHeight="1">
      <c r="A378" s="381" t="n"/>
      <c r="B378" s="625" t="n"/>
      <c r="C378" s="625" t="n"/>
      <c r="D378" s="625" t="n"/>
      <c r="E378" s="625" t="n"/>
      <c r="F378" s="625" t="n"/>
      <c r="G378" s="625" t="n"/>
      <c r="H378" s="625" t="n"/>
      <c r="I378" s="625" t="n"/>
      <c r="J378" s="625" t="n"/>
      <c r="K378" s="625" t="n"/>
      <c r="L378" s="625" t="n"/>
      <c r="M378" s="674" t="n"/>
      <c r="N378" s="675" t="inlineStr">
        <is>
          <t>Итого</t>
        </is>
      </c>
      <c r="O378" s="645" t="n"/>
      <c r="P378" s="645" t="n"/>
      <c r="Q378" s="645" t="n"/>
      <c r="R378" s="645" t="n"/>
      <c r="S378" s="645" t="n"/>
      <c r="T378" s="646" t="n"/>
      <c r="U378" s="43" t="inlineStr">
        <is>
          <t>кор</t>
        </is>
      </c>
      <c r="V378" s="676">
        <f>IFERROR(V376/H376,"0")+IFERROR(V377/H377,"0")</f>
        <v/>
      </c>
      <c r="W378" s="676">
        <f>IFERROR(W376/H376,"0")+IFERROR(W377/H377,"0")</f>
        <v/>
      </c>
      <c r="X378" s="676">
        <f>IFERROR(IF(X376="",0,X376),"0")+IFERROR(IF(X377="",0,X377),"0")</f>
        <v/>
      </c>
      <c r="Y378" s="677" t="n"/>
      <c r="Z378" s="677" t="n"/>
    </row>
    <row r="379" ht="12.5" customHeight="1">
      <c r="A379" s="625" t="n"/>
      <c r="B379" s="625" t="n"/>
      <c r="C379" s="625" t="n"/>
      <c r="D379" s="625" t="n"/>
      <c r="E379" s="625" t="n"/>
      <c r="F379" s="625" t="n"/>
      <c r="G379" s="625" t="n"/>
      <c r="H379" s="625" t="n"/>
      <c r="I379" s="625" t="n"/>
      <c r="J379" s="625" t="n"/>
      <c r="K379" s="625" t="n"/>
      <c r="L379" s="625" t="n"/>
      <c r="M379" s="674" t="n"/>
      <c r="N379" s="675" t="inlineStr">
        <is>
          <t>Итого</t>
        </is>
      </c>
      <c r="O379" s="645" t="n"/>
      <c r="P379" s="645" t="n"/>
      <c r="Q379" s="645" t="n"/>
      <c r="R379" s="645" t="n"/>
      <c r="S379" s="645" t="n"/>
      <c r="T379" s="646" t="n"/>
      <c r="U379" s="43" t="inlineStr">
        <is>
          <t>кг</t>
        </is>
      </c>
      <c r="V379" s="676">
        <f>IFERROR(SUM(V376:V377),"0")</f>
        <v/>
      </c>
      <c r="W379" s="676">
        <f>IFERROR(SUM(W376:W377),"0")</f>
        <v/>
      </c>
      <c r="X379" s="43" t="n"/>
      <c r="Y379" s="677" t="n"/>
      <c r="Z379" s="677" t="n"/>
    </row>
    <row r="380" ht="16.5" customHeight="1">
      <c r="A380" s="371" t="inlineStr">
        <is>
          <t>Балыкбургская</t>
        </is>
      </c>
      <c r="B380" s="625" t="n"/>
      <c r="C380" s="625" t="n"/>
      <c r="D380" s="625" t="n"/>
      <c r="E380" s="625" t="n"/>
      <c r="F380" s="625" t="n"/>
      <c r="G380" s="625" t="n"/>
      <c r="H380" s="625" t="n"/>
      <c r="I380" s="625" t="n"/>
      <c r="J380" s="625" t="n"/>
      <c r="K380" s="625" t="n"/>
      <c r="L380" s="625" t="n"/>
      <c r="M380" s="625" t="n"/>
      <c r="N380" s="625" t="n"/>
      <c r="O380" s="625" t="n"/>
      <c r="P380" s="625" t="n"/>
      <c r="Q380" s="625" t="n"/>
      <c r="R380" s="625" t="n"/>
      <c r="S380" s="625" t="n"/>
      <c r="T380" s="625" t="n"/>
      <c r="U380" s="625" t="n"/>
      <c r="V380" s="625" t="n"/>
      <c r="W380" s="625" t="n"/>
      <c r="X380" s="625" t="n"/>
      <c r="Y380" s="371" t="n"/>
      <c r="Z380" s="371" t="n"/>
    </row>
    <row r="381" ht="14.25" customHeight="1">
      <c r="A381" s="372" t="inlineStr">
        <is>
          <t>Ветчины</t>
        </is>
      </c>
      <c r="B381" s="625" t="n"/>
      <c r="C381" s="625" t="n"/>
      <c r="D381" s="625" t="n"/>
      <c r="E381" s="625" t="n"/>
      <c r="F381" s="625" t="n"/>
      <c r="G381" s="625" t="n"/>
      <c r="H381" s="625" t="n"/>
      <c r="I381" s="625" t="n"/>
      <c r="J381" s="625" t="n"/>
      <c r="K381" s="625" t="n"/>
      <c r="L381" s="625" t="n"/>
      <c r="M381" s="625" t="n"/>
      <c r="N381" s="625" t="n"/>
      <c r="O381" s="625" t="n"/>
      <c r="P381" s="625" t="n"/>
      <c r="Q381" s="625" t="n"/>
      <c r="R381" s="625" t="n"/>
      <c r="S381" s="625" t="n"/>
      <c r="T381" s="625" t="n"/>
      <c r="U381" s="625" t="n"/>
      <c r="V381" s="625" t="n"/>
      <c r="W381" s="625" t="n"/>
      <c r="X381" s="625" t="n"/>
      <c r="Y381" s="372" t="n"/>
      <c r="Z381" s="372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73" t="n">
        <v>4607091389388</v>
      </c>
      <c r="E382" s="637" t="n"/>
      <c r="F382" s="669" t="n">
        <v>1.3</v>
      </c>
      <c r="G382" s="38" t="n">
        <v>4</v>
      </c>
      <c r="H382" s="669" t="n">
        <v>5.2</v>
      </c>
      <c r="I382" s="669" t="n">
        <v>5.608</v>
      </c>
      <c r="J382" s="38" t="n">
        <v>104</v>
      </c>
      <c r="K382" s="38" t="inlineStr">
        <is>
          <t>8</t>
        </is>
      </c>
      <c r="L382" s="39" t="inlineStr">
        <is>
          <t>СК3</t>
        </is>
      </c>
      <c r="M382" s="38" t="n">
        <v>35</v>
      </c>
      <c r="N382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2" s="671" t="n"/>
      <c r="P382" s="671" t="n"/>
      <c r="Q382" s="671" t="n"/>
      <c r="R382" s="637" t="n"/>
      <c r="S382" s="40" t="inlineStr"/>
      <c r="T382" s="40" t="inlineStr"/>
      <c r="U382" s="41" t="inlineStr">
        <is>
          <t>кг</t>
        </is>
      </c>
      <c r="V382" s="672" t="n">
        <v>0</v>
      </c>
      <c r="W382" s="673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73" t="n">
        <v>4607091389364</v>
      </c>
      <c r="E383" s="637" t="n"/>
      <c r="F383" s="669" t="n">
        <v>0.42</v>
      </c>
      <c r="G383" s="38" t="n">
        <v>6</v>
      </c>
      <c r="H383" s="669" t="n">
        <v>2.52</v>
      </c>
      <c r="I383" s="669" t="n">
        <v>2.75</v>
      </c>
      <c r="J383" s="38" t="n">
        <v>156</v>
      </c>
      <c r="K383" s="38" t="inlineStr">
        <is>
          <t>12</t>
        </is>
      </c>
      <c r="L383" s="39" t="inlineStr">
        <is>
          <t>СК3</t>
        </is>
      </c>
      <c r="M383" s="38" t="n">
        <v>35</v>
      </c>
      <c r="N383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12.5" customHeight="1">
      <c r="A384" s="381" t="n"/>
      <c r="B384" s="625" t="n"/>
      <c r="C384" s="625" t="n"/>
      <c r="D384" s="625" t="n"/>
      <c r="E384" s="625" t="n"/>
      <c r="F384" s="625" t="n"/>
      <c r="G384" s="625" t="n"/>
      <c r="H384" s="625" t="n"/>
      <c r="I384" s="625" t="n"/>
      <c r="J384" s="625" t="n"/>
      <c r="K384" s="625" t="n"/>
      <c r="L384" s="625" t="n"/>
      <c r="M384" s="674" t="n"/>
      <c r="N384" s="675" t="inlineStr">
        <is>
          <t>Итого</t>
        </is>
      </c>
      <c r="O384" s="645" t="n"/>
      <c r="P384" s="645" t="n"/>
      <c r="Q384" s="645" t="n"/>
      <c r="R384" s="645" t="n"/>
      <c r="S384" s="645" t="n"/>
      <c r="T384" s="646" t="n"/>
      <c r="U384" s="43" t="inlineStr">
        <is>
          <t>кор</t>
        </is>
      </c>
      <c r="V384" s="676">
        <f>IFERROR(V382/H382,"0")+IFERROR(V383/H383,"0")</f>
        <v/>
      </c>
      <c r="W384" s="676">
        <f>IFERROR(W382/H382,"0")+IFERROR(W383/H383,"0")</f>
        <v/>
      </c>
      <c r="X384" s="676">
        <f>IFERROR(IF(X382="",0,X382),"0")+IFERROR(IF(X383="",0,X383),"0")</f>
        <v/>
      </c>
      <c r="Y384" s="677" t="n"/>
      <c r="Z384" s="677" t="n"/>
    </row>
    <row r="385" ht="12.5" customHeight="1">
      <c r="A385" s="625" t="n"/>
      <c r="B385" s="625" t="n"/>
      <c r="C385" s="625" t="n"/>
      <c r="D385" s="625" t="n"/>
      <c r="E385" s="625" t="n"/>
      <c r="F385" s="625" t="n"/>
      <c r="G385" s="625" t="n"/>
      <c r="H385" s="625" t="n"/>
      <c r="I385" s="625" t="n"/>
      <c r="J385" s="625" t="n"/>
      <c r="K385" s="625" t="n"/>
      <c r="L385" s="625" t="n"/>
      <c r="M385" s="674" t="n"/>
      <c r="N385" s="675" t="inlineStr">
        <is>
          <t>Итого</t>
        </is>
      </c>
      <c r="O385" s="645" t="n"/>
      <c r="P385" s="645" t="n"/>
      <c r="Q385" s="645" t="n"/>
      <c r="R385" s="645" t="n"/>
      <c r="S385" s="645" t="n"/>
      <c r="T385" s="646" t="n"/>
      <c r="U385" s="43" t="inlineStr">
        <is>
          <t>кг</t>
        </is>
      </c>
      <c r="V385" s="676">
        <f>IFERROR(SUM(V382:V383),"0")</f>
        <v/>
      </c>
      <c r="W385" s="676">
        <f>IFERROR(SUM(W382:W383),"0")</f>
        <v/>
      </c>
      <c r="X385" s="43" t="n"/>
      <c r="Y385" s="677" t="n"/>
      <c r="Z385" s="677" t="n"/>
    </row>
    <row r="386" ht="14.25" customHeight="1">
      <c r="A386" s="372" t="inlineStr">
        <is>
          <t>Копченые колбасы</t>
        </is>
      </c>
      <c r="B386" s="625" t="n"/>
      <c r="C386" s="625" t="n"/>
      <c r="D386" s="625" t="n"/>
      <c r="E386" s="625" t="n"/>
      <c r="F386" s="625" t="n"/>
      <c r="G386" s="625" t="n"/>
      <c r="H386" s="625" t="n"/>
      <c r="I386" s="625" t="n"/>
      <c r="J386" s="625" t="n"/>
      <c r="K386" s="625" t="n"/>
      <c r="L386" s="625" t="n"/>
      <c r="M386" s="625" t="n"/>
      <c r="N386" s="625" t="n"/>
      <c r="O386" s="625" t="n"/>
      <c r="P386" s="625" t="n"/>
      <c r="Q386" s="625" t="n"/>
      <c r="R386" s="625" t="n"/>
      <c r="S386" s="625" t="n"/>
      <c r="T386" s="625" t="n"/>
      <c r="U386" s="625" t="n"/>
      <c r="V386" s="625" t="n"/>
      <c r="W386" s="625" t="n"/>
      <c r="X386" s="625" t="n"/>
      <c r="Y386" s="372" t="n"/>
      <c r="Z386" s="372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73" t="n">
        <v>4607091389739</v>
      </c>
      <c r="E387" s="637" t="n"/>
      <c r="F387" s="669" t="n">
        <v>0.7</v>
      </c>
      <c r="G387" s="38" t="n">
        <v>6</v>
      </c>
      <c r="H387" s="669" t="n">
        <v>4.2</v>
      </c>
      <c r="I387" s="669" t="n">
        <v>4.43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45</v>
      </c>
      <c r="N387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3" t="n">
        <v>4680115883048</v>
      </c>
      <c r="E388" s="637" t="n"/>
      <c r="F388" s="669" t="n">
        <v>1</v>
      </c>
      <c r="G388" s="38" t="n">
        <v>4</v>
      </c>
      <c r="H388" s="669" t="n">
        <v>4</v>
      </c>
      <c r="I388" s="669" t="n">
        <v>4.21</v>
      </c>
      <c r="J388" s="38" t="n">
        <v>120</v>
      </c>
      <c r="K388" s="38" t="inlineStr">
        <is>
          <t>12</t>
        </is>
      </c>
      <c r="L388" s="39" t="inlineStr">
        <is>
          <t>СК2</t>
        </is>
      </c>
      <c r="M388" s="38" t="n">
        <v>40</v>
      </c>
      <c r="N388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3" t="n">
        <v>4607091389425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73" t="n">
        <v>4680115882911</v>
      </c>
      <c r="E390" s="637" t="n"/>
      <c r="F390" s="669" t="n">
        <v>0.4</v>
      </c>
      <c r="G390" s="38" t="n">
        <v>6</v>
      </c>
      <c r="H390" s="669" t="n">
        <v>2.4</v>
      </c>
      <c r="I390" s="669" t="n">
        <v>2.53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3" t="inlineStr">
        <is>
          <t>П/к колбасы «Балыкбургская по-баварски» Фикс.вес 0,4 н/о мгс ТМ «Баварушка»</t>
        </is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73" t="n">
        <v>4680115880771</v>
      </c>
      <c r="E391" s="637" t="n"/>
      <c r="F391" s="669" t="n">
        <v>0.28</v>
      </c>
      <c r="G391" s="38" t="n">
        <v>6</v>
      </c>
      <c r="H391" s="669" t="n">
        <v>1.68</v>
      </c>
      <c r="I391" s="66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1" s="671" t="n"/>
      <c r="P391" s="671" t="n"/>
      <c r="Q391" s="671" t="n"/>
      <c r="R391" s="637" t="n"/>
      <c r="S391" s="40" t="inlineStr"/>
      <c r="T391" s="40" t="inlineStr"/>
      <c r="U391" s="41" t="inlineStr">
        <is>
          <t>кг</t>
        </is>
      </c>
      <c r="V391" s="672" t="n">
        <v>0</v>
      </c>
      <c r="W391" s="67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73" t="n">
        <v>4607091389500</v>
      </c>
      <c r="E392" s="637" t="n"/>
      <c r="F392" s="669" t="n">
        <v>0.35</v>
      </c>
      <c r="G392" s="38" t="n">
        <v>6</v>
      </c>
      <c r="H392" s="669" t="n">
        <v>2.1</v>
      </c>
      <c r="I392" s="66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2" s="671" t="n"/>
      <c r="P392" s="671" t="n"/>
      <c r="Q392" s="671" t="n"/>
      <c r="R392" s="637" t="n"/>
      <c r="S392" s="40" t="inlineStr"/>
      <c r="T392" s="40" t="inlineStr"/>
      <c r="U392" s="41" t="inlineStr">
        <is>
          <t>кг</t>
        </is>
      </c>
      <c r="V392" s="672" t="n">
        <v>0</v>
      </c>
      <c r="W392" s="67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73" t="n">
        <v>4680115881983</v>
      </c>
      <c r="E393" s="637" t="n"/>
      <c r="F393" s="669" t="n">
        <v>0.28</v>
      </c>
      <c r="G393" s="38" t="n">
        <v>4</v>
      </c>
      <c r="H393" s="669" t="n">
        <v>1.12</v>
      </c>
      <c r="I393" s="669" t="n">
        <v>1.252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 ht="12.5" customHeight="1">
      <c r="A394" s="381" t="n"/>
      <c r="B394" s="625" t="n"/>
      <c r="C394" s="625" t="n"/>
      <c r="D394" s="625" t="n"/>
      <c r="E394" s="625" t="n"/>
      <c r="F394" s="625" t="n"/>
      <c r="G394" s="625" t="n"/>
      <c r="H394" s="625" t="n"/>
      <c r="I394" s="625" t="n"/>
      <c r="J394" s="625" t="n"/>
      <c r="K394" s="625" t="n"/>
      <c r="L394" s="625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IFERROR(V387/H387,"0")+IFERROR(V388/H388,"0")+IFERROR(V389/H389,"0")+IFERROR(V390/H390,"0")+IFERROR(V391/H391,"0")+IFERROR(V392/H392,"0")+IFERROR(V393/H393,"0")</f>
        <v/>
      </c>
      <c r="W394" s="676">
        <f>IFERROR(W387/H387,"0")+IFERROR(W388/H388,"0")+IFERROR(W389/H389,"0")+IFERROR(W390/H390,"0")+IFERROR(W391/H391,"0")+IFERROR(W392/H392,"0")+IFERROR(W393/H393,"0")</f>
        <v/>
      </c>
      <c r="X394" s="676">
        <f>IFERROR(IF(X387="",0,X387),"0")+IFERROR(IF(X388="",0,X388),"0")+IFERROR(IF(X389="",0,X389),"0")+IFERROR(IF(X390="",0,X390),"0")+IFERROR(IF(X391="",0,X391),"0")+IFERROR(IF(X392="",0,X392),"0")+IFERROR(IF(X393="",0,X393),"0")</f>
        <v/>
      </c>
      <c r="Y394" s="677" t="n"/>
      <c r="Z394" s="677" t="n"/>
    </row>
    <row r="395" ht="12.5" customHeight="1">
      <c r="A395" s="625" t="n"/>
      <c r="B395" s="625" t="n"/>
      <c r="C395" s="625" t="n"/>
      <c r="D395" s="625" t="n"/>
      <c r="E395" s="625" t="n"/>
      <c r="F395" s="625" t="n"/>
      <c r="G395" s="625" t="n"/>
      <c r="H395" s="625" t="n"/>
      <c r="I395" s="625" t="n"/>
      <c r="J395" s="625" t="n"/>
      <c r="K395" s="625" t="n"/>
      <c r="L395" s="625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IFERROR(SUM(V387:V393),"0")</f>
        <v/>
      </c>
      <c r="W395" s="676">
        <f>IFERROR(SUM(W387:W393),"0")</f>
        <v/>
      </c>
      <c r="X395" s="43" t="n"/>
      <c r="Y395" s="677" t="n"/>
      <c r="Z395" s="677" t="n"/>
    </row>
    <row r="396" ht="14.25" customHeight="1">
      <c r="A396" s="372" t="inlineStr">
        <is>
          <t>Сыровяленые колбасы</t>
        </is>
      </c>
      <c r="B396" s="625" t="n"/>
      <c r="C396" s="625" t="n"/>
      <c r="D396" s="625" t="n"/>
      <c r="E396" s="625" t="n"/>
      <c r="F396" s="625" t="n"/>
      <c r="G396" s="625" t="n"/>
      <c r="H396" s="625" t="n"/>
      <c r="I396" s="625" t="n"/>
      <c r="J396" s="625" t="n"/>
      <c r="K396" s="625" t="n"/>
      <c r="L396" s="625" t="n"/>
      <c r="M396" s="625" t="n"/>
      <c r="N396" s="625" t="n"/>
      <c r="O396" s="625" t="n"/>
      <c r="P396" s="625" t="n"/>
      <c r="Q396" s="625" t="n"/>
      <c r="R396" s="625" t="n"/>
      <c r="S396" s="625" t="n"/>
      <c r="T396" s="625" t="n"/>
      <c r="U396" s="625" t="n"/>
      <c r="V396" s="625" t="n"/>
      <c r="W396" s="625" t="n"/>
      <c r="X396" s="625" t="n"/>
      <c r="Y396" s="372" t="n"/>
      <c r="Z396" s="372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73" t="n">
        <v>4680115882980</v>
      </c>
      <c r="E397" s="637" t="n"/>
      <c r="F397" s="669" t="n">
        <v>0.13</v>
      </c>
      <c r="G397" s="38" t="n">
        <v>10</v>
      </c>
      <c r="H397" s="669" t="n">
        <v>1.3</v>
      </c>
      <c r="I397" s="669" t="n">
        <v>1.46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150</v>
      </c>
      <c r="N397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7" s="671" t="n"/>
      <c r="P397" s="671" t="n"/>
      <c r="Q397" s="671" t="n"/>
      <c r="R397" s="637" t="n"/>
      <c r="S397" s="40" t="inlineStr"/>
      <c r="T397" s="40" t="inlineStr"/>
      <c r="U397" s="41" t="inlineStr">
        <is>
          <t>кг</t>
        </is>
      </c>
      <c r="V397" s="672" t="n">
        <v>0</v>
      </c>
      <c r="W397" s="673">
        <f>IFERROR(IF(V397="",0,CEILING((V397/$H397),1)*$H397),"")</f>
        <v/>
      </c>
      <c r="X397" s="42">
        <f>IFERROR(IF(W397=0,"",ROUNDUP(W397/H397,0)*0.00673),"")</f>
        <v/>
      </c>
      <c r="Y397" s="69" t="inlineStr"/>
      <c r="Z397" s="70" t="inlineStr"/>
      <c r="AD397" s="71" t="n"/>
      <c r="BA397" s="283" t="inlineStr">
        <is>
          <t>КИ</t>
        </is>
      </c>
    </row>
    <row r="398" ht="12.5" customHeight="1">
      <c r="A398" s="381" t="n"/>
      <c r="B398" s="625" t="n"/>
      <c r="C398" s="625" t="n"/>
      <c r="D398" s="625" t="n"/>
      <c r="E398" s="625" t="n"/>
      <c r="F398" s="625" t="n"/>
      <c r="G398" s="625" t="n"/>
      <c r="H398" s="625" t="n"/>
      <c r="I398" s="625" t="n"/>
      <c r="J398" s="625" t="n"/>
      <c r="K398" s="625" t="n"/>
      <c r="L398" s="625" t="n"/>
      <c r="M398" s="674" t="n"/>
      <c r="N398" s="675" t="inlineStr">
        <is>
          <t>Итого</t>
        </is>
      </c>
      <c r="O398" s="645" t="n"/>
      <c r="P398" s="645" t="n"/>
      <c r="Q398" s="645" t="n"/>
      <c r="R398" s="645" t="n"/>
      <c r="S398" s="645" t="n"/>
      <c r="T398" s="646" t="n"/>
      <c r="U398" s="43" t="inlineStr">
        <is>
          <t>кор</t>
        </is>
      </c>
      <c r="V398" s="676">
        <f>IFERROR(V397/H397,"0")</f>
        <v/>
      </c>
      <c r="W398" s="676">
        <f>IFERROR(W397/H397,"0")</f>
        <v/>
      </c>
      <c r="X398" s="676">
        <f>IFERROR(IF(X397="",0,X397),"0")</f>
        <v/>
      </c>
      <c r="Y398" s="677" t="n"/>
      <c r="Z398" s="677" t="n"/>
    </row>
    <row r="399" ht="12.5" customHeight="1">
      <c r="A399" s="625" t="n"/>
      <c r="B399" s="625" t="n"/>
      <c r="C399" s="625" t="n"/>
      <c r="D399" s="625" t="n"/>
      <c r="E399" s="625" t="n"/>
      <c r="F399" s="625" t="n"/>
      <c r="G399" s="625" t="n"/>
      <c r="H399" s="625" t="n"/>
      <c r="I399" s="625" t="n"/>
      <c r="J399" s="625" t="n"/>
      <c r="K399" s="625" t="n"/>
      <c r="L399" s="625" t="n"/>
      <c r="M399" s="674" t="n"/>
      <c r="N399" s="675" t="inlineStr">
        <is>
          <t>Итого</t>
        </is>
      </c>
      <c r="O399" s="645" t="n"/>
      <c r="P399" s="645" t="n"/>
      <c r="Q399" s="645" t="n"/>
      <c r="R399" s="645" t="n"/>
      <c r="S399" s="645" t="n"/>
      <c r="T399" s="646" t="n"/>
      <c r="U399" s="43" t="inlineStr">
        <is>
          <t>кг</t>
        </is>
      </c>
      <c r="V399" s="676">
        <f>IFERROR(SUM(V397:V397),"0")</f>
        <v/>
      </c>
      <c r="W399" s="676">
        <f>IFERROR(SUM(W397:W397),"0")</f>
        <v/>
      </c>
      <c r="X399" s="43" t="n"/>
      <c r="Y399" s="677" t="n"/>
      <c r="Z399" s="677" t="n"/>
    </row>
    <row r="400" ht="27.75" customHeight="1">
      <c r="A400" s="370" t="inlineStr">
        <is>
          <t>Дугушка</t>
        </is>
      </c>
      <c r="B400" s="668" t="n"/>
      <c r="C400" s="668" t="n"/>
      <c r="D400" s="668" t="n"/>
      <c r="E400" s="668" t="n"/>
      <c r="F400" s="668" t="n"/>
      <c r="G400" s="668" t="n"/>
      <c r="H400" s="668" t="n"/>
      <c r="I400" s="668" t="n"/>
      <c r="J400" s="668" t="n"/>
      <c r="K400" s="668" t="n"/>
      <c r="L400" s="668" t="n"/>
      <c r="M400" s="668" t="n"/>
      <c r="N400" s="668" t="n"/>
      <c r="O400" s="668" t="n"/>
      <c r="P400" s="668" t="n"/>
      <c r="Q400" s="668" t="n"/>
      <c r="R400" s="668" t="n"/>
      <c r="S400" s="668" t="n"/>
      <c r="T400" s="668" t="n"/>
      <c r="U400" s="668" t="n"/>
      <c r="V400" s="668" t="n"/>
      <c r="W400" s="668" t="n"/>
      <c r="X400" s="668" t="n"/>
      <c r="Y400" s="55" t="n"/>
      <c r="Z400" s="55" t="n"/>
    </row>
    <row r="401" ht="16.5" customHeight="1">
      <c r="A401" s="371" t="inlineStr">
        <is>
          <t>Дугушка</t>
        </is>
      </c>
      <c r="B401" s="625" t="n"/>
      <c r="C401" s="625" t="n"/>
      <c r="D401" s="625" t="n"/>
      <c r="E401" s="625" t="n"/>
      <c r="F401" s="625" t="n"/>
      <c r="G401" s="625" t="n"/>
      <c r="H401" s="625" t="n"/>
      <c r="I401" s="625" t="n"/>
      <c r="J401" s="625" t="n"/>
      <c r="K401" s="625" t="n"/>
      <c r="L401" s="625" t="n"/>
      <c r="M401" s="625" t="n"/>
      <c r="N401" s="625" t="n"/>
      <c r="O401" s="625" t="n"/>
      <c r="P401" s="625" t="n"/>
      <c r="Q401" s="625" t="n"/>
      <c r="R401" s="625" t="n"/>
      <c r="S401" s="625" t="n"/>
      <c r="T401" s="625" t="n"/>
      <c r="U401" s="625" t="n"/>
      <c r="V401" s="625" t="n"/>
      <c r="W401" s="625" t="n"/>
      <c r="X401" s="625" t="n"/>
      <c r="Y401" s="371" t="n"/>
      <c r="Z401" s="371" t="n"/>
    </row>
    <row r="402" ht="14.25" customHeight="1">
      <c r="A402" s="372" t="inlineStr">
        <is>
          <t>Вареные колбасы</t>
        </is>
      </c>
      <c r="B402" s="625" t="n"/>
      <c r="C402" s="625" t="n"/>
      <c r="D402" s="625" t="n"/>
      <c r="E402" s="625" t="n"/>
      <c r="F402" s="625" t="n"/>
      <c r="G402" s="625" t="n"/>
      <c r="H402" s="625" t="n"/>
      <c r="I402" s="625" t="n"/>
      <c r="J402" s="625" t="n"/>
      <c r="K402" s="625" t="n"/>
      <c r="L402" s="625" t="n"/>
      <c r="M402" s="625" t="n"/>
      <c r="N402" s="625" t="n"/>
      <c r="O402" s="625" t="n"/>
      <c r="P402" s="625" t="n"/>
      <c r="Q402" s="625" t="n"/>
      <c r="R402" s="625" t="n"/>
      <c r="S402" s="625" t="n"/>
      <c r="T402" s="625" t="n"/>
      <c r="U402" s="625" t="n"/>
      <c r="V402" s="625" t="n"/>
      <c r="W402" s="625" t="n"/>
      <c r="X402" s="625" t="n"/>
      <c r="Y402" s="372" t="n"/>
      <c r="Z402" s="372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73" t="n">
        <v>4607091389067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СК3</t>
        </is>
      </c>
      <c r="M403" s="38" t="n">
        <v>55</v>
      </c>
      <c r="N403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73" t="n">
        <v>4607091383522</v>
      </c>
      <c r="E404" s="637" t="n"/>
      <c r="F404" s="669" t="n">
        <v>0.88</v>
      </c>
      <c r="G404" s="38" t="n">
        <v>6</v>
      </c>
      <c r="H404" s="669" t="n">
        <v>5.28</v>
      </c>
      <c r="I404" s="669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73" t="n">
        <v>4607091384437</v>
      </c>
      <c r="E405" s="637" t="n"/>
      <c r="F405" s="669" t="n">
        <v>0.88</v>
      </c>
      <c r="G405" s="38" t="n">
        <v>6</v>
      </c>
      <c r="H405" s="669" t="n">
        <v>5.28</v>
      </c>
      <c r="I405" s="669" t="n">
        <v>5.64</v>
      </c>
      <c r="J405" s="38" t="n">
        <v>104</v>
      </c>
      <c r="K405" s="38" t="inlineStr">
        <is>
          <t>8</t>
        </is>
      </c>
      <c r="L405" s="39" t="inlineStr">
        <is>
          <t>СК1</t>
        </is>
      </c>
      <c r="M405" s="38" t="n">
        <v>50</v>
      </c>
      <c r="N405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73" t="n">
        <v>4607091389104</v>
      </c>
      <c r="E406" s="637" t="n"/>
      <c r="F406" s="669" t="n">
        <v>0.88</v>
      </c>
      <c r="G406" s="38" t="n">
        <v>6</v>
      </c>
      <c r="H406" s="669" t="n">
        <v>5.28</v>
      </c>
      <c r="I406" s="669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73" t="n">
        <v>4680115880603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73" t="n">
        <v>4607091389999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73" t="n">
        <v>4680115882782</v>
      </c>
      <c r="E409" s="637" t="n"/>
      <c r="F409" s="669" t="n">
        <v>0.6</v>
      </c>
      <c r="G409" s="38" t="n">
        <v>6</v>
      </c>
      <c r="H409" s="669" t="n">
        <v>3.6</v>
      </c>
      <c r="I409" s="669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50</v>
      </c>
      <c r="N409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9" s="671" t="n"/>
      <c r="P409" s="671" t="n"/>
      <c r="Q409" s="671" t="n"/>
      <c r="R409" s="637" t="n"/>
      <c r="S409" s="40" t="inlineStr"/>
      <c r="T409" s="40" t="inlineStr"/>
      <c r="U409" s="41" t="inlineStr">
        <is>
          <t>кг</t>
        </is>
      </c>
      <c r="V409" s="672" t="n">
        <v>0</v>
      </c>
      <c r="W409" s="6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73" t="n">
        <v>4607091389098</v>
      </c>
      <c r="E410" s="637" t="n"/>
      <c r="F410" s="669" t="n">
        <v>0.4</v>
      </c>
      <c r="G410" s="38" t="n">
        <v>6</v>
      </c>
      <c r="H410" s="669" t="n">
        <v>2.4</v>
      </c>
      <c r="I410" s="669" t="n">
        <v>2.6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50</v>
      </c>
      <c r="N410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0" s="671" t="n"/>
      <c r="P410" s="671" t="n"/>
      <c r="Q410" s="671" t="n"/>
      <c r="R410" s="637" t="n"/>
      <c r="S410" s="40" t="inlineStr"/>
      <c r="T410" s="40" t="inlineStr"/>
      <c r="U410" s="41" t="inlineStr">
        <is>
          <t>кг</t>
        </is>
      </c>
      <c r="V410" s="672" t="n">
        <v>160.8</v>
      </c>
      <c r="W410" s="67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73" t="n">
        <v>4607091389982</v>
      </c>
      <c r="E411" s="637" t="n"/>
      <c r="F411" s="669" t="n">
        <v>0.6</v>
      </c>
      <c r="G411" s="38" t="n">
        <v>6</v>
      </c>
      <c r="H411" s="669" t="n">
        <v>3.6</v>
      </c>
      <c r="I411" s="669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2.5" customHeight="1">
      <c r="A412" s="381" t="n"/>
      <c r="B412" s="625" t="n"/>
      <c r="C412" s="625" t="n"/>
      <c r="D412" s="625" t="n"/>
      <c r="E412" s="625" t="n"/>
      <c r="F412" s="625" t="n"/>
      <c r="G412" s="625" t="n"/>
      <c r="H412" s="625" t="n"/>
      <c r="I412" s="625" t="n"/>
      <c r="J412" s="625" t="n"/>
      <c r="K412" s="625" t="n"/>
      <c r="L412" s="625" t="n"/>
      <c r="M412" s="674" t="n"/>
      <c r="N412" s="675" t="inlineStr">
        <is>
          <t>Итого</t>
        </is>
      </c>
      <c r="O412" s="645" t="n"/>
      <c r="P412" s="645" t="n"/>
      <c r="Q412" s="645" t="n"/>
      <c r="R412" s="645" t="n"/>
      <c r="S412" s="645" t="n"/>
      <c r="T412" s="646" t="n"/>
      <c r="U412" s="43" t="inlineStr">
        <is>
          <t>кор</t>
        </is>
      </c>
      <c r="V412" s="676">
        <f>IFERROR(V403/H403,"0")+IFERROR(V404/H404,"0")+IFERROR(V405/H405,"0")+IFERROR(V406/H406,"0")+IFERROR(V407/H407,"0")+IFERROR(V408/H408,"0")+IFERROR(V409/H409,"0")+IFERROR(V410/H410,"0")+IFERROR(V411/H411,"0")</f>
        <v/>
      </c>
      <c r="W412" s="676">
        <f>IFERROR(W403/H403,"0")+IFERROR(W404/H404,"0")+IFERROR(W405/H405,"0")+IFERROR(W406/H406,"0")+IFERROR(W407/H407,"0")+IFERROR(W408/H408,"0")+IFERROR(W409/H409,"0")+IFERROR(W410/H410,"0")+IFERROR(W411/H411,"0")</f>
        <v/>
      </c>
      <c r="X412" s="676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/>
      </c>
      <c r="Y412" s="677" t="n"/>
      <c r="Z412" s="677" t="n"/>
    </row>
    <row r="413" ht="12.5" customHeight="1">
      <c r="A413" s="625" t="n"/>
      <c r="B413" s="625" t="n"/>
      <c r="C413" s="625" t="n"/>
      <c r="D413" s="625" t="n"/>
      <c r="E413" s="625" t="n"/>
      <c r="F413" s="625" t="n"/>
      <c r="G413" s="625" t="n"/>
      <c r="H413" s="625" t="n"/>
      <c r="I413" s="625" t="n"/>
      <c r="J413" s="625" t="n"/>
      <c r="K413" s="625" t="n"/>
      <c r="L413" s="625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кг</t>
        </is>
      </c>
      <c r="V413" s="676">
        <f>IFERROR(SUM(V403:V411),"0")</f>
        <v/>
      </c>
      <c r="W413" s="676">
        <f>IFERROR(SUM(W403:W411),"0")</f>
        <v/>
      </c>
      <c r="X413" s="43" t="n"/>
      <c r="Y413" s="677" t="n"/>
      <c r="Z413" s="677" t="n"/>
    </row>
    <row r="414" ht="14.25" customHeight="1">
      <c r="A414" s="372" t="inlineStr">
        <is>
          <t>Ветчины</t>
        </is>
      </c>
      <c r="B414" s="625" t="n"/>
      <c r="C414" s="625" t="n"/>
      <c r="D414" s="625" t="n"/>
      <c r="E414" s="625" t="n"/>
      <c r="F414" s="625" t="n"/>
      <c r="G414" s="625" t="n"/>
      <c r="H414" s="625" t="n"/>
      <c r="I414" s="625" t="n"/>
      <c r="J414" s="625" t="n"/>
      <c r="K414" s="625" t="n"/>
      <c r="L414" s="625" t="n"/>
      <c r="M414" s="625" t="n"/>
      <c r="N414" s="625" t="n"/>
      <c r="O414" s="625" t="n"/>
      <c r="P414" s="625" t="n"/>
      <c r="Q414" s="625" t="n"/>
      <c r="R414" s="625" t="n"/>
      <c r="S414" s="625" t="n"/>
      <c r="T414" s="625" t="n"/>
      <c r="U414" s="625" t="n"/>
      <c r="V414" s="625" t="n"/>
      <c r="W414" s="625" t="n"/>
      <c r="X414" s="625" t="n"/>
      <c r="Y414" s="372" t="n"/>
      <c r="Z414" s="372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73" t="n">
        <v>4607091388930</v>
      </c>
      <c r="E415" s="637" t="n"/>
      <c r="F415" s="669" t="n">
        <v>0.88</v>
      </c>
      <c r="G415" s="38" t="n">
        <v>6</v>
      </c>
      <c r="H415" s="669" t="n">
        <v>5.28</v>
      </c>
      <c r="I415" s="66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897">
        <f>HYPERLINK("https://abi.ru/products/Охлажденные/Дугушка/Дугушка/Ветчины/P003146/","Ветчины Дугушка Дугушка Вес б/о Дугушка")</f>
        <v/>
      </c>
      <c r="O415" s="671" t="n"/>
      <c r="P415" s="671" t="n"/>
      <c r="Q415" s="671" t="n"/>
      <c r="R415" s="637" t="n"/>
      <c r="S415" s="40" t="inlineStr"/>
      <c r="T415" s="40" t="inlineStr"/>
      <c r="U415" s="41" t="inlineStr">
        <is>
          <t>кг</t>
        </is>
      </c>
      <c r="V415" s="672" t="n">
        <v>0</v>
      </c>
      <c r="W415" s="67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73" t="n">
        <v>4680115880054</v>
      </c>
      <c r="E416" s="637" t="n"/>
      <c r="F416" s="669" t="n">
        <v>0.6</v>
      </c>
      <c r="G416" s="38" t="n">
        <v>6</v>
      </c>
      <c r="H416" s="669" t="n">
        <v>3.6</v>
      </c>
      <c r="I416" s="66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898">
        <f>HYPERLINK("https://abi.ru/products/Охлажденные/Дугушка/Дугушка/Ветчины/P002993/","Ветчины «Дугушка» Фикс.вес 0,6 П/а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12.5" customHeight="1">
      <c r="A417" s="381" t="n"/>
      <c r="B417" s="625" t="n"/>
      <c r="C417" s="625" t="n"/>
      <c r="D417" s="625" t="n"/>
      <c r="E417" s="625" t="n"/>
      <c r="F417" s="625" t="n"/>
      <c r="G417" s="625" t="n"/>
      <c r="H417" s="625" t="n"/>
      <c r="I417" s="625" t="n"/>
      <c r="J417" s="625" t="n"/>
      <c r="K417" s="625" t="n"/>
      <c r="L417" s="625" t="n"/>
      <c r="M417" s="674" t="n"/>
      <c r="N417" s="675" t="inlineStr">
        <is>
          <t>Итого</t>
        </is>
      </c>
      <c r="O417" s="645" t="n"/>
      <c r="P417" s="645" t="n"/>
      <c r="Q417" s="645" t="n"/>
      <c r="R417" s="645" t="n"/>
      <c r="S417" s="645" t="n"/>
      <c r="T417" s="646" t="n"/>
      <c r="U417" s="43" t="inlineStr">
        <is>
          <t>кор</t>
        </is>
      </c>
      <c r="V417" s="676">
        <f>IFERROR(V415/H415,"0")+IFERROR(V416/H416,"0")</f>
        <v/>
      </c>
      <c r="W417" s="676">
        <f>IFERROR(W415/H415,"0")+IFERROR(W416/H416,"0")</f>
        <v/>
      </c>
      <c r="X417" s="676">
        <f>IFERROR(IF(X415="",0,X415),"0")+IFERROR(IF(X416="",0,X416),"0")</f>
        <v/>
      </c>
      <c r="Y417" s="677" t="n"/>
      <c r="Z417" s="677" t="n"/>
    </row>
    <row r="418" ht="12.5" customHeight="1">
      <c r="A418" s="625" t="n"/>
      <c r="B418" s="625" t="n"/>
      <c r="C418" s="625" t="n"/>
      <c r="D418" s="625" t="n"/>
      <c r="E418" s="625" t="n"/>
      <c r="F418" s="625" t="n"/>
      <c r="G418" s="625" t="n"/>
      <c r="H418" s="625" t="n"/>
      <c r="I418" s="625" t="n"/>
      <c r="J418" s="625" t="n"/>
      <c r="K418" s="625" t="n"/>
      <c r="L418" s="625" t="n"/>
      <c r="M418" s="674" t="n"/>
      <c r="N418" s="675" t="inlineStr">
        <is>
          <t>Итого</t>
        </is>
      </c>
      <c r="O418" s="645" t="n"/>
      <c r="P418" s="645" t="n"/>
      <c r="Q418" s="645" t="n"/>
      <c r="R418" s="645" t="n"/>
      <c r="S418" s="645" t="n"/>
      <c r="T418" s="646" t="n"/>
      <c r="U418" s="43" t="inlineStr">
        <is>
          <t>кг</t>
        </is>
      </c>
      <c r="V418" s="676">
        <f>IFERROR(SUM(V415:V416),"0")</f>
        <v/>
      </c>
      <c r="W418" s="676">
        <f>IFERROR(SUM(W415:W416),"0")</f>
        <v/>
      </c>
      <c r="X418" s="43" t="n"/>
      <c r="Y418" s="677" t="n"/>
      <c r="Z418" s="677" t="n"/>
    </row>
    <row r="419" ht="14.25" customHeight="1">
      <c r="A419" s="372" t="inlineStr">
        <is>
          <t>Копченые колбасы</t>
        </is>
      </c>
      <c r="B419" s="625" t="n"/>
      <c r="C419" s="625" t="n"/>
      <c r="D419" s="625" t="n"/>
      <c r="E419" s="625" t="n"/>
      <c r="F419" s="625" t="n"/>
      <c r="G419" s="625" t="n"/>
      <c r="H419" s="625" t="n"/>
      <c r="I419" s="625" t="n"/>
      <c r="J419" s="625" t="n"/>
      <c r="K419" s="625" t="n"/>
      <c r="L419" s="625" t="n"/>
      <c r="M419" s="625" t="n"/>
      <c r="N419" s="625" t="n"/>
      <c r="O419" s="625" t="n"/>
      <c r="P419" s="625" t="n"/>
      <c r="Q419" s="625" t="n"/>
      <c r="R419" s="625" t="n"/>
      <c r="S419" s="625" t="n"/>
      <c r="T419" s="625" t="n"/>
      <c r="U419" s="625" t="n"/>
      <c r="V419" s="625" t="n"/>
      <c r="W419" s="625" t="n"/>
      <c r="X419" s="625" t="n"/>
      <c r="Y419" s="372" t="n"/>
      <c r="Z419" s="372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73" t="n">
        <v>4680115883116</v>
      </c>
      <c r="E420" s="637" t="n"/>
      <c r="F420" s="669" t="n">
        <v>0.88</v>
      </c>
      <c r="G420" s="38" t="n">
        <v>6</v>
      </c>
      <c r="H420" s="669" t="n">
        <v>5.28</v>
      </c>
      <c r="I420" s="66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60</v>
      </c>
      <c r="N420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73" t="n">
        <v>4680115883093</v>
      </c>
      <c r="E421" s="637" t="n"/>
      <c r="F421" s="669" t="n">
        <v>0.88</v>
      </c>
      <c r="G421" s="38" t="n">
        <v>6</v>
      </c>
      <c r="H421" s="669" t="n">
        <v>5.28</v>
      </c>
      <c r="I421" s="669" t="n">
        <v>5.64</v>
      </c>
      <c r="J421" s="38" t="n">
        <v>104</v>
      </c>
      <c r="K421" s="38" t="inlineStr">
        <is>
          <t>8</t>
        </is>
      </c>
      <c r="L421" s="39" t="inlineStr">
        <is>
          <t>СК2</t>
        </is>
      </c>
      <c r="M421" s="38" t="n">
        <v>60</v>
      </c>
      <c r="N421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73" t="n">
        <v>4680115883109</v>
      </c>
      <c r="E422" s="637" t="n"/>
      <c r="F422" s="669" t="n">
        <v>0.88</v>
      </c>
      <c r="G422" s="38" t="n">
        <v>6</v>
      </c>
      <c r="H422" s="669" t="n">
        <v>5.28</v>
      </c>
      <c r="I422" s="669" t="n">
        <v>5.64</v>
      </c>
      <c r="J422" s="38" t="n">
        <v>104</v>
      </c>
      <c r="K422" s="38" t="inlineStr">
        <is>
          <t>8</t>
        </is>
      </c>
      <c r="L422" s="39" t="inlineStr">
        <is>
          <t>СК2</t>
        </is>
      </c>
      <c r="M422" s="38" t="n">
        <v>60</v>
      </c>
      <c r="N422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0</v>
      </c>
      <c r="W422" s="67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73" t="n">
        <v>4680115882072</v>
      </c>
      <c r="E423" s="637" t="n"/>
      <c r="F423" s="669" t="n">
        <v>0.6</v>
      </c>
      <c r="G423" s="38" t="n">
        <v>6</v>
      </c>
      <c r="H423" s="669" t="n">
        <v>3.6</v>
      </c>
      <c r="I423" s="669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60</v>
      </c>
      <c r="N423" s="902" t="inlineStr">
        <is>
          <t>В/к колбасы «Рубленая Запеченная» Фикс.вес 0,6 Вектор ТМ «Дугушка»</t>
        </is>
      </c>
      <c r="O423" s="671" t="n"/>
      <c r="P423" s="671" t="n"/>
      <c r="Q423" s="671" t="n"/>
      <c r="R423" s="637" t="n"/>
      <c r="S423" s="40" t="inlineStr"/>
      <c r="T423" s="40" t="inlineStr"/>
      <c r="U423" s="41" t="inlineStr">
        <is>
          <t>кг</t>
        </is>
      </c>
      <c r="V423" s="672" t="n">
        <v>0</v>
      </c>
      <c r="W423" s="673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73" t="n">
        <v>4680115882102</v>
      </c>
      <c r="E424" s="637" t="n"/>
      <c r="F424" s="669" t="n">
        <v>0.6</v>
      </c>
      <c r="G424" s="38" t="n">
        <v>6</v>
      </c>
      <c r="H424" s="669" t="n">
        <v>3.6</v>
      </c>
      <c r="I424" s="669" t="n">
        <v>3.81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60</v>
      </c>
      <c r="N424" s="903" t="inlineStr">
        <is>
          <t>В/к колбасы «Салями Запеченая» Фикс.вес 0,6 Вектор ТМ «Дугушка»</t>
        </is>
      </c>
      <c r="O424" s="671" t="n"/>
      <c r="P424" s="671" t="n"/>
      <c r="Q424" s="671" t="n"/>
      <c r="R424" s="637" t="n"/>
      <c r="S424" s="40" t="inlineStr"/>
      <c r="T424" s="40" t="inlineStr"/>
      <c r="U424" s="41" t="inlineStr">
        <is>
          <t>кг</t>
        </is>
      </c>
      <c r="V424" s="672" t="n">
        <v>0</v>
      </c>
      <c r="W424" s="673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73" t="n">
        <v>4680115882096</v>
      </c>
      <c r="E425" s="637" t="n"/>
      <c r="F425" s="669" t="n">
        <v>0.6</v>
      </c>
      <c r="G425" s="38" t="n">
        <v>6</v>
      </c>
      <c r="H425" s="669" t="n">
        <v>3.6</v>
      </c>
      <c r="I425" s="669" t="n">
        <v>3.81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60</v>
      </c>
      <c r="N425" s="904" t="inlineStr">
        <is>
          <t>В/к колбасы «Сервелат Запеченный» Фикс.вес 0,6 Вектор ТМ «Дугушка»</t>
        </is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2.5" customHeight="1">
      <c r="A426" s="381" t="n"/>
      <c r="B426" s="625" t="n"/>
      <c r="C426" s="625" t="n"/>
      <c r="D426" s="625" t="n"/>
      <c r="E426" s="625" t="n"/>
      <c r="F426" s="625" t="n"/>
      <c r="G426" s="625" t="n"/>
      <c r="H426" s="625" t="n"/>
      <c r="I426" s="625" t="n"/>
      <c r="J426" s="625" t="n"/>
      <c r="K426" s="625" t="n"/>
      <c r="L426" s="625" t="n"/>
      <c r="M426" s="674" t="n"/>
      <c r="N426" s="675" t="inlineStr">
        <is>
          <t>Итого</t>
        </is>
      </c>
      <c r="O426" s="645" t="n"/>
      <c r="P426" s="645" t="n"/>
      <c r="Q426" s="645" t="n"/>
      <c r="R426" s="645" t="n"/>
      <c r="S426" s="645" t="n"/>
      <c r="T426" s="646" t="n"/>
      <c r="U426" s="43" t="inlineStr">
        <is>
          <t>кор</t>
        </is>
      </c>
      <c r="V426" s="676">
        <f>IFERROR(V420/H420,"0")+IFERROR(V421/H421,"0")+IFERROR(V422/H422,"0")+IFERROR(V423/H423,"0")+IFERROR(V424/H424,"0")+IFERROR(V425/H425,"0")</f>
        <v/>
      </c>
      <c r="W426" s="676">
        <f>IFERROR(W420/H420,"0")+IFERROR(W421/H421,"0")+IFERROR(W422/H422,"0")+IFERROR(W423/H423,"0")+IFERROR(W424/H424,"0")+IFERROR(W425/H425,"0")</f>
        <v/>
      </c>
      <c r="X426" s="676">
        <f>IFERROR(IF(X420="",0,X420),"0")+IFERROR(IF(X421="",0,X421),"0")+IFERROR(IF(X422="",0,X422),"0")+IFERROR(IF(X423="",0,X423),"0")+IFERROR(IF(X424="",0,X424),"0")+IFERROR(IF(X425="",0,X425),"0")</f>
        <v/>
      </c>
      <c r="Y426" s="677" t="n"/>
      <c r="Z426" s="677" t="n"/>
    </row>
    <row r="427" ht="12.5" customHeight="1">
      <c r="A427" s="625" t="n"/>
      <c r="B427" s="625" t="n"/>
      <c r="C427" s="625" t="n"/>
      <c r="D427" s="625" t="n"/>
      <c r="E427" s="625" t="n"/>
      <c r="F427" s="625" t="n"/>
      <c r="G427" s="625" t="n"/>
      <c r="H427" s="625" t="n"/>
      <c r="I427" s="625" t="n"/>
      <c r="J427" s="625" t="n"/>
      <c r="K427" s="625" t="n"/>
      <c r="L427" s="625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кг</t>
        </is>
      </c>
      <c r="V427" s="676">
        <f>IFERROR(SUM(V420:V425),"0")</f>
        <v/>
      </c>
      <c r="W427" s="676">
        <f>IFERROR(SUM(W420:W425),"0")</f>
        <v/>
      </c>
      <c r="X427" s="43" t="n"/>
      <c r="Y427" s="677" t="n"/>
      <c r="Z427" s="677" t="n"/>
    </row>
    <row r="428" ht="14.25" customHeight="1">
      <c r="A428" s="372" t="inlineStr">
        <is>
          <t>Сосиски</t>
        </is>
      </c>
      <c r="B428" s="625" t="n"/>
      <c r="C428" s="625" t="n"/>
      <c r="D428" s="625" t="n"/>
      <c r="E428" s="625" t="n"/>
      <c r="F428" s="625" t="n"/>
      <c r="G428" s="625" t="n"/>
      <c r="H428" s="625" t="n"/>
      <c r="I428" s="625" t="n"/>
      <c r="J428" s="625" t="n"/>
      <c r="K428" s="625" t="n"/>
      <c r="L428" s="625" t="n"/>
      <c r="M428" s="625" t="n"/>
      <c r="N428" s="625" t="n"/>
      <c r="O428" s="625" t="n"/>
      <c r="P428" s="625" t="n"/>
      <c r="Q428" s="625" t="n"/>
      <c r="R428" s="625" t="n"/>
      <c r="S428" s="625" t="n"/>
      <c r="T428" s="625" t="n"/>
      <c r="U428" s="625" t="n"/>
      <c r="V428" s="625" t="n"/>
      <c r="W428" s="625" t="n"/>
      <c r="X428" s="625" t="n"/>
      <c r="Y428" s="372" t="n"/>
      <c r="Z428" s="372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73" t="n">
        <v>4607091383409</v>
      </c>
      <c r="E429" s="637" t="n"/>
      <c r="F429" s="669" t="n">
        <v>1.3</v>
      </c>
      <c r="G429" s="38" t="n">
        <v>6</v>
      </c>
      <c r="H429" s="669" t="n">
        <v>7.8</v>
      </c>
      <c r="I429" s="669" t="n">
        <v>8.346</v>
      </c>
      <c r="J429" s="38" t="n">
        <v>56</v>
      </c>
      <c r="K429" s="38" t="inlineStr">
        <is>
          <t>8</t>
        </is>
      </c>
      <c r="L429" s="39" t="inlineStr">
        <is>
          <t>СК2</t>
        </is>
      </c>
      <c r="M429" s="38" t="n">
        <v>45</v>
      </c>
      <c r="N429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9" s="671" t="n"/>
      <c r="P429" s="671" t="n"/>
      <c r="Q429" s="671" t="n"/>
      <c r="R429" s="637" t="n"/>
      <c r="S429" s="40" t="inlineStr"/>
      <c r="T429" s="40" t="inlineStr"/>
      <c r="U429" s="41" t="inlineStr">
        <is>
          <t>кг</t>
        </is>
      </c>
      <c r="V429" s="672" t="n">
        <v>0</v>
      </c>
      <c r="W429" s="673">
        <f>IFERROR(IF(V429="",0,CEILING((V429/$H429),1)*$H429),"")</f>
        <v/>
      </c>
      <c r="X429" s="42">
        <f>IFERROR(IF(W429=0,"",ROUNDUP(W429/H429,0)*0.02175),"")</f>
        <v/>
      </c>
      <c r="Y429" s="69" t="inlineStr"/>
      <c r="Z429" s="70" t="inlineStr"/>
      <c r="AD429" s="71" t="n"/>
      <c r="BA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73" t="n">
        <v>4607091383416</v>
      </c>
      <c r="E430" s="637" t="n"/>
      <c r="F430" s="669" t="n">
        <v>1.3</v>
      </c>
      <c r="G430" s="38" t="n">
        <v>6</v>
      </c>
      <c r="H430" s="669" t="n">
        <v>7.8</v>
      </c>
      <c r="I430" s="669" t="n">
        <v>8.346</v>
      </c>
      <c r="J430" s="38" t="n">
        <v>56</v>
      </c>
      <c r="K430" s="38" t="inlineStr">
        <is>
          <t>8</t>
        </is>
      </c>
      <c r="L430" s="39" t="inlineStr">
        <is>
          <t>СК2</t>
        </is>
      </c>
      <c r="M430" s="38" t="n">
        <v>45</v>
      </c>
      <c r="N430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0" s="671" t="n"/>
      <c r="P430" s="671" t="n"/>
      <c r="Q430" s="671" t="n"/>
      <c r="R430" s="637" t="n"/>
      <c r="S430" s="40" t="inlineStr"/>
      <c r="T430" s="40" t="inlineStr"/>
      <c r="U430" s="41" t="inlineStr">
        <is>
          <t>кг</t>
        </is>
      </c>
      <c r="V430" s="672" t="n">
        <v>0</v>
      </c>
      <c r="W430" s="673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2" t="inlineStr">
        <is>
          <t>КИ</t>
        </is>
      </c>
    </row>
    <row r="431" ht="12.5" customHeight="1">
      <c r="A431" s="381" t="n"/>
      <c r="B431" s="625" t="n"/>
      <c r="C431" s="625" t="n"/>
      <c r="D431" s="625" t="n"/>
      <c r="E431" s="625" t="n"/>
      <c r="F431" s="625" t="n"/>
      <c r="G431" s="625" t="n"/>
      <c r="H431" s="625" t="n"/>
      <c r="I431" s="625" t="n"/>
      <c r="J431" s="625" t="n"/>
      <c r="K431" s="625" t="n"/>
      <c r="L431" s="625" t="n"/>
      <c r="M431" s="674" t="n"/>
      <c r="N431" s="675" t="inlineStr">
        <is>
          <t>Итого</t>
        </is>
      </c>
      <c r="O431" s="645" t="n"/>
      <c r="P431" s="645" t="n"/>
      <c r="Q431" s="645" t="n"/>
      <c r="R431" s="645" t="n"/>
      <c r="S431" s="645" t="n"/>
      <c r="T431" s="646" t="n"/>
      <c r="U431" s="43" t="inlineStr">
        <is>
          <t>кор</t>
        </is>
      </c>
      <c r="V431" s="676">
        <f>IFERROR(V429/H429,"0")+IFERROR(V430/H430,"0")</f>
        <v/>
      </c>
      <c r="W431" s="676">
        <f>IFERROR(W429/H429,"0")+IFERROR(W430/H430,"0")</f>
        <v/>
      </c>
      <c r="X431" s="676">
        <f>IFERROR(IF(X429="",0,X429),"0")+IFERROR(IF(X430="",0,X430),"0")</f>
        <v/>
      </c>
      <c r="Y431" s="677" t="n"/>
      <c r="Z431" s="677" t="n"/>
    </row>
    <row r="432" ht="12.5" customHeight="1">
      <c r="A432" s="625" t="n"/>
      <c r="B432" s="625" t="n"/>
      <c r="C432" s="625" t="n"/>
      <c r="D432" s="625" t="n"/>
      <c r="E432" s="625" t="n"/>
      <c r="F432" s="625" t="n"/>
      <c r="G432" s="625" t="n"/>
      <c r="H432" s="625" t="n"/>
      <c r="I432" s="625" t="n"/>
      <c r="J432" s="625" t="n"/>
      <c r="K432" s="625" t="n"/>
      <c r="L432" s="625" t="n"/>
      <c r="M432" s="674" t="n"/>
      <c r="N432" s="675" t="inlineStr">
        <is>
          <t>Итого</t>
        </is>
      </c>
      <c r="O432" s="645" t="n"/>
      <c r="P432" s="645" t="n"/>
      <c r="Q432" s="645" t="n"/>
      <c r="R432" s="645" t="n"/>
      <c r="S432" s="645" t="n"/>
      <c r="T432" s="646" t="n"/>
      <c r="U432" s="43" t="inlineStr">
        <is>
          <t>кг</t>
        </is>
      </c>
      <c r="V432" s="676">
        <f>IFERROR(SUM(V429:V430),"0")</f>
        <v/>
      </c>
      <c r="W432" s="676">
        <f>IFERROR(SUM(W429:W430),"0")</f>
        <v/>
      </c>
      <c r="X432" s="43" t="n"/>
      <c r="Y432" s="677" t="n"/>
      <c r="Z432" s="677" t="n"/>
    </row>
    <row r="433" ht="27.75" customHeight="1">
      <c r="A433" s="370" t="inlineStr">
        <is>
          <t>Зареченские</t>
        </is>
      </c>
      <c r="B433" s="668" t="n"/>
      <c r="C433" s="668" t="n"/>
      <c r="D433" s="668" t="n"/>
      <c r="E433" s="668" t="n"/>
      <c r="F433" s="668" t="n"/>
      <c r="G433" s="668" t="n"/>
      <c r="H433" s="668" t="n"/>
      <c r="I433" s="668" t="n"/>
      <c r="J433" s="668" t="n"/>
      <c r="K433" s="668" t="n"/>
      <c r="L433" s="668" t="n"/>
      <c r="M433" s="668" t="n"/>
      <c r="N433" s="668" t="n"/>
      <c r="O433" s="668" t="n"/>
      <c r="P433" s="668" t="n"/>
      <c r="Q433" s="668" t="n"/>
      <c r="R433" s="668" t="n"/>
      <c r="S433" s="668" t="n"/>
      <c r="T433" s="668" t="n"/>
      <c r="U433" s="668" t="n"/>
      <c r="V433" s="668" t="n"/>
      <c r="W433" s="668" t="n"/>
      <c r="X433" s="668" t="n"/>
      <c r="Y433" s="55" t="n"/>
      <c r="Z433" s="55" t="n"/>
    </row>
    <row r="434" ht="16.5" customHeight="1">
      <c r="A434" s="371" t="inlineStr">
        <is>
          <t>Зареченские продукты</t>
        </is>
      </c>
      <c r="B434" s="625" t="n"/>
      <c r="C434" s="625" t="n"/>
      <c r="D434" s="625" t="n"/>
      <c r="E434" s="625" t="n"/>
      <c r="F434" s="625" t="n"/>
      <c r="G434" s="625" t="n"/>
      <c r="H434" s="625" t="n"/>
      <c r="I434" s="625" t="n"/>
      <c r="J434" s="625" t="n"/>
      <c r="K434" s="625" t="n"/>
      <c r="L434" s="625" t="n"/>
      <c r="M434" s="625" t="n"/>
      <c r="N434" s="625" t="n"/>
      <c r="O434" s="625" t="n"/>
      <c r="P434" s="625" t="n"/>
      <c r="Q434" s="625" t="n"/>
      <c r="R434" s="625" t="n"/>
      <c r="S434" s="625" t="n"/>
      <c r="T434" s="625" t="n"/>
      <c r="U434" s="625" t="n"/>
      <c r="V434" s="625" t="n"/>
      <c r="W434" s="625" t="n"/>
      <c r="X434" s="625" t="n"/>
      <c r="Y434" s="371" t="n"/>
      <c r="Z434" s="371" t="n"/>
    </row>
    <row r="435" ht="14.25" customHeight="1">
      <c r="A435" s="372" t="inlineStr">
        <is>
          <t>Вареные колбасы</t>
        </is>
      </c>
      <c r="B435" s="625" t="n"/>
      <c r="C435" s="625" t="n"/>
      <c r="D435" s="625" t="n"/>
      <c r="E435" s="625" t="n"/>
      <c r="F435" s="625" t="n"/>
      <c r="G435" s="625" t="n"/>
      <c r="H435" s="625" t="n"/>
      <c r="I435" s="625" t="n"/>
      <c r="J435" s="625" t="n"/>
      <c r="K435" s="625" t="n"/>
      <c r="L435" s="625" t="n"/>
      <c r="M435" s="625" t="n"/>
      <c r="N435" s="625" t="n"/>
      <c r="O435" s="625" t="n"/>
      <c r="P435" s="625" t="n"/>
      <c r="Q435" s="625" t="n"/>
      <c r="R435" s="625" t="n"/>
      <c r="S435" s="625" t="n"/>
      <c r="T435" s="625" t="n"/>
      <c r="U435" s="625" t="n"/>
      <c r="V435" s="625" t="n"/>
      <c r="W435" s="625" t="n"/>
      <c r="X435" s="625" t="n"/>
      <c r="Y435" s="372" t="n"/>
      <c r="Z435" s="372" t="n"/>
    </row>
    <row r="436" ht="27" customHeight="1">
      <c r="A436" s="64" t="inlineStr">
        <is>
          <t>SU002807</t>
        </is>
      </c>
      <c r="B436" s="64" t="inlineStr">
        <is>
          <t>P003583</t>
        </is>
      </c>
      <c r="C436" s="37" t="n">
        <v>4301011585</v>
      </c>
      <c r="D436" s="373" t="n">
        <v>4640242180441</v>
      </c>
      <c r="E436" s="637" t="n"/>
      <c r="F436" s="669" t="n">
        <v>1.5</v>
      </c>
      <c r="G436" s="38" t="n">
        <v>8</v>
      </c>
      <c r="H436" s="669" t="n">
        <v>12</v>
      </c>
      <c r="I436" s="669" t="n">
        <v>12.48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7" t="inlineStr">
        <is>
          <t>Вареные колбасы «Муромская» Весовой п/а ТМ «Зареченские»</t>
        </is>
      </c>
      <c r="O436" s="671" t="n"/>
      <c r="P436" s="671" t="n"/>
      <c r="Q436" s="671" t="n"/>
      <c r="R436" s="637" t="n"/>
      <c r="S436" s="40" t="inlineStr"/>
      <c r="T436" s="40" t="inlineStr"/>
      <c r="U436" s="41" t="inlineStr">
        <is>
          <t>кг</t>
        </is>
      </c>
      <c r="V436" s="672" t="n">
        <v>0</v>
      </c>
      <c r="W436" s="673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P003582</t>
        </is>
      </c>
      <c r="C437" s="37" t="n">
        <v>4301011584</v>
      </c>
      <c r="D437" s="373" t="n">
        <v>4640242180564</v>
      </c>
      <c r="E437" s="637" t="n"/>
      <c r="F437" s="669" t="n">
        <v>1.5</v>
      </c>
      <c r="G437" s="38" t="n">
        <v>8</v>
      </c>
      <c r="H437" s="669" t="n">
        <v>12</v>
      </c>
      <c r="I437" s="669" t="n">
        <v>12.48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Вареные колбасы «Нежная» НТУ Весовые П/а ТМ «Зареченские»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2.5" customHeight="1">
      <c r="A438" s="381" t="n"/>
      <c r="B438" s="625" t="n"/>
      <c r="C438" s="625" t="n"/>
      <c r="D438" s="625" t="n"/>
      <c r="E438" s="625" t="n"/>
      <c r="F438" s="625" t="n"/>
      <c r="G438" s="625" t="n"/>
      <c r="H438" s="625" t="n"/>
      <c r="I438" s="625" t="n"/>
      <c r="J438" s="625" t="n"/>
      <c r="K438" s="625" t="n"/>
      <c r="L438" s="625" t="n"/>
      <c r="M438" s="674" t="n"/>
      <c r="N438" s="675" t="inlineStr">
        <is>
          <t>Итого</t>
        </is>
      </c>
      <c r="O438" s="645" t="n"/>
      <c r="P438" s="645" t="n"/>
      <c r="Q438" s="645" t="n"/>
      <c r="R438" s="645" t="n"/>
      <c r="S438" s="645" t="n"/>
      <c r="T438" s="646" t="n"/>
      <c r="U438" s="43" t="inlineStr">
        <is>
          <t>кор</t>
        </is>
      </c>
      <c r="V438" s="676">
        <f>IFERROR(V436/H436,"0")+IFERROR(V437/H437,"0")</f>
        <v/>
      </c>
      <c r="W438" s="676">
        <f>IFERROR(W436/H436,"0")+IFERROR(W437/H437,"0")</f>
        <v/>
      </c>
      <c r="X438" s="676">
        <f>IFERROR(IF(X436="",0,X436),"0")+IFERROR(IF(X437="",0,X437),"0")</f>
        <v/>
      </c>
      <c r="Y438" s="677" t="n"/>
      <c r="Z438" s="677" t="n"/>
    </row>
    <row r="439" ht="12.5" customHeight="1">
      <c r="A439" s="625" t="n"/>
      <c r="B439" s="625" t="n"/>
      <c r="C439" s="625" t="n"/>
      <c r="D439" s="625" t="n"/>
      <c r="E439" s="625" t="n"/>
      <c r="F439" s="625" t="n"/>
      <c r="G439" s="625" t="n"/>
      <c r="H439" s="625" t="n"/>
      <c r="I439" s="625" t="n"/>
      <c r="J439" s="625" t="n"/>
      <c r="K439" s="625" t="n"/>
      <c r="L439" s="625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кг</t>
        </is>
      </c>
      <c r="V439" s="676">
        <f>IFERROR(SUM(V436:V437),"0")</f>
        <v/>
      </c>
      <c r="W439" s="676">
        <f>IFERROR(SUM(W436:W437),"0")</f>
        <v/>
      </c>
      <c r="X439" s="43" t="n"/>
      <c r="Y439" s="677" t="n"/>
      <c r="Z439" s="677" t="n"/>
    </row>
    <row r="440" ht="14.25" customHeight="1">
      <c r="A440" s="372" t="inlineStr">
        <is>
          <t>Ветчины</t>
        </is>
      </c>
      <c r="B440" s="625" t="n"/>
      <c r="C440" s="625" t="n"/>
      <c r="D440" s="625" t="n"/>
      <c r="E440" s="625" t="n"/>
      <c r="F440" s="625" t="n"/>
      <c r="G440" s="625" t="n"/>
      <c r="H440" s="625" t="n"/>
      <c r="I440" s="625" t="n"/>
      <c r="J440" s="625" t="n"/>
      <c r="K440" s="625" t="n"/>
      <c r="L440" s="625" t="n"/>
      <c r="M440" s="625" t="n"/>
      <c r="N440" s="625" t="n"/>
      <c r="O440" s="625" t="n"/>
      <c r="P440" s="625" t="n"/>
      <c r="Q440" s="625" t="n"/>
      <c r="R440" s="625" t="n"/>
      <c r="S440" s="625" t="n"/>
      <c r="T440" s="625" t="n"/>
      <c r="U440" s="625" t="n"/>
      <c r="V440" s="625" t="n"/>
      <c r="W440" s="625" t="n"/>
      <c r="X440" s="625" t="n"/>
      <c r="Y440" s="372" t="n"/>
      <c r="Z440" s="372" t="n"/>
    </row>
    <row r="441" ht="27" customHeight="1">
      <c r="A441" s="64" t="inlineStr">
        <is>
          <t>SU002811</t>
        </is>
      </c>
      <c r="B441" s="64" t="inlineStr">
        <is>
          <t>P003588</t>
        </is>
      </c>
      <c r="C441" s="37" t="n">
        <v>4301020260</v>
      </c>
      <c r="D441" s="373" t="n">
        <v>4640242180526</v>
      </c>
      <c r="E441" s="637" t="n"/>
      <c r="F441" s="669" t="n">
        <v>1.8</v>
      </c>
      <c r="G441" s="38" t="n">
        <v>6</v>
      </c>
      <c r="H441" s="669" t="n">
        <v>10.8</v>
      </c>
      <c r="I441" s="669" t="n">
        <v>11.28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09" t="inlineStr">
        <is>
          <t>Ветчины «Нежная» Весовой п/а ТМ «Зареченские» большой батон</t>
        </is>
      </c>
      <c r="O441" s="671" t="n"/>
      <c r="P441" s="671" t="n"/>
      <c r="Q441" s="671" t="n"/>
      <c r="R441" s="637" t="n"/>
      <c r="S441" s="40" t="inlineStr"/>
      <c r="T441" s="40" t="inlineStr"/>
      <c r="U441" s="41" t="inlineStr">
        <is>
          <t>кг</t>
        </is>
      </c>
      <c r="V441" s="672" t="n">
        <v>0</v>
      </c>
      <c r="W441" s="67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P003591</t>
        </is>
      </c>
      <c r="C442" s="37" t="n">
        <v>4301020269</v>
      </c>
      <c r="D442" s="373" t="n">
        <v>4640242180519</v>
      </c>
      <c r="E442" s="637" t="n"/>
      <c r="F442" s="669" t="n">
        <v>1.35</v>
      </c>
      <c r="G442" s="38" t="n">
        <v>8</v>
      </c>
      <c r="H442" s="669" t="n">
        <v>10.8</v>
      </c>
      <c r="I442" s="669" t="n">
        <v>11.28</v>
      </c>
      <c r="J442" s="38" t="n">
        <v>56</v>
      </c>
      <c r="K442" s="38" t="inlineStr">
        <is>
          <t>8</t>
        </is>
      </c>
      <c r="L442" s="39" t="inlineStr">
        <is>
          <t>СК3</t>
        </is>
      </c>
      <c r="M442" s="38" t="n">
        <v>50</v>
      </c>
      <c r="N442" s="910" t="inlineStr">
        <is>
          <t>Ветчины «Нежная» Весовой п/а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12.5" customHeight="1">
      <c r="A443" s="381" t="n"/>
      <c r="B443" s="625" t="n"/>
      <c r="C443" s="625" t="n"/>
      <c r="D443" s="625" t="n"/>
      <c r="E443" s="625" t="n"/>
      <c r="F443" s="625" t="n"/>
      <c r="G443" s="625" t="n"/>
      <c r="H443" s="625" t="n"/>
      <c r="I443" s="625" t="n"/>
      <c r="J443" s="625" t="n"/>
      <c r="K443" s="625" t="n"/>
      <c r="L443" s="625" t="n"/>
      <c r="M443" s="674" t="n"/>
      <c r="N443" s="675" t="inlineStr">
        <is>
          <t>Итого</t>
        </is>
      </c>
      <c r="O443" s="645" t="n"/>
      <c r="P443" s="645" t="n"/>
      <c r="Q443" s="645" t="n"/>
      <c r="R443" s="645" t="n"/>
      <c r="S443" s="645" t="n"/>
      <c r="T443" s="646" t="n"/>
      <c r="U443" s="43" t="inlineStr">
        <is>
          <t>кор</t>
        </is>
      </c>
      <c r="V443" s="676">
        <f>IFERROR(V441/H441,"0")+IFERROR(V442/H442,"0")</f>
        <v/>
      </c>
      <c r="W443" s="676">
        <f>IFERROR(W441/H441,"0")+IFERROR(W442/H442,"0")</f>
        <v/>
      </c>
      <c r="X443" s="676">
        <f>IFERROR(IF(X441="",0,X441),"0")+IFERROR(IF(X442="",0,X442),"0")</f>
        <v/>
      </c>
      <c r="Y443" s="677" t="n"/>
      <c r="Z443" s="677" t="n"/>
    </row>
    <row r="444" ht="12.5" customHeight="1">
      <c r="A444" s="625" t="n"/>
      <c r="B444" s="625" t="n"/>
      <c r="C444" s="625" t="n"/>
      <c r="D444" s="625" t="n"/>
      <c r="E444" s="625" t="n"/>
      <c r="F444" s="625" t="n"/>
      <c r="G444" s="625" t="n"/>
      <c r="H444" s="625" t="n"/>
      <c r="I444" s="625" t="n"/>
      <c r="J444" s="625" t="n"/>
      <c r="K444" s="625" t="n"/>
      <c r="L444" s="625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кг</t>
        </is>
      </c>
      <c r="V444" s="676">
        <f>IFERROR(SUM(V441:V442),"0")</f>
        <v/>
      </c>
      <c r="W444" s="676">
        <f>IFERROR(SUM(W441:W442),"0")</f>
        <v/>
      </c>
      <c r="X444" s="43" t="n"/>
      <c r="Y444" s="677" t="n"/>
      <c r="Z444" s="677" t="n"/>
    </row>
    <row r="445" ht="14.25" customHeight="1">
      <c r="A445" s="372" t="inlineStr">
        <is>
          <t>Копченые колбасы</t>
        </is>
      </c>
      <c r="B445" s="625" t="n"/>
      <c r="C445" s="625" t="n"/>
      <c r="D445" s="625" t="n"/>
      <c r="E445" s="625" t="n"/>
      <c r="F445" s="625" t="n"/>
      <c r="G445" s="625" t="n"/>
      <c r="H445" s="625" t="n"/>
      <c r="I445" s="625" t="n"/>
      <c r="J445" s="625" t="n"/>
      <c r="K445" s="625" t="n"/>
      <c r="L445" s="625" t="n"/>
      <c r="M445" s="625" t="n"/>
      <c r="N445" s="625" t="n"/>
      <c r="O445" s="625" t="n"/>
      <c r="P445" s="625" t="n"/>
      <c r="Q445" s="625" t="n"/>
      <c r="R445" s="625" t="n"/>
      <c r="S445" s="625" t="n"/>
      <c r="T445" s="625" t="n"/>
      <c r="U445" s="625" t="n"/>
      <c r="V445" s="625" t="n"/>
      <c r="W445" s="625" t="n"/>
      <c r="X445" s="625" t="n"/>
      <c r="Y445" s="372" t="n"/>
      <c r="Z445" s="372" t="n"/>
    </row>
    <row r="446" ht="27" customHeight="1">
      <c r="A446" s="64" t="inlineStr">
        <is>
          <t>SU002805</t>
        </is>
      </c>
      <c r="B446" s="64" t="inlineStr">
        <is>
          <t>P003584</t>
        </is>
      </c>
      <c r="C446" s="37" t="n">
        <v>4301031280</v>
      </c>
      <c r="D446" s="373" t="n">
        <v>4640242180816</v>
      </c>
      <c r="E446" s="637" t="n"/>
      <c r="F446" s="669" t="n">
        <v>0.7</v>
      </c>
      <c r="G446" s="38" t="n">
        <v>6</v>
      </c>
      <c r="H446" s="669" t="n">
        <v>4.2</v>
      </c>
      <c r="I446" s="669" t="n">
        <v>4.46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40</v>
      </c>
      <c r="N446" s="911" t="inlineStr">
        <is>
          <t>Копченые колбасы «Сервелат Пражский» Весовой фиброуз ТМ «Зареченские»</t>
        </is>
      </c>
      <c r="O446" s="671" t="n"/>
      <c r="P446" s="671" t="n"/>
      <c r="Q446" s="671" t="n"/>
      <c r="R446" s="637" t="n"/>
      <c r="S446" s="40" t="inlineStr"/>
      <c r="T446" s="40" t="inlineStr"/>
      <c r="U446" s="41" t="inlineStr">
        <is>
          <t>кг</t>
        </is>
      </c>
      <c r="V446" s="672" t="n">
        <v>0</v>
      </c>
      <c r="W446" s="673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P003586</t>
        </is>
      </c>
      <c r="C447" s="37" t="n">
        <v>4301031244</v>
      </c>
      <c r="D447" s="373" t="n">
        <v>4640242180595</v>
      </c>
      <c r="E447" s="637" t="n"/>
      <c r="F447" s="669" t="n">
        <v>0.7</v>
      </c>
      <c r="G447" s="38" t="n">
        <v>6</v>
      </c>
      <c r="H447" s="669" t="n">
        <v>4.2</v>
      </c>
      <c r="I447" s="669" t="n">
        <v>4.46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40</v>
      </c>
      <c r="N447" s="912" t="inlineStr">
        <is>
          <t>В/к колбасы «Сервелат Рижский» НТУ Весовые Фиброуз в/у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12.5" customHeight="1">
      <c r="A448" s="381" t="n"/>
      <c r="B448" s="625" t="n"/>
      <c r="C448" s="625" t="n"/>
      <c r="D448" s="625" t="n"/>
      <c r="E448" s="625" t="n"/>
      <c r="F448" s="625" t="n"/>
      <c r="G448" s="625" t="n"/>
      <c r="H448" s="625" t="n"/>
      <c r="I448" s="625" t="n"/>
      <c r="J448" s="625" t="n"/>
      <c r="K448" s="625" t="n"/>
      <c r="L448" s="625" t="n"/>
      <c r="M448" s="674" t="n"/>
      <c r="N448" s="675" t="inlineStr">
        <is>
          <t>Итого</t>
        </is>
      </c>
      <c r="O448" s="645" t="n"/>
      <c r="P448" s="645" t="n"/>
      <c r="Q448" s="645" t="n"/>
      <c r="R448" s="645" t="n"/>
      <c r="S448" s="645" t="n"/>
      <c r="T448" s="646" t="n"/>
      <c r="U448" s="43" t="inlineStr">
        <is>
          <t>кор</t>
        </is>
      </c>
      <c r="V448" s="676">
        <f>IFERROR(V446/H446,"0")+IFERROR(V447/H447,"0")</f>
        <v/>
      </c>
      <c r="W448" s="676">
        <f>IFERROR(W446/H446,"0")+IFERROR(W447/H447,"0")</f>
        <v/>
      </c>
      <c r="X448" s="676">
        <f>IFERROR(IF(X446="",0,X446),"0")+IFERROR(IF(X447="",0,X447),"0")</f>
        <v/>
      </c>
      <c r="Y448" s="677" t="n"/>
      <c r="Z448" s="677" t="n"/>
    </row>
    <row r="449" ht="12.5" customHeight="1">
      <c r="A449" s="625" t="n"/>
      <c r="B449" s="625" t="n"/>
      <c r="C449" s="625" t="n"/>
      <c r="D449" s="625" t="n"/>
      <c r="E449" s="625" t="n"/>
      <c r="F449" s="625" t="n"/>
      <c r="G449" s="625" t="n"/>
      <c r="H449" s="625" t="n"/>
      <c r="I449" s="625" t="n"/>
      <c r="J449" s="625" t="n"/>
      <c r="K449" s="625" t="n"/>
      <c r="L449" s="625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кг</t>
        </is>
      </c>
      <c r="V449" s="676">
        <f>IFERROR(SUM(V446:V447),"0")</f>
        <v/>
      </c>
      <c r="W449" s="676">
        <f>IFERROR(SUM(W446:W447),"0")</f>
        <v/>
      </c>
      <c r="X449" s="43" t="n"/>
      <c r="Y449" s="677" t="n"/>
      <c r="Z449" s="677" t="n"/>
    </row>
    <row r="450" ht="14.25" customHeight="1">
      <c r="A450" s="372" t="inlineStr">
        <is>
          <t>Сосиски</t>
        </is>
      </c>
      <c r="B450" s="625" t="n"/>
      <c r="C450" s="625" t="n"/>
      <c r="D450" s="625" t="n"/>
      <c r="E450" s="625" t="n"/>
      <c r="F450" s="625" t="n"/>
      <c r="G450" s="625" t="n"/>
      <c r="H450" s="625" t="n"/>
      <c r="I450" s="625" t="n"/>
      <c r="J450" s="625" t="n"/>
      <c r="K450" s="625" t="n"/>
      <c r="L450" s="625" t="n"/>
      <c r="M450" s="625" t="n"/>
      <c r="N450" s="625" t="n"/>
      <c r="O450" s="625" t="n"/>
      <c r="P450" s="625" t="n"/>
      <c r="Q450" s="625" t="n"/>
      <c r="R450" s="625" t="n"/>
      <c r="S450" s="625" t="n"/>
      <c r="T450" s="625" t="n"/>
      <c r="U450" s="625" t="n"/>
      <c r="V450" s="625" t="n"/>
      <c r="W450" s="625" t="n"/>
      <c r="X450" s="625" t="n"/>
      <c r="Y450" s="372" t="n"/>
      <c r="Z450" s="372" t="n"/>
    </row>
    <row r="451" ht="27" customHeight="1">
      <c r="A451" s="64" t="inlineStr">
        <is>
          <t>SU002803</t>
        </is>
      </c>
      <c r="B451" s="64" t="inlineStr">
        <is>
          <t>P003590</t>
        </is>
      </c>
      <c r="C451" s="37" t="n">
        <v>4301051510</v>
      </c>
      <c r="D451" s="373" t="n">
        <v>4640242180540</v>
      </c>
      <c r="E451" s="637" t="n"/>
      <c r="F451" s="669" t="n">
        <v>1.3</v>
      </c>
      <c r="G451" s="38" t="n">
        <v>6</v>
      </c>
      <c r="H451" s="669" t="n">
        <v>7.8</v>
      </c>
      <c r="I451" s="669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СК2</t>
        </is>
      </c>
      <c r="M451" s="38" t="n">
        <v>30</v>
      </c>
      <c r="N451" s="913" t="inlineStr">
        <is>
          <t>Сосиски «Сочные» Весовой п/а ТМ «Зареченские»</t>
        </is>
      </c>
      <c r="O451" s="671" t="n"/>
      <c r="P451" s="671" t="n"/>
      <c r="Q451" s="671" t="n"/>
      <c r="R451" s="637" t="n"/>
      <c r="S451" s="40" t="inlineStr"/>
      <c r="T451" s="40" t="inlineStr"/>
      <c r="U451" s="41" t="inlineStr">
        <is>
          <t>кг</t>
        </is>
      </c>
      <c r="V451" s="672" t="n">
        <v>0</v>
      </c>
      <c r="W451" s="673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P003585</t>
        </is>
      </c>
      <c r="C452" s="37" t="n">
        <v>4301051508</v>
      </c>
      <c r="D452" s="373" t="n">
        <v>4640242180557</v>
      </c>
      <c r="E452" s="637" t="n"/>
      <c r="F452" s="669" t="n">
        <v>0.5</v>
      </c>
      <c r="G452" s="38" t="n">
        <v>6</v>
      </c>
      <c r="H452" s="669" t="n">
        <v>3</v>
      </c>
      <c r="I452" s="669" t="n">
        <v>3.284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30</v>
      </c>
      <c r="N452" s="914" t="inlineStr">
        <is>
          <t>Сосиски «Сочные» Фикс.вес 0,5 п/а ТМ «Зареченские»</t>
        </is>
      </c>
      <c r="O452" s="671" t="n"/>
      <c r="P452" s="671" t="n"/>
      <c r="Q452" s="671" t="n"/>
      <c r="R452" s="637" t="n"/>
      <c r="S452" s="40" t="inlineStr"/>
      <c r="T452" s="40" t="inlineStr"/>
      <c r="U452" s="41" t="inlineStr">
        <is>
          <t>кг</t>
        </is>
      </c>
      <c r="V452" s="672" t="n">
        <v>0</v>
      </c>
      <c r="W452" s="67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0" t="inlineStr">
        <is>
          <t>КИ</t>
        </is>
      </c>
    </row>
    <row r="453" ht="12.5" customHeight="1">
      <c r="A453" s="381" t="n"/>
      <c r="B453" s="625" t="n"/>
      <c r="C453" s="625" t="n"/>
      <c r="D453" s="625" t="n"/>
      <c r="E453" s="625" t="n"/>
      <c r="F453" s="625" t="n"/>
      <c r="G453" s="625" t="n"/>
      <c r="H453" s="625" t="n"/>
      <c r="I453" s="625" t="n"/>
      <c r="J453" s="625" t="n"/>
      <c r="K453" s="625" t="n"/>
      <c r="L453" s="625" t="n"/>
      <c r="M453" s="674" t="n"/>
      <c r="N453" s="675" t="inlineStr">
        <is>
          <t>Итого</t>
        </is>
      </c>
      <c r="O453" s="645" t="n"/>
      <c r="P453" s="645" t="n"/>
      <c r="Q453" s="645" t="n"/>
      <c r="R453" s="645" t="n"/>
      <c r="S453" s="645" t="n"/>
      <c r="T453" s="646" t="n"/>
      <c r="U453" s="43" t="inlineStr">
        <is>
          <t>кор</t>
        </is>
      </c>
      <c r="V453" s="676">
        <f>IFERROR(V451/H451,"0")+IFERROR(V452/H452,"0")</f>
        <v/>
      </c>
      <c r="W453" s="676">
        <f>IFERROR(W451/H451,"0")+IFERROR(W452/H452,"0")</f>
        <v/>
      </c>
      <c r="X453" s="676">
        <f>IFERROR(IF(X451="",0,X451),"0")+IFERROR(IF(X452="",0,X452),"0")</f>
        <v/>
      </c>
      <c r="Y453" s="677" t="n"/>
      <c r="Z453" s="677" t="n"/>
    </row>
    <row r="454" ht="12.5" customHeight="1">
      <c r="A454" s="625" t="n"/>
      <c r="B454" s="625" t="n"/>
      <c r="C454" s="625" t="n"/>
      <c r="D454" s="625" t="n"/>
      <c r="E454" s="625" t="n"/>
      <c r="F454" s="625" t="n"/>
      <c r="G454" s="625" t="n"/>
      <c r="H454" s="625" t="n"/>
      <c r="I454" s="625" t="n"/>
      <c r="J454" s="625" t="n"/>
      <c r="K454" s="625" t="n"/>
      <c r="L454" s="625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кг</t>
        </is>
      </c>
      <c r="V454" s="676">
        <f>IFERROR(SUM(V451:V452),"0")</f>
        <v/>
      </c>
      <c r="W454" s="676">
        <f>IFERROR(SUM(W451:W452),"0")</f>
        <v/>
      </c>
      <c r="X454" s="43" t="n"/>
      <c r="Y454" s="677" t="n"/>
      <c r="Z454" s="677" t="n"/>
    </row>
    <row r="455" ht="16.5" customHeight="1">
      <c r="A455" s="371" t="inlineStr">
        <is>
          <t>Выгодная цена</t>
        </is>
      </c>
      <c r="B455" s="625" t="n"/>
      <c r="C455" s="625" t="n"/>
      <c r="D455" s="625" t="n"/>
      <c r="E455" s="625" t="n"/>
      <c r="F455" s="625" t="n"/>
      <c r="G455" s="625" t="n"/>
      <c r="H455" s="625" t="n"/>
      <c r="I455" s="625" t="n"/>
      <c r="J455" s="625" t="n"/>
      <c r="K455" s="625" t="n"/>
      <c r="L455" s="625" t="n"/>
      <c r="M455" s="625" t="n"/>
      <c r="N455" s="625" t="n"/>
      <c r="O455" s="625" t="n"/>
      <c r="P455" s="625" t="n"/>
      <c r="Q455" s="625" t="n"/>
      <c r="R455" s="625" t="n"/>
      <c r="S455" s="625" t="n"/>
      <c r="T455" s="625" t="n"/>
      <c r="U455" s="625" t="n"/>
      <c r="V455" s="625" t="n"/>
      <c r="W455" s="625" t="n"/>
      <c r="X455" s="625" t="n"/>
      <c r="Y455" s="371" t="n"/>
      <c r="Z455" s="371" t="n"/>
    </row>
    <row r="456" ht="14.25" customHeight="1">
      <c r="A456" s="372" t="inlineStr">
        <is>
          <t>Сосиски</t>
        </is>
      </c>
      <c r="B456" s="625" t="n"/>
      <c r="C456" s="625" t="n"/>
      <c r="D456" s="625" t="n"/>
      <c r="E456" s="625" t="n"/>
      <c r="F456" s="625" t="n"/>
      <c r="G456" s="625" t="n"/>
      <c r="H456" s="625" t="n"/>
      <c r="I456" s="625" t="n"/>
      <c r="J456" s="625" t="n"/>
      <c r="K456" s="625" t="n"/>
      <c r="L456" s="625" t="n"/>
      <c r="M456" s="625" t="n"/>
      <c r="N456" s="625" t="n"/>
      <c r="O456" s="625" t="n"/>
      <c r="P456" s="625" t="n"/>
      <c r="Q456" s="625" t="n"/>
      <c r="R456" s="625" t="n"/>
      <c r="S456" s="625" t="n"/>
      <c r="T456" s="625" t="n"/>
      <c r="U456" s="625" t="n"/>
      <c r="V456" s="625" t="n"/>
      <c r="W456" s="625" t="n"/>
      <c r="X456" s="625" t="n"/>
      <c r="Y456" s="372" t="n"/>
      <c r="Z456" s="372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73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 ht="12.5" customHeight="1">
      <c r="A458" s="381" t="n"/>
      <c r="B458" s="625" t="n"/>
      <c r="C458" s="625" t="n"/>
      <c r="D458" s="625" t="n"/>
      <c r="E458" s="625" t="n"/>
      <c r="F458" s="625" t="n"/>
      <c r="G458" s="625" t="n"/>
      <c r="H458" s="625" t="n"/>
      <c r="I458" s="625" t="n"/>
      <c r="J458" s="625" t="n"/>
      <c r="K458" s="625" t="n"/>
      <c r="L458" s="625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 ht="12.5" customHeight="1">
      <c r="A459" s="625" t="n"/>
      <c r="B459" s="625" t="n"/>
      <c r="C459" s="625" t="n"/>
      <c r="D459" s="625" t="n"/>
      <c r="E459" s="625" t="n"/>
      <c r="F459" s="625" t="n"/>
      <c r="G459" s="625" t="n"/>
      <c r="H459" s="625" t="n"/>
      <c r="I459" s="625" t="n"/>
      <c r="J459" s="625" t="n"/>
      <c r="K459" s="625" t="n"/>
      <c r="L459" s="625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623" t="n"/>
      <c r="B460" s="625" t="n"/>
      <c r="C460" s="625" t="n"/>
      <c r="D460" s="625" t="n"/>
      <c r="E460" s="625" t="n"/>
      <c r="F460" s="625" t="n"/>
      <c r="G460" s="625" t="n"/>
      <c r="H460" s="625" t="n"/>
      <c r="I460" s="625" t="n"/>
      <c r="J460" s="625" t="n"/>
      <c r="K460" s="625" t="n"/>
      <c r="L460" s="625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/>
      </c>
      <c r="W460" s="676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/>
      </c>
      <c r="X460" s="43" t="n"/>
      <c r="Y460" s="677" t="n"/>
      <c r="Z460" s="677" t="n"/>
    </row>
    <row r="461" ht="12.5" customHeight="1">
      <c r="A461" s="625" t="n"/>
      <c r="B461" s="625" t="n"/>
      <c r="C461" s="625" t="n"/>
      <c r="D461" s="625" t="n"/>
      <c r="E461" s="625" t="n"/>
      <c r="F461" s="625" t="n"/>
      <c r="G461" s="625" t="n"/>
      <c r="H461" s="625" t="n"/>
      <c r="I461" s="625" t="n"/>
      <c r="J461" s="625" t="n"/>
      <c r="K461" s="625" t="n"/>
      <c r="L461" s="625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/>
      </c>
      <c r="X461" s="43" t="n"/>
      <c r="Y461" s="677" t="n"/>
      <c r="Z461" s="677" t="n"/>
    </row>
    <row r="462" ht="12.5" customHeight="1">
      <c r="A462" s="625" t="n"/>
      <c r="B462" s="625" t="n"/>
      <c r="C462" s="625" t="n"/>
      <c r="D462" s="625" t="n"/>
      <c r="E462" s="625" t="n"/>
      <c r="F462" s="625" t="n"/>
      <c r="G462" s="625" t="n"/>
      <c r="H462" s="625" t="n"/>
      <c r="I462" s="625" t="n"/>
      <c r="J462" s="625" t="n"/>
      <c r="K462" s="625" t="n"/>
      <c r="L462" s="625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/>
      </c>
      <c r="X462" s="43" t="n"/>
      <c r="Y462" s="677" t="n"/>
      <c r="Z462" s="677" t="n"/>
    </row>
    <row r="463" ht="12.5" customHeight="1">
      <c r="A463" s="625" t="n"/>
      <c r="B463" s="625" t="n"/>
      <c r="C463" s="625" t="n"/>
      <c r="D463" s="625" t="n"/>
      <c r="E463" s="625" t="n"/>
      <c r="F463" s="625" t="n"/>
      <c r="G463" s="625" t="n"/>
      <c r="H463" s="625" t="n"/>
      <c r="I463" s="625" t="n"/>
      <c r="J463" s="625" t="n"/>
      <c r="K463" s="625" t="n"/>
      <c r="L463" s="625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 ht="12.5" customHeight="1">
      <c r="A464" s="625" t="n"/>
      <c r="B464" s="625" t="n"/>
      <c r="C464" s="625" t="n"/>
      <c r="D464" s="625" t="n"/>
      <c r="E464" s="625" t="n"/>
      <c r="F464" s="625" t="n"/>
      <c r="G464" s="625" t="n"/>
      <c r="H464" s="625" t="n"/>
      <c r="I464" s="625" t="n"/>
      <c r="J464" s="625" t="n"/>
      <c r="K464" s="625" t="n"/>
      <c r="L464" s="625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/>
      </c>
      <c r="W464" s="676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/>
      </c>
      <c r="X464" s="43" t="n"/>
      <c r="Y464" s="677" t="n"/>
      <c r="Z464" s="677" t="n"/>
    </row>
    <row r="465" ht="14.5" customHeight="1">
      <c r="A465" s="625" t="n"/>
      <c r="B465" s="625" t="n"/>
      <c r="C465" s="625" t="n"/>
      <c r="D465" s="625" t="n"/>
      <c r="E465" s="625" t="n"/>
      <c r="F465" s="625" t="n"/>
      <c r="G465" s="625" t="n"/>
      <c r="H465" s="625" t="n"/>
      <c r="I465" s="625" t="n"/>
      <c r="J465" s="625" t="n"/>
      <c r="K465" s="625" t="n"/>
      <c r="L465" s="625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624" t="inlineStr">
        <is>
          <t>Ядрена копоть</t>
        </is>
      </c>
      <c r="C467" s="624" t="inlineStr">
        <is>
          <t>Вязанка</t>
        </is>
      </c>
      <c r="D467" s="917" t="n"/>
      <c r="E467" s="917" t="n"/>
      <c r="F467" s="918" t="n"/>
      <c r="G467" s="624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624" t="inlineStr">
        <is>
          <t>Особый рецепт</t>
        </is>
      </c>
      <c r="O467" s="918" t="n"/>
      <c r="P467" s="624" t="inlineStr">
        <is>
          <t>Баварушка</t>
        </is>
      </c>
      <c r="Q467" s="918" t="n"/>
      <c r="R467" s="624" t="inlineStr">
        <is>
          <t>Дугушка</t>
        </is>
      </c>
      <c r="S467" s="624" t="inlineStr">
        <is>
          <t>Зареченские</t>
        </is>
      </c>
      <c r="T467" s="918" t="n"/>
      <c r="U467" s="625" t="n"/>
      <c r="Z467" s="61" t="n"/>
      <c r="AC467" s="625" t="n"/>
    </row>
    <row r="468" ht="14.25" customHeight="1" thickTop="1">
      <c r="A468" s="626" t="inlineStr">
        <is>
          <t>СЕРИЯ</t>
        </is>
      </c>
      <c r="B468" s="624" t="inlineStr">
        <is>
          <t>Ядрена копоть</t>
        </is>
      </c>
      <c r="C468" s="624" t="inlineStr">
        <is>
          <t>Столичная</t>
        </is>
      </c>
      <c r="D468" s="624" t="inlineStr">
        <is>
          <t>Классическая</t>
        </is>
      </c>
      <c r="E468" s="624" t="inlineStr">
        <is>
          <t>Вязанка</t>
        </is>
      </c>
      <c r="F468" s="624" t="inlineStr">
        <is>
          <t>Сливушки</t>
        </is>
      </c>
      <c r="G468" s="624" t="inlineStr">
        <is>
          <t>Золоченная в печи</t>
        </is>
      </c>
      <c r="H468" s="624" t="inlineStr">
        <is>
          <t>Мясорубская</t>
        </is>
      </c>
      <c r="I468" s="624" t="inlineStr">
        <is>
          <t>Сочинка</t>
        </is>
      </c>
      <c r="J468" s="624" t="inlineStr">
        <is>
          <t>Бордо</t>
        </is>
      </c>
      <c r="K468" s="625" t="n"/>
      <c r="L468" s="624" t="inlineStr">
        <is>
          <t>Фирменная</t>
        </is>
      </c>
      <c r="M468" s="624" t="inlineStr">
        <is>
          <t>Бавария</t>
        </is>
      </c>
      <c r="N468" s="624" t="inlineStr">
        <is>
          <t>Особая</t>
        </is>
      </c>
      <c r="O468" s="624" t="inlineStr">
        <is>
          <t>Особая Без свинины</t>
        </is>
      </c>
      <c r="P468" s="624" t="inlineStr">
        <is>
          <t>Филейбургская</t>
        </is>
      </c>
      <c r="Q468" s="624" t="inlineStr">
        <is>
          <t>Балыкбургская</t>
        </is>
      </c>
      <c r="R468" s="624" t="inlineStr">
        <is>
          <t>Дугушка</t>
        </is>
      </c>
      <c r="S468" s="624" t="inlineStr">
        <is>
          <t>Зареченские продукты</t>
        </is>
      </c>
      <c r="T468" s="624" t="inlineStr">
        <is>
          <t>Выгодная цена</t>
        </is>
      </c>
      <c r="U468" s="625" t="n"/>
      <c r="Z468" s="61" t="n"/>
      <c r="AC468" s="625" t="n"/>
    </row>
    <row r="469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625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625" t="n"/>
      <c r="Z469" s="61" t="n"/>
      <c r="AC469" s="625" t="n"/>
    </row>
    <row r="470" ht="15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</f>
        <v/>
      </c>
      <c r="D470" s="53">
        <f>IFERROR(W54*1,"0")+IFERROR(W55*1,"0")+IFERROR(W56*1,"0")+IFERROR(W57*1,"0")</f>
        <v/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0" s="53">
        <f>IFERROR(W122*1,"0")+IFERROR(W123*1,"0")+IFERROR(W124*1,"0")</f>
        <v/>
      </c>
      <c r="G470" s="53">
        <f>IFERROR(W130*1,"0")+IFERROR(W131*1,"0")+IFERROR(W132*1,"0")</f>
        <v/>
      </c>
      <c r="H470" s="53">
        <f>IFERROR(W137*1,"0")+IFERROR(W138*1,"0")+IFERROR(W139*1,"0")+IFERROR(W140*1,"0")+IFERROR(W141*1,"0")+IFERROR(W142*1,"0")+IFERROR(W143*1,"0")+IFERROR(W144*1,"0")</f>
        <v/>
      </c>
      <c r="I470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/>
      </c>
      <c r="J470" s="53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/>
      </c>
      <c r="K470" s="625" t="n"/>
      <c r="L470" s="53">
        <f>IFERROR(W251*1,"0")+IFERROR(W252*1,"0")+IFERROR(W253*1,"0")+IFERROR(W254*1,"0")+IFERROR(W255*1,"0")+IFERROR(W256*1,"0")+IFERROR(W257*1,"0")+IFERROR(W261*1,"0")+IFERROR(W262*1,"0")</f>
        <v/>
      </c>
      <c r="M470" s="53">
        <f>IFERROR(W267*1,"0")+IFERROR(W271*1,"0")+IFERROR(W272*1,"0")+IFERROR(W276*1,"0")+IFERROR(W280*1,"0")</f>
        <v/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/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/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/>
      </c>
      <c r="Q470" s="53">
        <f>IFERROR(W382*1,"0")+IFERROR(W383*1,"0")+IFERROR(W387*1,"0")+IFERROR(W388*1,"0")+IFERROR(W389*1,"0")+IFERROR(W390*1,"0")+IFERROR(W391*1,"0")+IFERROR(W392*1,"0")+IFERROR(W393*1,"0")+IFERROR(W397*1,"0")</f>
        <v/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/>
      </c>
      <c r="S470" s="53">
        <f>IFERROR(W436*1,"0")+IFERROR(W437*1,"0")+IFERROR(W441*1,"0")+IFERROR(W442*1,"0")+IFERROR(W446*1,"0")+IFERROR(W447*1,"0")+IFERROR(W451*1,"0")+IFERROR(W452*1,"0")</f>
        <v/>
      </c>
      <c r="T470" s="53">
        <f>IFERROR(W457*1,"0")</f>
        <v/>
      </c>
      <c r="U470" s="625" t="n"/>
      <c r="Z470" s="61" t="n"/>
      <c r="AC470" s="625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FtdgDlj705/W2IQ7xpBmw==" formatRows="1" sort="0" spinCount="100000" hashValue="eS0ytoSh5NdJ9AXP8GqGHIhhqFpAtYE2lK7GVZWFmHLoZ4YOeJrAptO310WHyPbe90/r7djFsv8jFE5ESFI35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144:R144"/>
    <mergeCell ref="N315:R315"/>
    <mergeCell ref="D187:E187"/>
    <mergeCell ref="D423:E423"/>
    <mergeCell ref="N258:T258"/>
    <mergeCell ref="D174:E174"/>
    <mergeCell ref="N329:T329"/>
    <mergeCell ref="N87:T87"/>
    <mergeCell ref="D410:E410"/>
    <mergeCell ref="A419:X419"/>
    <mergeCell ref="A36:M37"/>
    <mergeCell ref="N24:T24"/>
    <mergeCell ref="H9:I9"/>
    <mergeCell ref="N453:T453"/>
    <mergeCell ref="N267:R267"/>
    <mergeCell ref="D297:E297"/>
    <mergeCell ref="N155:R155"/>
    <mergeCell ref="N93:R93"/>
    <mergeCell ref="A468:A469"/>
    <mergeCell ref="N391:R391"/>
    <mergeCell ref="D70:E70"/>
    <mergeCell ref="D312:E312"/>
    <mergeCell ref="A273:M274"/>
    <mergeCell ref="N170:R170"/>
    <mergeCell ref="D238:E238"/>
    <mergeCell ref="N262:R262"/>
    <mergeCell ref="N184:T184"/>
    <mergeCell ref="D376:E376"/>
    <mergeCell ref="D205:E205"/>
    <mergeCell ref="A147:X147"/>
    <mergeCell ref="A38:X38"/>
    <mergeCell ref="A445:X445"/>
    <mergeCell ref="N172:R172"/>
    <mergeCell ref="N199:R199"/>
    <mergeCell ref="N28:R28"/>
    <mergeCell ref="N392:R392"/>
    <mergeCell ref="D71:E71"/>
    <mergeCell ref="N186:R186"/>
    <mergeCell ref="N457:R457"/>
    <mergeCell ref="D307:E307"/>
    <mergeCell ref="A431:M432"/>
    <mergeCell ref="N30:R30"/>
    <mergeCell ref="D73:E73"/>
    <mergeCell ref="A275:X275"/>
    <mergeCell ref="T468:T469"/>
    <mergeCell ref="N44:T44"/>
    <mergeCell ref="H5:L5"/>
    <mergeCell ref="N409:R409"/>
    <mergeCell ref="N257:R257"/>
    <mergeCell ref="N448:T448"/>
    <mergeCell ref="N104:R104"/>
    <mergeCell ref="N346:R346"/>
    <mergeCell ref="N175:R175"/>
    <mergeCell ref="B17:B18"/>
    <mergeCell ref="N54:R54"/>
    <mergeCell ref="D131:E131"/>
    <mergeCell ref="N106:R106"/>
    <mergeCell ref="N404:R404"/>
    <mergeCell ref="A50:M51"/>
    <mergeCell ref="A158:X158"/>
    <mergeCell ref="N252:R252"/>
    <mergeCell ref="N81:R81"/>
    <mergeCell ref="N56:R56"/>
    <mergeCell ref="D124:E124"/>
    <mergeCell ref="T10:U10"/>
    <mergeCell ref="D195:E195"/>
    <mergeCell ref="A378:M379"/>
    <mergeCell ref="D360:E360"/>
    <mergeCell ref="A440:X440"/>
    <mergeCell ref="D287:E287"/>
    <mergeCell ref="N355:T355"/>
    <mergeCell ref="D66:E66"/>
    <mergeCell ref="N181:R181"/>
    <mergeCell ref="D197:E197"/>
    <mergeCell ref="D253:E253"/>
    <mergeCell ref="A135:X135"/>
    <mergeCell ref="A433:X433"/>
    <mergeCell ref="N32:T32"/>
    <mergeCell ref="D351:E351"/>
    <mergeCell ref="N268:T268"/>
    <mergeCell ref="D411:E411"/>
    <mergeCell ref="D289:E289"/>
    <mergeCell ref="N395:T395"/>
    <mergeCell ref="N134:T134"/>
    <mergeCell ref="W17:W18"/>
    <mergeCell ref="A435:X435"/>
    <mergeCell ref="N332:T332"/>
    <mergeCell ref="N459:T459"/>
    <mergeCell ref="N178:R178"/>
    <mergeCell ref="N98:T98"/>
    <mergeCell ref="A373:M374"/>
    <mergeCell ref="N461:T461"/>
    <mergeCell ref="D142:E142"/>
    <mergeCell ref="N49:R49"/>
    <mergeCell ref="N359:R359"/>
    <mergeCell ref="R6:S9"/>
    <mergeCell ref="D365:E365"/>
    <mergeCell ref="N2:U3"/>
    <mergeCell ref="A61:X61"/>
    <mergeCell ref="BA17:BA18"/>
    <mergeCell ref="D315:E315"/>
    <mergeCell ref="D144:E144"/>
    <mergeCell ref="A153:X153"/>
    <mergeCell ref="D442:E442"/>
    <mergeCell ref="N113:R113"/>
    <mergeCell ref="N173:R173"/>
    <mergeCell ref="D429:E429"/>
    <mergeCell ref="N271:R271"/>
    <mergeCell ref="N94:R94"/>
    <mergeCell ref="D81:E81"/>
    <mergeCell ref="A212:X212"/>
    <mergeCell ref="A283:X283"/>
    <mergeCell ref="AA17:AC18"/>
    <mergeCell ref="A375:X375"/>
    <mergeCell ref="N118:T118"/>
    <mergeCell ref="D139:E139"/>
    <mergeCell ref="D406:E406"/>
    <mergeCell ref="A285:X285"/>
    <mergeCell ref="A341:X341"/>
    <mergeCell ref="N45:T45"/>
    <mergeCell ref="A306:X306"/>
    <mergeCell ref="N281:T281"/>
    <mergeCell ref="N126:T126"/>
    <mergeCell ref="N62:R62"/>
    <mergeCell ref="A384:M385"/>
    <mergeCell ref="N218:T218"/>
    <mergeCell ref="N347:R347"/>
    <mergeCell ref="N176:R176"/>
    <mergeCell ref="D214:E214"/>
    <mergeCell ref="A163:M164"/>
    <mergeCell ref="A294:M295"/>
    <mergeCell ref="N64:R64"/>
    <mergeCell ref="A321:M322"/>
    <mergeCell ref="N349:R349"/>
    <mergeCell ref="D28:E28"/>
    <mergeCell ref="D326:E326"/>
    <mergeCell ref="D313:E313"/>
    <mergeCell ref="N220:R220"/>
    <mergeCell ref="D117:E117"/>
    <mergeCell ref="D92:E92"/>
    <mergeCell ref="D55:E55"/>
    <mergeCell ref="N407:R407"/>
    <mergeCell ref="D30:E30"/>
    <mergeCell ref="D353:E353"/>
    <mergeCell ref="N195:R195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N211:T211"/>
    <mergeCell ref="D354:E354"/>
    <mergeCell ref="G468:G469"/>
    <mergeCell ref="A412:M413"/>
    <mergeCell ref="N398:T398"/>
    <mergeCell ref="I468:I469"/>
    <mergeCell ref="A241:M242"/>
    <mergeCell ref="O10:P10"/>
    <mergeCell ref="P467:Q467"/>
    <mergeCell ref="N75:R75"/>
    <mergeCell ref="N342:R342"/>
    <mergeCell ref="N298:R298"/>
    <mergeCell ref="N206:T206"/>
    <mergeCell ref="A302:X302"/>
    <mergeCell ref="N102:R102"/>
    <mergeCell ref="D387:E387"/>
    <mergeCell ref="D272:E272"/>
    <mergeCell ref="D8:L8"/>
    <mergeCell ref="N39:R39"/>
    <mergeCell ref="N337:R337"/>
    <mergeCell ref="N166:R166"/>
    <mergeCell ref="N188:T188"/>
    <mergeCell ref="D209:E209"/>
    <mergeCell ref="D245:E245"/>
    <mergeCell ref="N116:R116"/>
    <mergeCell ref="D122:E122"/>
    <mergeCell ref="N352:R352"/>
    <mergeCell ref="N103:R103"/>
    <mergeCell ref="D224:E224"/>
    <mergeCell ref="F468:F469"/>
    <mergeCell ref="H468:H469"/>
    <mergeCell ref="N432:T432"/>
    <mergeCell ref="D382:E382"/>
    <mergeCell ref="N295:T295"/>
    <mergeCell ref="A125:M126"/>
    <mergeCell ref="A77:M78"/>
    <mergeCell ref="N282:T282"/>
    <mergeCell ref="D1:F1"/>
    <mergeCell ref="J17:J18"/>
    <mergeCell ref="D82:E82"/>
    <mergeCell ref="L17:L18"/>
    <mergeCell ref="A455:X455"/>
    <mergeCell ref="A284:X284"/>
    <mergeCell ref="D240:E240"/>
    <mergeCell ref="N226:R226"/>
    <mergeCell ref="N417:T417"/>
    <mergeCell ref="N65:R65"/>
    <mergeCell ref="N192:R192"/>
    <mergeCell ref="A458:M459"/>
    <mergeCell ref="N228:R228"/>
    <mergeCell ref="N17:R18"/>
    <mergeCell ref="N415:R415"/>
    <mergeCell ref="A110:M111"/>
    <mergeCell ref="N63:R63"/>
    <mergeCell ref="O6:P6"/>
    <mergeCell ref="N365:R365"/>
    <mergeCell ref="N221:R221"/>
    <mergeCell ref="N292:R292"/>
    <mergeCell ref="N286:R286"/>
    <mergeCell ref="D31:E31"/>
    <mergeCell ref="N379:T379"/>
    <mergeCell ref="A339:M340"/>
    <mergeCell ref="N131:R131"/>
    <mergeCell ref="N429:R429"/>
    <mergeCell ref="N300:T300"/>
    <mergeCell ref="D108:E108"/>
    <mergeCell ref="A453:M454"/>
    <mergeCell ref="D369:E369"/>
    <mergeCell ref="N223:R223"/>
    <mergeCell ref="N350:R350"/>
    <mergeCell ref="N145:T145"/>
    <mergeCell ref="N443:T443"/>
    <mergeCell ref="D160:E160"/>
    <mergeCell ref="I17:I18"/>
    <mergeCell ref="D141:E141"/>
    <mergeCell ref="D377:E377"/>
    <mergeCell ref="T12:U12"/>
    <mergeCell ref="N301:T301"/>
    <mergeCell ref="N51:T51"/>
    <mergeCell ref="D72:E72"/>
    <mergeCell ref="A323:X323"/>
    <mergeCell ref="N383:R383"/>
    <mergeCell ref="D451:E451"/>
    <mergeCell ref="D255:E255"/>
    <mergeCell ref="A23:M24"/>
    <mergeCell ref="N278:T278"/>
    <mergeCell ref="A308:M309"/>
    <mergeCell ref="N149:R149"/>
    <mergeCell ref="N376:R376"/>
    <mergeCell ref="N205:R205"/>
    <mergeCell ref="N447:R447"/>
    <mergeCell ref="N314:R314"/>
    <mergeCell ref="O11:P11"/>
    <mergeCell ref="N124:R124"/>
    <mergeCell ref="A6:C6"/>
    <mergeCell ref="D113:E113"/>
    <mergeCell ref="N422:R422"/>
    <mergeCell ref="N360:R360"/>
    <mergeCell ref="AD17:AD18"/>
    <mergeCell ref="N142:R142"/>
    <mergeCell ref="N80:R80"/>
    <mergeCell ref="N403:R403"/>
    <mergeCell ref="D26:E26"/>
    <mergeCell ref="D324:E324"/>
    <mergeCell ref="N55:R55"/>
    <mergeCell ref="D115:E115"/>
    <mergeCell ref="N424:R424"/>
    <mergeCell ref="N411:R411"/>
    <mergeCell ref="D261:E261"/>
    <mergeCell ref="D90:E90"/>
    <mergeCell ref="N367:T367"/>
    <mergeCell ref="D388:E388"/>
    <mergeCell ref="N438:T438"/>
    <mergeCell ref="A25:X25"/>
    <mergeCell ref="N133:T133"/>
    <mergeCell ref="D390:E390"/>
    <mergeCell ref="N436:R436"/>
    <mergeCell ref="N418:T418"/>
    <mergeCell ref="N356:T356"/>
    <mergeCell ref="A5:C5"/>
    <mergeCell ref="N71:R71"/>
    <mergeCell ref="N307:R307"/>
    <mergeCell ref="A263:M264"/>
    <mergeCell ref="D179:E179"/>
    <mergeCell ref="D166:E166"/>
    <mergeCell ref="D337:E337"/>
    <mergeCell ref="N244:R244"/>
    <mergeCell ref="N73:R73"/>
    <mergeCell ref="N437:R437"/>
    <mergeCell ref="N371:R371"/>
    <mergeCell ref="N164:T164"/>
    <mergeCell ref="A20:X20"/>
    <mergeCell ref="A17:A18"/>
    <mergeCell ref="A318:X318"/>
    <mergeCell ref="C17:C18"/>
    <mergeCell ref="N358:R358"/>
    <mergeCell ref="D103:E103"/>
    <mergeCell ref="A112:X112"/>
    <mergeCell ref="K17:K18"/>
    <mergeCell ref="D168:E168"/>
    <mergeCell ref="N137:R137"/>
    <mergeCell ref="D180:E180"/>
    <mergeCell ref="D9:E9"/>
    <mergeCell ref="A258:M259"/>
    <mergeCell ref="J468:J469"/>
    <mergeCell ref="A249:X249"/>
    <mergeCell ref="A127:X127"/>
    <mergeCell ref="N289:R289"/>
    <mergeCell ref="D167:E167"/>
    <mergeCell ref="N322:T322"/>
    <mergeCell ref="N189:T189"/>
    <mergeCell ref="D161:E161"/>
    <mergeCell ref="D403:E403"/>
    <mergeCell ref="D232:E232"/>
    <mergeCell ref="N309:T309"/>
    <mergeCell ref="A191:X191"/>
    <mergeCell ref="D169:E169"/>
    <mergeCell ref="A58:M59"/>
    <mergeCell ref="N317:T317"/>
    <mergeCell ref="N146:T146"/>
    <mergeCell ref="N86:R86"/>
    <mergeCell ref="N213:R213"/>
    <mergeCell ref="D63:E63"/>
    <mergeCell ref="N304:T304"/>
    <mergeCell ref="N150:R150"/>
    <mergeCell ref="N255:R255"/>
    <mergeCell ref="D96:E96"/>
    <mergeCell ref="N326:R326"/>
    <mergeCell ref="D350:E350"/>
    <mergeCell ref="A118:M119"/>
    <mergeCell ref="D27:E27"/>
    <mergeCell ref="N15:R16"/>
    <mergeCell ref="D325:E325"/>
    <mergeCell ref="P468:P469"/>
    <mergeCell ref="R468:R469"/>
    <mergeCell ref="D116:E116"/>
    <mergeCell ref="N464:T464"/>
    <mergeCell ref="D352:E352"/>
    <mergeCell ref="N194:R194"/>
    <mergeCell ref="D91:E91"/>
    <mergeCell ref="D162:E162"/>
    <mergeCell ref="N439:T439"/>
    <mergeCell ref="N452:R452"/>
    <mergeCell ref="D327:E327"/>
    <mergeCell ref="A231:X231"/>
    <mergeCell ref="N37:T37"/>
    <mergeCell ref="D106:E106"/>
    <mergeCell ref="D416:E416"/>
    <mergeCell ref="D93:E93"/>
    <mergeCell ref="D391:E391"/>
    <mergeCell ref="D220:E220"/>
    <mergeCell ref="A400:X400"/>
    <mergeCell ref="N235:T235"/>
    <mergeCell ref="A310:X310"/>
    <mergeCell ref="A44:M45"/>
    <mergeCell ref="A402:X402"/>
    <mergeCell ref="D251:E251"/>
    <mergeCell ref="N397:R397"/>
    <mergeCell ref="D343:E343"/>
    <mergeCell ref="N74:R74"/>
    <mergeCell ref="N372:R372"/>
    <mergeCell ref="D182:E182"/>
    <mergeCell ref="N259:T259"/>
    <mergeCell ref="D280:E280"/>
    <mergeCell ref="D109:E109"/>
    <mergeCell ref="N101:R101"/>
    <mergeCell ref="N88:T88"/>
    <mergeCell ref="D345:E345"/>
    <mergeCell ref="N138:R138"/>
    <mergeCell ref="N76:R76"/>
    <mergeCell ref="T5:U5"/>
    <mergeCell ref="N174:R174"/>
    <mergeCell ref="A128:X128"/>
    <mergeCell ref="D246:E246"/>
    <mergeCell ref="A268:M269"/>
    <mergeCell ref="U17:U18"/>
    <mergeCell ref="N361:R361"/>
    <mergeCell ref="A364:X364"/>
    <mergeCell ref="D233:E233"/>
    <mergeCell ref="D338:E338"/>
    <mergeCell ref="D409:E409"/>
    <mergeCell ref="N140:R140"/>
    <mergeCell ref="A136:X136"/>
    <mergeCell ref="A21:X21"/>
    <mergeCell ref="N232:R232"/>
    <mergeCell ref="A428:X428"/>
    <mergeCell ref="D104:E104"/>
    <mergeCell ref="A355:M356"/>
    <mergeCell ref="T6:U9"/>
    <mergeCell ref="A129:X129"/>
    <mergeCell ref="N169:R169"/>
    <mergeCell ref="A366:M367"/>
    <mergeCell ref="N156:T156"/>
    <mergeCell ref="N92:R92"/>
    <mergeCell ref="N454:T454"/>
    <mergeCell ref="A151:M152"/>
    <mergeCell ref="D371:E371"/>
    <mergeCell ref="A188:M189"/>
    <mergeCell ref="D43:E43"/>
    <mergeCell ref="N200:R200"/>
    <mergeCell ref="A52:X52"/>
    <mergeCell ref="N29:R29"/>
    <mergeCell ref="N387:R387"/>
    <mergeCell ref="N385:T385"/>
    <mergeCell ref="D137:E137"/>
    <mergeCell ref="D422:E422"/>
    <mergeCell ref="N202:R202"/>
    <mergeCell ref="N151:T151"/>
    <mergeCell ref="N31:R31"/>
    <mergeCell ref="N451:R451"/>
    <mergeCell ref="D130:E130"/>
    <mergeCell ref="D74:E74"/>
    <mergeCell ref="D372:E372"/>
    <mergeCell ref="N245:R245"/>
    <mergeCell ref="D201:E201"/>
    <mergeCell ref="D68:E68"/>
    <mergeCell ref="A270:X270"/>
    <mergeCell ref="A34:X34"/>
    <mergeCell ref="A368:X368"/>
    <mergeCell ref="N168:R168"/>
    <mergeCell ref="D424:E424"/>
    <mergeCell ref="N247:T247"/>
    <mergeCell ref="D132:E132"/>
    <mergeCell ref="A334:X334"/>
    <mergeCell ref="N274:T274"/>
    <mergeCell ref="D178:E178"/>
    <mergeCell ref="N26:R26"/>
    <mergeCell ref="D172:E172"/>
    <mergeCell ref="O468:O469"/>
    <mergeCell ref="N40:T40"/>
    <mergeCell ref="Q468:Q469"/>
    <mergeCell ref="N405:R405"/>
    <mergeCell ref="N234:R234"/>
    <mergeCell ref="A281:M282"/>
    <mergeCell ref="D7:L7"/>
    <mergeCell ref="N269:T269"/>
    <mergeCell ref="N171:R171"/>
    <mergeCell ref="N340:T340"/>
    <mergeCell ref="A87:M88"/>
    <mergeCell ref="N115:R115"/>
    <mergeCell ref="N382:R382"/>
    <mergeCell ref="A316:M317"/>
    <mergeCell ref="N238:R238"/>
    <mergeCell ref="A443:M444"/>
    <mergeCell ref="D254:E254"/>
    <mergeCell ref="A210:M211"/>
    <mergeCell ref="A145:M146"/>
    <mergeCell ref="D346:E346"/>
    <mergeCell ref="N179:R179"/>
    <mergeCell ref="N446:R446"/>
    <mergeCell ref="N240:R240"/>
    <mergeCell ref="N215:R215"/>
    <mergeCell ref="A265:X265"/>
    <mergeCell ref="E468:E469"/>
    <mergeCell ref="N460:T460"/>
    <mergeCell ref="D348:E348"/>
    <mergeCell ref="N467:O467"/>
    <mergeCell ref="D62:E62"/>
    <mergeCell ref="D56:E56"/>
    <mergeCell ref="D193:E193"/>
    <mergeCell ref="D347:E347"/>
    <mergeCell ref="N264:T264"/>
    <mergeCell ref="D176:E176"/>
    <mergeCell ref="D114:E114"/>
    <mergeCell ref="N462:T462"/>
    <mergeCell ref="D64:E64"/>
    <mergeCell ref="A266:X266"/>
    <mergeCell ref="A260:X260"/>
    <mergeCell ref="N328:T328"/>
    <mergeCell ref="D349:E349"/>
    <mergeCell ref="N157:T157"/>
    <mergeCell ref="A60:X60"/>
    <mergeCell ref="A460:M465"/>
    <mergeCell ref="N108:R108"/>
    <mergeCell ref="A229:M230"/>
    <mergeCell ref="N95:R95"/>
    <mergeCell ref="A300:M301"/>
    <mergeCell ref="N70:R70"/>
    <mergeCell ref="N393:R393"/>
    <mergeCell ref="D138:E138"/>
    <mergeCell ref="N331:R331"/>
    <mergeCell ref="D203:E203"/>
    <mergeCell ref="B468:B469"/>
    <mergeCell ref="N159:R159"/>
    <mergeCell ref="N97:R97"/>
    <mergeCell ref="D140:E140"/>
    <mergeCell ref="D267:E267"/>
    <mergeCell ref="A277:M278"/>
    <mergeCell ref="D425:E425"/>
    <mergeCell ref="D359:E359"/>
    <mergeCell ref="A434:X434"/>
    <mergeCell ref="N96:R96"/>
    <mergeCell ref="H17:H18"/>
    <mergeCell ref="N161:R161"/>
    <mergeCell ref="N183:T183"/>
    <mergeCell ref="D204:E204"/>
    <mergeCell ref="A42:X42"/>
    <mergeCell ref="D198:E198"/>
    <mergeCell ref="D75:E75"/>
    <mergeCell ref="N41:T41"/>
    <mergeCell ref="A386:X386"/>
    <mergeCell ref="N277:T277"/>
    <mergeCell ref="D298:E298"/>
    <mergeCell ref="D181:E181"/>
    <mergeCell ref="N123:R123"/>
    <mergeCell ref="A450:X450"/>
    <mergeCell ref="N421:R421"/>
    <mergeCell ref="N408:R408"/>
    <mergeCell ref="D39:E39"/>
    <mergeCell ref="N187:R187"/>
    <mergeCell ref="N423:R423"/>
    <mergeCell ref="N410:R410"/>
    <mergeCell ref="D393:E393"/>
    <mergeCell ref="N254:R254"/>
    <mergeCell ref="N216:R216"/>
    <mergeCell ref="N343:R343"/>
    <mergeCell ref="A98:M99"/>
    <mergeCell ref="N399:T399"/>
    <mergeCell ref="D420:E420"/>
    <mergeCell ref="N230:T230"/>
    <mergeCell ref="N59:T59"/>
    <mergeCell ref="N256:R256"/>
    <mergeCell ref="N280:R280"/>
    <mergeCell ref="H1:O1"/>
    <mergeCell ref="D199:E199"/>
    <mergeCell ref="A448:M449"/>
    <mergeCell ref="A330:X330"/>
    <mergeCell ref="N109:R109"/>
    <mergeCell ref="N345:R345"/>
    <mergeCell ref="A243:X243"/>
    <mergeCell ref="D186:E186"/>
    <mergeCell ref="N463:T463"/>
    <mergeCell ref="O9:P9"/>
    <mergeCell ref="N193:R193"/>
    <mergeCell ref="N22:R22"/>
    <mergeCell ref="D65:E65"/>
    <mergeCell ref="N207:T207"/>
    <mergeCell ref="A381:X381"/>
    <mergeCell ref="N36:T36"/>
    <mergeCell ref="N394:T394"/>
    <mergeCell ref="D468:D469"/>
    <mergeCell ref="D415:E415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A332:M333"/>
    <mergeCell ref="D143:E143"/>
    <mergeCell ref="D441:E441"/>
    <mergeCell ref="D319:E319"/>
    <mergeCell ref="A279:X279"/>
    <mergeCell ref="N177:R177"/>
    <mergeCell ref="N412:T412"/>
    <mergeCell ref="C468:C469"/>
    <mergeCell ref="D256:E256"/>
    <mergeCell ref="N362:T362"/>
    <mergeCell ref="D383:E383"/>
    <mergeCell ref="D85:E85"/>
    <mergeCell ref="N114:R114"/>
    <mergeCell ref="D299:E299"/>
    <mergeCell ref="D370:E370"/>
    <mergeCell ref="N35:R35"/>
    <mergeCell ref="D222:E222"/>
    <mergeCell ref="G17:G18"/>
    <mergeCell ref="N426:T426"/>
    <mergeCell ref="D314:E314"/>
    <mergeCell ref="N413:T413"/>
    <mergeCell ref="H10:L10"/>
    <mergeCell ref="N287:R287"/>
    <mergeCell ref="D159:E159"/>
    <mergeCell ref="A46:X46"/>
    <mergeCell ref="D80:E80"/>
    <mergeCell ref="N66:R66"/>
    <mergeCell ref="A89:X89"/>
    <mergeCell ref="N351:R351"/>
    <mergeCell ref="N416:R416"/>
    <mergeCell ref="D288:E288"/>
    <mergeCell ref="A398:M399"/>
    <mergeCell ref="N130:R130"/>
    <mergeCell ref="N68:R68"/>
    <mergeCell ref="N117:R117"/>
    <mergeCell ref="N353:R353"/>
    <mergeCell ref="D154:E154"/>
    <mergeCell ref="D225:E225"/>
    <mergeCell ref="D200:E200"/>
    <mergeCell ref="A380:X380"/>
    <mergeCell ref="N290:R290"/>
    <mergeCell ref="D436:E436"/>
    <mergeCell ref="D292:E292"/>
    <mergeCell ref="A100:X100"/>
    <mergeCell ref="A336:X336"/>
    <mergeCell ref="D227:E227"/>
    <mergeCell ref="A165:X165"/>
    <mergeCell ref="A9:C9"/>
    <mergeCell ref="D202:E202"/>
    <mergeCell ref="N348:R348"/>
    <mergeCell ref="N444:T444"/>
    <mergeCell ref="N273:T273"/>
    <mergeCell ref="N248:T248"/>
    <mergeCell ref="O12:P12"/>
    <mergeCell ref="N442:R442"/>
    <mergeCell ref="A148:X148"/>
    <mergeCell ref="D358:E358"/>
    <mergeCell ref="L468:L469"/>
    <mergeCell ref="D408:E408"/>
    <mergeCell ref="N468:N469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N210:T210"/>
    <mergeCell ref="D84:E84"/>
    <mergeCell ref="D155:E155"/>
    <mergeCell ref="N203:R203"/>
    <mergeCell ref="D22:E22"/>
    <mergeCell ref="D320:E320"/>
    <mergeCell ref="D149:E149"/>
    <mergeCell ref="D447:E447"/>
    <mergeCell ref="N239:R239"/>
    <mergeCell ref="N122:R122"/>
    <mergeCell ref="N217:T217"/>
    <mergeCell ref="N276:R276"/>
    <mergeCell ref="A120:X120"/>
    <mergeCell ref="N214:R214"/>
    <mergeCell ref="N105:R105"/>
    <mergeCell ref="N43:R43"/>
    <mergeCell ref="D257:E257"/>
    <mergeCell ref="D86:E86"/>
    <mergeCell ref="N363:T363"/>
    <mergeCell ref="D213:E213"/>
    <mergeCell ref="N107:R107"/>
    <mergeCell ref="D150:E150"/>
    <mergeCell ref="N305:T305"/>
    <mergeCell ref="A219:X219"/>
    <mergeCell ref="D215:E215"/>
    <mergeCell ref="N50:T50"/>
    <mergeCell ref="M17:M18"/>
    <mergeCell ref="N67:R67"/>
    <mergeCell ref="N236:T236"/>
    <mergeCell ref="A235:M236"/>
    <mergeCell ref="N303:R303"/>
    <mergeCell ref="N132:R132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369:R369"/>
    <mergeCell ref="N198:R198"/>
    <mergeCell ref="D437:E437"/>
    <mergeCell ref="N225:R225"/>
    <mergeCell ref="A250:X250"/>
    <mergeCell ref="D35:E35"/>
    <mergeCell ref="D228:E228"/>
    <mergeCell ref="A237:X237"/>
    <mergeCell ref="D404:E404"/>
    <mergeCell ref="D10:E10"/>
    <mergeCell ref="F10:G10"/>
    <mergeCell ref="N227:R227"/>
    <mergeCell ref="N420:R420"/>
    <mergeCell ref="N78:T78"/>
    <mergeCell ref="D397:E397"/>
    <mergeCell ref="N241:T241"/>
    <mergeCell ref="A12:L12"/>
    <mergeCell ref="N291:R291"/>
    <mergeCell ref="A456:X456"/>
    <mergeCell ref="D101:E101"/>
    <mergeCell ref="N209:R209"/>
    <mergeCell ref="N378:T378"/>
    <mergeCell ref="D76:E76"/>
    <mergeCell ref="F5:G5"/>
    <mergeCell ref="A14:L14"/>
    <mergeCell ref="A183:M184"/>
    <mergeCell ref="N224:R224"/>
    <mergeCell ref="N251:R251"/>
    <mergeCell ref="A47:X47"/>
    <mergeCell ref="D430:E430"/>
    <mergeCell ref="D175:E175"/>
    <mergeCell ref="A247:M248"/>
    <mergeCell ref="N253:R253"/>
    <mergeCell ref="N82:R82"/>
    <mergeCell ref="T11:U11"/>
    <mergeCell ref="D392:E392"/>
    <mergeCell ref="D221:E221"/>
    <mergeCell ref="A401:X401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33:T33"/>
    <mergeCell ref="N465:T465"/>
    <mergeCell ref="N294:T294"/>
    <mergeCell ref="D29:E29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333:T333"/>
    <mergeCell ref="N308:T308"/>
    <mergeCell ref="A40:M41"/>
    <mergeCell ref="N204:R204"/>
    <mergeCell ref="N160:R160"/>
    <mergeCell ref="N141:R141"/>
    <mergeCell ref="A335:X335"/>
    <mergeCell ref="N246:R246"/>
    <mergeCell ref="N377:R377"/>
    <mergeCell ref="N233:R233"/>
    <mergeCell ref="A438:M439"/>
    <mergeCell ref="D276:E276"/>
    <mergeCell ref="D105:E105"/>
    <mergeCell ref="D170:E170"/>
    <mergeCell ref="N72:R72"/>
    <mergeCell ref="N143:R143"/>
    <mergeCell ref="N370:R370"/>
    <mergeCell ref="A133:M134"/>
    <mergeCell ref="N441:R441"/>
    <mergeCell ref="D49:E49"/>
    <mergeCell ref="A394:M395"/>
    <mergeCell ref="N297:R297"/>
    <mergeCell ref="F17:F18"/>
    <mergeCell ref="O5:P5"/>
    <mergeCell ref="D107:E107"/>
    <mergeCell ref="N384:T384"/>
    <mergeCell ref="D405:E405"/>
    <mergeCell ref="D234:E234"/>
    <mergeCell ref="A414:X414"/>
    <mergeCell ref="N449:T449"/>
    <mergeCell ref="N312:R312"/>
    <mergeCell ref="D244:E244"/>
    <mergeCell ref="N299:R299"/>
    <mergeCell ref="N321:T321"/>
    <mergeCell ref="D342:E342"/>
    <mergeCell ref="D171:E171"/>
    <mergeCell ref="A53:X53"/>
    <mergeCell ref="D407:E407"/>
    <mergeCell ref="N242:T242"/>
    <mergeCell ref="A13:L13"/>
    <mergeCell ref="A190:X190"/>
    <mergeCell ref="A19:X19"/>
    <mergeCell ref="D102:E102"/>
    <mergeCell ref="N152:T152"/>
    <mergeCell ref="N324:R324"/>
    <mergeCell ref="D196:E196"/>
    <mergeCell ref="A15:L15"/>
    <mergeCell ref="A48:X48"/>
    <mergeCell ref="N23:T23"/>
    <mergeCell ref="N261:R261"/>
    <mergeCell ref="N90:R90"/>
    <mergeCell ref="N388:R388"/>
    <mergeCell ref="D54:E54"/>
    <mergeCell ref="N427:T427"/>
    <mergeCell ref="J9:L9"/>
    <mergeCell ref="R5:S5"/>
    <mergeCell ref="N27:R27"/>
    <mergeCell ref="A362:M363"/>
    <mergeCell ref="N83:R83"/>
    <mergeCell ref="N325:R325"/>
    <mergeCell ref="N154:R154"/>
    <mergeCell ref="D271:E271"/>
    <mergeCell ref="A79:X79"/>
    <mergeCell ref="N390:R390"/>
    <mergeCell ref="D262:E262"/>
    <mergeCell ref="N91:R91"/>
    <mergeCell ref="A426:M427"/>
    <mergeCell ref="N389:R389"/>
    <mergeCell ref="N85:R85"/>
    <mergeCell ref="N327:R327"/>
    <mergeCell ref="S468:S469"/>
    <mergeCell ref="A208:X208"/>
    <mergeCell ref="G467:M467"/>
    <mergeCell ref="N99:T99"/>
    <mergeCell ref="D291:E291"/>
    <mergeCell ref="D239:E239"/>
    <mergeCell ref="D95:E95"/>
    <mergeCell ref="N316:T316"/>
    <mergeCell ref="S17:T17"/>
    <mergeCell ref="D331:E331"/>
    <mergeCell ref="Y17:Y18"/>
    <mergeCell ref="D57:E57"/>
    <mergeCell ref="A8:C8"/>
    <mergeCell ref="N163:T163"/>
    <mergeCell ref="D293:E293"/>
    <mergeCell ref="A185:X185"/>
    <mergeCell ref="A217:M218"/>
    <mergeCell ref="D97:E97"/>
    <mergeCell ref="N374:T374"/>
    <mergeCell ref="N180:R180"/>
    <mergeCell ref="A10:C10"/>
    <mergeCell ref="N272:R272"/>
    <mergeCell ref="N182:R182"/>
    <mergeCell ref="A206:M207"/>
    <mergeCell ref="N77:T77"/>
    <mergeCell ref="N84:R84"/>
    <mergeCell ref="A156:M157"/>
    <mergeCell ref="N320:R320"/>
    <mergeCell ref="D192:E192"/>
    <mergeCell ref="P1:R1"/>
    <mergeCell ref="N338:R338"/>
    <mergeCell ref="N263:T263"/>
    <mergeCell ref="F9:G9"/>
    <mergeCell ref="D344:E344"/>
    <mergeCell ref="D173:E173"/>
    <mergeCell ref="D17:E18"/>
    <mergeCell ref="S467:T467"/>
    <mergeCell ref="N313:R313"/>
    <mergeCell ref="V17:V18"/>
    <mergeCell ref="D123:E123"/>
    <mergeCell ref="X17:X18"/>
    <mergeCell ref="N229:T229"/>
    <mergeCell ref="D421:E421"/>
    <mergeCell ref="D286:E286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1640625" defaultRowHeight="12.5"/>
  <cols>
    <col width="6.453125" customWidth="1" min="1" max="1"/>
    <col width="29.54296875" customWidth="1" min="2" max="2"/>
    <col width="34.1796875" customWidth="1" min="3" max="3"/>
    <col width="37.453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P5urQJrgVk/k1J62fn/Pw==" formatRows="1" sort="0" spinCount="100000" hashValue="Wrxq2HUs2jlIW2Uh7vwHvBSkvkyQwKDmAtO5N8UDqDSJ42EsdBxpHT/5Yo3SZOeAMhGB2rM1ap96q/Vo1/cuP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2023-12-14T06:28:41Z</dcterms:modified>
  <cp:lastModifiedBy>Users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