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3 филиалы КИ\"/>
    </mc:Choice>
  </mc:AlternateContent>
  <xr:revisionPtr revIDLastSave="0" documentId="13_ncr:1_{1406D397-AD85-4284-B065-30C3BE17F3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TDSheet!$A$3:$AA$117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5" i="1" l="1"/>
  <c r="AA95" i="1"/>
  <c r="S5" i="1"/>
  <c r="P5" i="1"/>
  <c r="O5" i="1"/>
  <c r="M5" i="1"/>
  <c r="L5" i="1"/>
  <c r="K5" i="1"/>
  <c r="F5" i="1"/>
  <c r="G5" i="1"/>
  <c r="N9" i="1"/>
  <c r="N13" i="1"/>
  <c r="N14" i="1"/>
  <c r="N17" i="1"/>
  <c r="N25" i="1"/>
  <c r="N37" i="1"/>
  <c r="N38" i="1"/>
  <c r="N40" i="1"/>
  <c r="N42" i="1"/>
  <c r="N45" i="1"/>
  <c r="N47" i="1"/>
  <c r="N48" i="1"/>
  <c r="N50" i="1"/>
  <c r="N51" i="1"/>
  <c r="N53" i="1"/>
  <c r="N55" i="1"/>
  <c r="N59" i="1"/>
  <c r="N63" i="1"/>
  <c r="N66" i="1"/>
  <c r="N71" i="1"/>
  <c r="N74" i="1"/>
  <c r="N76" i="1"/>
  <c r="N77" i="1"/>
  <c r="N78" i="1"/>
  <c r="N99" i="1"/>
  <c r="N100" i="1"/>
  <c r="N6" i="1"/>
  <c r="N5" i="1" l="1"/>
  <c r="Q7" i="1"/>
  <c r="Q8" i="1"/>
  <c r="R8" i="1" s="1"/>
  <c r="Q9" i="1"/>
  <c r="U9" i="1" s="1"/>
  <c r="Q10" i="1"/>
  <c r="Q11" i="1"/>
  <c r="Q12" i="1"/>
  <c r="R12" i="1" s="1"/>
  <c r="Q13" i="1"/>
  <c r="Q14" i="1"/>
  <c r="Q15" i="1"/>
  <c r="Q16" i="1"/>
  <c r="Q17" i="1"/>
  <c r="U17" i="1" s="1"/>
  <c r="Q18" i="1"/>
  <c r="Q19" i="1"/>
  <c r="Q20" i="1"/>
  <c r="Q21" i="1"/>
  <c r="R21" i="1" s="1"/>
  <c r="Q22" i="1"/>
  <c r="Q23" i="1"/>
  <c r="Q24" i="1"/>
  <c r="Q25" i="1"/>
  <c r="V25" i="1" s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U38" i="1" s="1"/>
  <c r="Q39" i="1"/>
  <c r="R39" i="1" s="1"/>
  <c r="Q40" i="1"/>
  <c r="V40" i="1" s="1"/>
  <c r="Q41" i="1"/>
  <c r="Q42" i="1"/>
  <c r="Q43" i="1"/>
  <c r="Q44" i="1"/>
  <c r="Q45" i="1"/>
  <c r="V45" i="1" s="1"/>
  <c r="Q46" i="1"/>
  <c r="Q47" i="1"/>
  <c r="V47" i="1" s="1"/>
  <c r="Q48" i="1"/>
  <c r="Q49" i="1"/>
  <c r="Q50" i="1"/>
  <c r="U50" i="1" s="1"/>
  <c r="Q51" i="1"/>
  <c r="V51" i="1" s="1"/>
  <c r="Q52" i="1"/>
  <c r="Q53" i="1"/>
  <c r="V53" i="1" s="1"/>
  <c r="Q54" i="1"/>
  <c r="R54" i="1" s="1"/>
  <c r="Q55" i="1"/>
  <c r="U55" i="1" s="1"/>
  <c r="Q56" i="1"/>
  <c r="R56" i="1" s="1"/>
  <c r="Q57" i="1"/>
  <c r="Q58" i="1"/>
  <c r="Q59" i="1"/>
  <c r="Q60" i="1"/>
  <c r="Q61" i="1"/>
  <c r="Q62" i="1"/>
  <c r="Q63" i="1"/>
  <c r="U63" i="1" s="1"/>
  <c r="Q64" i="1"/>
  <c r="R64" i="1" s="1"/>
  <c r="Q65" i="1"/>
  <c r="Q66" i="1"/>
  <c r="V66" i="1" s="1"/>
  <c r="Q67" i="1"/>
  <c r="R67" i="1" s="1"/>
  <c r="Q68" i="1"/>
  <c r="R68" i="1" s="1"/>
  <c r="Q69" i="1"/>
  <c r="Q70" i="1"/>
  <c r="R70" i="1" s="1"/>
  <c r="Q71" i="1"/>
  <c r="U71" i="1" s="1"/>
  <c r="Q72" i="1"/>
  <c r="R72" i="1" s="1"/>
  <c r="Q73" i="1"/>
  <c r="Q74" i="1"/>
  <c r="U74" i="1" s="1"/>
  <c r="Q75" i="1"/>
  <c r="Q76" i="1"/>
  <c r="U76" i="1" s="1"/>
  <c r="Q77" i="1"/>
  <c r="Q78" i="1"/>
  <c r="Q79" i="1"/>
  <c r="Q80" i="1"/>
  <c r="R80" i="1" s="1"/>
  <c r="Q81" i="1"/>
  <c r="Q82" i="1"/>
  <c r="Q83" i="1"/>
  <c r="Q84" i="1"/>
  <c r="R84" i="1" s="1"/>
  <c r="Q85" i="1"/>
  <c r="Q86" i="1"/>
  <c r="Q87" i="1"/>
  <c r="Q88" i="1"/>
  <c r="Q89" i="1"/>
  <c r="Q90" i="1"/>
  <c r="Q91" i="1"/>
  <c r="R91" i="1" s="1"/>
  <c r="Q92" i="1"/>
  <c r="R92" i="1" s="1"/>
  <c r="Q93" i="1"/>
  <c r="R93" i="1" s="1"/>
  <c r="Q94" i="1"/>
  <c r="R94" i="1" s="1"/>
  <c r="Q95" i="1"/>
  <c r="Q96" i="1"/>
  <c r="Q97" i="1"/>
  <c r="R97" i="1" s="1"/>
  <c r="Q98" i="1"/>
  <c r="R98" i="1" s="1"/>
  <c r="Q99" i="1"/>
  <c r="Q100" i="1"/>
  <c r="Q101" i="1"/>
  <c r="Q102" i="1"/>
  <c r="R102" i="1" s="1"/>
  <c r="Q103" i="1"/>
  <c r="R103" i="1" s="1"/>
  <c r="Q104" i="1"/>
  <c r="R104" i="1" s="1"/>
  <c r="Q105" i="1"/>
  <c r="Q106" i="1"/>
  <c r="Q107" i="1"/>
  <c r="R107" i="1" s="1"/>
  <c r="Q108" i="1"/>
  <c r="R108" i="1" s="1"/>
  <c r="Q109" i="1"/>
  <c r="Q110" i="1"/>
  <c r="Q111" i="1"/>
  <c r="Q112" i="1"/>
  <c r="Q113" i="1"/>
  <c r="Q114" i="1"/>
  <c r="Q115" i="1"/>
  <c r="Q116" i="1"/>
  <c r="Q117" i="1"/>
  <c r="Q6" i="1"/>
  <c r="V100" i="1" l="1"/>
  <c r="R100" i="1"/>
  <c r="R48" i="1"/>
  <c r="R42" i="1"/>
  <c r="R14" i="1"/>
  <c r="V99" i="1"/>
  <c r="R99" i="1"/>
  <c r="V77" i="1"/>
  <c r="R77" i="1"/>
  <c r="V59" i="1"/>
  <c r="R59" i="1"/>
  <c r="R37" i="1"/>
  <c r="R13" i="1"/>
  <c r="U53" i="1"/>
  <c r="V13" i="1"/>
  <c r="V71" i="1"/>
  <c r="U51" i="1"/>
  <c r="U47" i="1"/>
  <c r="V63" i="1"/>
  <c r="V37" i="1"/>
  <c r="V9" i="1"/>
  <c r="Q5" i="1"/>
  <c r="R6" i="1"/>
  <c r="U116" i="1"/>
  <c r="V116" i="1"/>
  <c r="U114" i="1"/>
  <c r="V114" i="1"/>
  <c r="U112" i="1"/>
  <c r="V112" i="1"/>
  <c r="V110" i="1"/>
  <c r="U110" i="1"/>
  <c r="U108" i="1"/>
  <c r="V108" i="1"/>
  <c r="U106" i="1"/>
  <c r="V106" i="1"/>
  <c r="U104" i="1"/>
  <c r="V104" i="1"/>
  <c r="V102" i="1"/>
  <c r="U102" i="1"/>
  <c r="U98" i="1"/>
  <c r="V98" i="1"/>
  <c r="U96" i="1"/>
  <c r="V96" i="1"/>
  <c r="V94" i="1"/>
  <c r="U94" i="1"/>
  <c r="U92" i="1"/>
  <c r="V92" i="1"/>
  <c r="U90" i="1"/>
  <c r="V90" i="1"/>
  <c r="U88" i="1"/>
  <c r="V88" i="1"/>
  <c r="V86" i="1"/>
  <c r="U86" i="1"/>
  <c r="U84" i="1"/>
  <c r="V84" i="1"/>
  <c r="U82" i="1"/>
  <c r="V82" i="1"/>
  <c r="U80" i="1"/>
  <c r="V80" i="1"/>
  <c r="U78" i="1"/>
  <c r="V78" i="1"/>
  <c r="U72" i="1"/>
  <c r="V72" i="1"/>
  <c r="U70" i="1"/>
  <c r="V70" i="1"/>
  <c r="U68" i="1"/>
  <c r="V68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46" i="1"/>
  <c r="V46" i="1"/>
  <c r="U44" i="1"/>
  <c r="V44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2" i="1"/>
  <c r="V12" i="1"/>
  <c r="U10" i="1"/>
  <c r="V10" i="1"/>
  <c r="U8" i="1"/>
  <c r="V8" i="1"/>
  <c r="V42" i="1"/>
  <c r="U40" i="1"/>
  <c r="V48" i="1"/>
  <c r="V76" i="1"/>
  <c r="U100" i="1"/>
  <c r="V14" i="1"/>
  <c r="V38" i="1"/>
  <c r="U66" i="1"/>
  <c r="U117" i="1"/>
  <c r="V117" i="1"/>
  <c r="V115" i="1"/>
  <c r="U115" i="1"/>
  <c r="U113" i="1"/>
  <c r="V113" i="1"/>
  <c r="V111" i="1"/>
  <c r="U111" i="1"/>
  <c r="U109" i="1"/>
  <c r="V109" i="1"/>
  <c r="V107" i="1"/>
  <c r="U107" i="1"/>
  <c r="U105" i="1"/>
  <c r="V105" i="1"/>
  <c r="V103" i="1"/>
  <c r="U103" i="1"/>
  <c r="U101" i="1"/>
  <c r="V101" i="1"/>
  <c r="U97" i="1"/>
  <c r="V97" i="1"/>
  <c r="V95" i="1"/>
  <c r="U95" i="1"/>
  <c r="U93" i="1"/>
  <c r="V93" i="1"/>
  <c r="V91" i="1"/>
  <c r="U91" i="1"/>
  <c r="U89" i="1"/>
  <c r="V89" i="1"/>
  <c r="V87" i="1"/>
  <c r="U87" i="1"/>
  <c r="U85" i="1"/>
  <c r="V85" i="1"/>
  <c r="V83" i="1"/>
  <c r="U83" i="1"/>
  <c r="V81" i="1"/>
  <c r="U81" i="1"/>
  <c r="U79" i="1"/>
  <c r="V79" i="1"/>
  <c r="U75" i="1"/>
  <c r="V75" i="1"/>
  <c r="V73" i="1"/>
  <c r="U73" i="1"/>
  <c r="V69" i="1"/>
  <c r="U69" i="1"/>
  <c r="U67" i="1"/>
  <c r="V67" i="1"/>
  <c r="V65" i="1"/>
  <c r="U65" i="1"/>
  <c r="V61" i="1"/>
  <c r="U61" i="1"/>
  <c r="V57" i="1"/>
  <c r="U57" i="1"/>
  <c r="V49" i="1"/>
  <c r="U49" i="1"/>
  <c r="U43" i="1"/>
  <c r="V43" i="1"/>
  <c r="V41" i="1"/>
  <c r="U41" i="1"/>
  <c r="U39" i="1"/>
  <c r="V39" i="1"/>
  <c r="U35" i="1"/>
  <c r="V35" i="1"/>
  <c r="V33" i="1"/>
  <c r="U33" i="1"/>
  <c r="U31" i="1"/>
  <c r="V31" i="1"/>
  <c r="V29" i="1"/>
  <c r="U29" i="1"/>
  <c r="U27" i="1"/>
  <c r="V27" i="1"/>
  <c r="U23" i="1"/>
  <c r="V23" i="1"/>
  <c r="V21" i="1"/>
  <c r="U21" i="1"/>
  <c r="U19" i="1"/>
  <c r="V19" i="1"/>
  <c r="U15" i="1"/>
  <c r="V15" i="1"/>
  <c r="U11" i="1"/>
  <c r="V11" i="1"/>
  <c r="U7" i="1"/>
  <c r="V7" i="1"/>
  <c r="U45" i="1"/>
  <c r="V50" i="1"/>
  <c r="V55" i="1"/>
  <c r="V74" i="1"/>
  <c r="V6" i="1"/>
  <c r="V17" i="1"/>
  <c r="U25" i="1"/>
  <c r="Z17" i="1"/>
  <c r="Z25" i="1"/>
  <c r="Z27" i="1"/>
  <c r="Z66" i="1"/>
  <c r="Z116" i="1"/>
  <c r="W28" i="1"/>
  <c r="X28" i="1"/>
  <c r="J7" i="1"/>
  <c r="J8" i="1"/>
  <c r="J9" i="1"/>
  <c r="J10" i="1"/>
  <c r="J11" i="1"/>
  <c r="J12" i="1"/>
  <c r="J13" i="1"/>
  <c r="J14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3" i="1"/>
  <c r="J116" i="1"/>
  <c r="J117" i="1"/>
  <c r="J6" i="1"/>
  <c r="I28" i="1"/>
  <c r="I75" i="1"/>
  <c r="I95" i="1"/>
  <c r="H15" i="1"/>
  <c r="AA15" i="1" s="1"/>
  <c r="H17" i="1"/>
  <c r="AA17" i="1" s="1"/>
  <c r="H25" i="1"/>
  <c r="AA25" i="1" s="1"/>
  <c r="H27" i="1"/>
  <c r="AA27" i="1" s="1"/>
  <c r="H28" i="1"/>
  <c r="AA28" i="1" s="1"/>
  <c r="H66" i="1"/>
  <c r="AA66" i="1" s="1"/>
  <c r="U37" i="1" l="1"/>
  <c r="U42" i="1"/>
  <c r="U13" i="1"/>
  <c r="U59" i="1"/>
  <c r="U77" i="1"/>
  <c r="U99" i="1"/>
  <c r="U14" i="1"/>
  <c r="U48" i="1"/>
  <c r="R5" i="1"/>
  <c r="U6" i="1"/>
  <c r="J5" i="1"/>
  <c r="C37" i="1"/>
  <c r="C40" i="1"/>
  <c r="C45" i="1"/>
  <c r="C47" i="1"/>
  <c r="C51" i="1"/>
  <c r="C53" i="1"/>
  <c r="C55" i="1"/>
  <c r="C71" i="1"/>
  <c r="C76" i="1"/>
  <c r="C77" i="1"/>
  <c r="C78" i="1"/>
  <c r="C79" i="1"/>
  <c r="C80" i="1"/>
  <c r="C81" i="1"/>
  <c r="C84" i="1"/>
  <c r="C88" i="1"/>
  <c r="C97" i="1"/>
  <c r="C98" i="1"/>
  <c r="C99" i="1"/>
  <c r="C100" i="1"/>
  <c r="C102" i="1"/>
  <c r="C6" i="1"/>
  <c r="Y8" i="1" l="1"/>
  <c r="Y10" i="1"/>
  <c r="Y13" i="1"/>
  <c r="Y15" i="1"/>
  <c r="Y19" i="1"/>
  <c r="Y22" i="1"/>
  <c r="Y23" i="1"/>
  <c r="Y24" i="1"/>
  <c r="Y25" i="1"/>
  <c r="Y27" i="1"/>
  <c r="Y28" i="1"/>
  <c r="Y29" i="1"/>
  <c r="Y30" i="1"/>
  <c r="Y31" i="1"/>
  <c r="Y32" i="1"/>
  <c r="Y37" i="1"/>
  <c r="Y39" i="1"/>
  <c r="Y41" i="1"/>
  <c r="Y43" i="1"/>
  <c r="Y44" i="1"/>
  <c r="Y45" i="1"/>
  <c r="Y47" i="1"/>
  <c r="Y50" i="1"/>
  <c r="Y54" i="1"/>
  <c r="Y55" i="1"/>
  <c r="Y56" i="1"/>
  <c r="Y57" i="1"/>
  <c r="Y63" i="1"/>
  <c r="Y64" i="1"/>
  <c r="Y65" i="1"/>
  <c r="Y67" i="1"/>
  <c r="Y69" i="1"/>
  <c r="Y71" i="1"/>
  <c r="Y72" i="1"/>
  <c r="Y74" i="1"/>
  <c r="Y79" i="1"/>
  <c r="Y80" i="1"/>
  <c r="Y81" i="1"/>
  <c r="Y82" i="1"/>
  <c r="Y83" i="1"/>
  <c r="Y84" i="1"/>
  <c r="Y85" i="1"/>
  <c r="Y86" i="1"/>
  <c r="Y90" i="1"/>
  <c r="Y92" i="1"/>
  <c r="Y96" i="1"/>
  <c r="Y98" i="1"/>
  <c r="Y99" i="1"/>
  <c r="Y100" i="1"/>
  <c r="Y102" i="1"/>
  <c r="Y103" i="1"/>
  <c r="Y104" i="1"/>
  <c r="Y105" i="1"/>
  <c r="Y106" i="1"/>
  <c r="Y107" i="1"/>
  <c r="Y109" i="1"/>
  <c r="Y110" i="1"/>
  <c r="Y111" i="1"/>
  <c r="Y112" i="1"/>
  <c r="Y113" i="1"/>
  <c r="Y115" i="1"/>
  <c r="Y16" i="1"/>
  <c r="Y17" i="1"/>
  <c r="Y18" i="1"/>
  <c r="Y21" i="1"/>
  <c r="Y26" i="1"/>
  <c r="Y35" i="1"/>
  <c r="Y36" i="1"/>
  <c r="Y77" i="1"/>
  <c r="Y87" i="1"/>
  <c r="Y88" i="1"/>
  <c r="Y116" i="1"/>
  <c r="W7" i="1"/>
  <c r="X7" i="1"/>
  <c r="X8" i="1"/>
  <c r="X9" i="1"/>
  <c r="X10" i="1"/>
  <c r="W11" i="1"/>
  <c r="X11" i="1"/>
  <c r="X12" i="1"/>
  <c r="X13" i="1"/>
  <c r="X14" i="1"/>
  <c r="X15" i="1"/>
  <c r="X16" i="1"/>
  <c r="W17" i="1"/>
  <c r="X17" i="1"/>
  <c r="W18" i="1"/>
  <c r="X18" i="1"/>
  <c r="X19" i="1"/>
  <c r="X20" i="1"/>
  <c r="X21" i="1"/>
  <c r="X22" i="1"/>
  <c r="W23" i="1"/>
  <c r="X23" i="1"/>
  <c r="W24" i="1"/>
  <c r="X24" i="1"/>
  <c r="W25" i="1"/>
  <c r="X25" i="1"/>
  <c r="X26" i="1"/>
  <c r="X27" i="1"/>
  <c r="W29" i="1"/>
  <c r="X29" i="1"/>
  <c r="X30" i="1"/>
  <c r="W31" i="1"/>
  <c r="X31" i="1"/>
  <c r="X32" i="1"/>
  <c r="X33" i="1"/>
  <c r="W34" i="1"/>
  <c r="X34" i="1"/>
  <c r="X35" i="1"/>
  <c r="X36" i="1"/>
  <c r="X37" i="1"/>
  <c r="X38" i="1"/>
  <c r="X39" i="1"/>
  <c r="X40" i="1"/>
  <c r="X41" i="1"/>
  <c r="X42" i="1"/>
  <c r="W43" i="1"/>
  <c r="X43" i="1"/>
  <c r="X44" i="1"/>
  <c r="X45" i="1"/>
  <c r="W46" i="1"/>
  <c r="X46" i="1"/>
  <c r="X47" i="1"/>
  <c r="X48" i="1"/>
  <c r="X49" i="1"/>
  <c r="X50" i="1"/>
  <c r="X51" i="1"/>
  <c r="X52" i="1"/>
  <c r="X53" i="1"/>
  <c r="X54" i="1"/>
  <c r="X55" i="1"/>
  <c r="X56" i="1"/>
  <c r="W57" i="1"/>
  <c r="X57" i="1"/>
  <c r="X58" i="1"/>
  <c r="X59" i="1"/>
  <c r="W60" i="1"/>
  <c r="X60" i="1"/>
  <c r="X61" i="1"/>
  <c r="X62" i="1"/>
  <c r="X63" i="1"/>
  <c r="X64" i="1"/>
  <c r="W65" i="1"/>
  <c r="X65" i="1"/>
  <c r="X66" i="1"/>
  <c r="X67" i="1"/>
  <c r="X68" i="1"/>
  <c r="W69" i="1"/>
  <c r="X69" i="1"/>
  <c r="X70" i="1"/>
  <c r="X71" i="1"/>
  <c r="X72" i="1"/>
  <c r="X73" i="1"/>
  <c r="X74" i="1"/>
  <c r="X76" i="1"/>
  <c r="X77" i="1"/>
  <c r="X78" i="1"/>
  <c r="X79" i="1"/>
  <c r="X80" i="1"/>
  <c r="X81" i="1"/>
  <c r="X82" i="1"/>
  <c r="X83" i="1"/>
  <c r="X84" i="1"/>
  <c r="W85" i="1"/>
  <c r="X85" i="1"/>
  <c r="X86" i="1"/>
  <c r="X87" i="1"/>
  <c r="X88" i="1"/>
  <c r="X89" i="1"/>
  <c r="X90" i="1"/>
  <c r="X91" i="1"/>
  <c r="X92" i="1"/>
  <c r="X93" i="1"/>
  <c r="X94" i="1"/>
  <c r="W96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W109" i="1"/>
  <c r="X109" i="1"/>
  <c r="W110" i="1"/>
  <c r="X110" i="1"/>
  <c r="W111" i="1"/>
  <c r="X111" i="1"/>
  <c r="X112" i="1"/>
  <c r="W113" i="1"/>
  <c r="X113" i="1"/>
  <c r="W114" i="1"/>
  <c r="X114" i="1"/>
  <c r="W115" i="1"/>
  <c r="X115" i="1"/>
  <c r="W116" i="1"/>
  <c r="X116" i="1"/>
  <c r="W117" i="1"/>
  <c r="X117" i="1"/>
  <c r="Z44" i="1"/>
  <c r="Z62" i="1"/>
  <c r="X6" i="1"/>
  <c r="X5" i="1" s="1"/>
  <c r="I116" i="1"/>
  <c r="H7" i="1"/>
  <c r="AA7" i="1" s="1"/>
  <c r="H11" i="1"/>
  <c r="AA11" i="1" s="1"/>
  <c r="H18" i="1"/>
  <c r="AA18" i="1" s="1"/>
  <c r="H23" i="1"/>
  <c r="AA23" i="1" s="1"/>
  <c r="H24" i="1"/>
  <c r="AA24" i="1" s="1"/>
  <c r="H29" i="1"/>
  <c r="AA29" i="1" s="1"/>
  <c r="H31" i="1"/>
  <c r="AA31" i="1" s="1"/>
  <c r="H34" i="1"/>
  <c r="AA34" i="1" s="1"/>
  <c r="H43" i="1"/>
  <c r="AA43" i="1" s="1"/>
  <c r="H46" i="1"/>
  <c r="AA46" i="1" s="1"/>
  <c r="H57" i="1"/>
  <c r="AA57" i="1" s="1"/>
  <c r="H60" i="1"/>
  <c r="AA60" i="1" s="1"/>
  <c r="H62" i="1"/>
  <c r="AA62" i="1" s="1"/>
  <c r="H65" i="1"/>
  <c r="AA65" i="1" s="1"/>
  <c r="H69" i="1"/>
  <c r="AA69" i="1" s="1"/>
  <c r="H85" i="1"/>
  <c r="AA85" i="1" s="1"/>
  <c r="H96" i="1"/>
  <c r="AA96" i="1" s="1"/>
  <c r="H109" i="1"/>
  <c r="AA109" i="1" s="1"/>
  <c r="H110" i="1"/>
  <c r="AA110" i="1" s="1"/>
  <c r="H111" i="1"/>
  <c r="AA111" i="1" s="1"/>
  <c r="H113" i="1"/>
  <c r="AA113" i="1" s="1"/>
  <c r="H114" i="1"/>
  <c r="AA114" i="1" s="1"/>
  <c r="H115" i="1"/>
  <c r="AA115" i="1" s="1"/>
  <c r="H116" i="1"/>
  <c r="AA116" i="1" s="1"/>
  <c r="H117" i="1"/>
  <c r="AA117" i="1" s="1"/>
  <c r="Z19" i="1"/>
  <c r="Z79" i="1"/>
  <c r="Z81" i="1"/>
  <c r="W8" i="1"/>
  <c r="W9" i="1"/>
  <c r="W10" i="1"/>
  <c r="W12" i="1"/>
  <c r="W13" i="1"/>
  <c r="W14" i="1"/>
  <c r="W15" i="1"/>
  <c r="W16" i="1"/>
  <c r="W19" i="1"/>
  <c r="W20" i="1"/>
  <c r="W21" i="1"/>
  <c r="W22" i="1"/>
  <c r="W26" i="1"/>
  <c r="W27" i="1"/>
  <c r="W30" i="1"/>
  <c r="W32" i="1"/>
  <c r="W33" i="1"/>
  <c r="W35" i="1"/>
  <c r="W36" i="1"/>
  <c r="W37" i="1"/>
  <c r="W38" i="1"/>
  <c r="W39" i="1"/>
  <c r="W40" i="1"/>
  <c r="W41" i="1"/>
  <c r="W42" i="1"/>
  <c r="W44" i="1"/>
  <c r="W45" i="1"/>
  <c r="W47" i="1"/>
  <c r="W48" i="1"/>
  <c r="W49" i="1"/>
  <c r="W50" i="1"/>
  <c r="W51" i="1"/>
  <c r="W52" i="1"/>
  <c r="W53" i="1"/>
  <c r="W54" i="1"/>
  <c r="W55" i="1"/>
  <c r="W56" i="1"/>
  <c r="W58" i="1"/>
  <c r="W59" i="1"/>
  <c r="W61" i="1"/>
  <c r="W62" i="1"/>
  <c r="W63" i="1"/>
  <c r="W64" i="1"/>
  <c r="W66" i="1"/>
  <c r="W67" i="1"/>
  <c r="W68" i="1"/>
  <c r="W70" i="1"/>
  <c r="W71" i="1"/>
  <c r="W72" i="1"/>
  <c r="W73" i="1"/>
  <c r="W74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12" i="1"/>
  <c r="W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6" i="1"/>
  <c r="H8" i="1"/>
  <c r="AA8" i="1" s="1"/>
  <c r="H10" i="1"/>
  <c r="AA10" i="1" s="1"/>
  <c r="H16" i="1"/>
  <c r="AA16" i="1" s="1"/>
  <c r="H19" i="1"/>
  <c r="AA19" i="1" s="1"/>
  <c r="H20" i="1"/>
  <c r="AA20" i="1" s="1"/>
  <c r="H22" i="1"/>
  <c r="AA22" i="1" s="1"/>
  <c r="H26" i="1"/>
  <c r="AA26" i="1" s="1"/>
  <c r="H30" i="1"/>
  <c r="AA30" i="1" s="1"/>
  <c r="H32" i="1"/>
  <c r="AA32" i="1" s="1"/>
  <c r="H35" i="1"/>
  <c r="AA35" i="1" s="1"/>
  <c r="H36" i="1"/>
  <c r="AA36" i="1" s="1"/>
  <c r="H39" i="1"/>
  <c r="AA39" i="1" s="1"/>
  <c r="H41" i="1"/>
  <c r="AA41" i="1" s="1"/>
  <c r="H44" i="1"/>
  <c r="AA44" i="1" s="1"/>
  <c r="H45" i="1"/>
  <c r="AA45" i="1" s="1"/>
  <c r="H47" i="1"/>
  <c r="AA47" i="1" s="1"/>
  <c r="H49" i="1"/>
  <c r="AA49" i="1" s="1"/>
  <c r="H51" i="1"/>
  <c r="AA51" i="1" s="1"/>
  <c r="H52" i="1"/>
  <c r="AA52" i="1" s="1"/>
  <c r="H53" i="1"/>
  <c r="AA53" i="1" s="1"/>
  <c r="H55" i="1"/>
  <c r="AA55" i="1" s="1"/>
  <c r="H56" i="1"/>
  <c r="AA56" i="1" s="1"/>
  <c r="H59" i="1"/>
  <c r="AA59" i="1" s="1"/>
  <c r="H61" i="1"/>
  <c r="AA61" i="1" s="1"/>
  <c r="H64" i="1"/>
  <c r="AA64" i="1" s="1"/>
  <c r="H68" i="1"/>
  <c r="AA68" i="1" s="1"/>
  <c r="H70" i="1"/>
  <c r="AA70" i="1" s="1"/>
  <c r="H71" i="1"/>
  <c r="AA71" i="1" s="1"/>
  <c r="H74" i="1"/>
  <c r="AA74" i="1" s="1"/>
  <c r="H76" i="1"/>
  <c r="AA76" i="1" s="1"/>
  <c r="H77" i="1"/>
  <c r="AA77" i="1" s="1"/>
  <c r="H79" i="1"/>
  <c r="AA79" i="1" s="1"/>
  <c r="H81" i="1"/>
  <c r="AA81" i="1" s="1"/>
  <c r="H82" i="1"/>
  <c r="AA82" i="1" s="1"/>
  <c r="H84" i="1"/>
  <c r="AA84" i="1" s="1"/>
  <c r="H86" i="1"/>
  <c r="AA86" i="1" s="1"/>
  <c r="H87" i="1"/>
  <c r="AA87" i="1" s="1"/>
  <c r="H88" i="1"/>
  <c r="AA88" i="1" s="1"/>
  <c r="H89" i="1"/>
  <c r="AA89" i="1" s="1"/>
  <c r="H90" i="1"/>
  <c r="AA90" i="1" s="1"/>
  <c r="H92" i="1"/>
  <c r="AA92" i="1" s="1"/>
  <c r="H93" i="1"/>
  <c r="AA93" i="1" s="1"/>
  <c r="H94" i="1"/>
  <c r="AA94" i="1" s="1"/>
  <c r="H97" i="1"/>
  <c r="AA97" i="1" s="1"/>
  <c r="H98" i="1"/>
  <c r="AA98" i="1" s="1"/>
  <c r="H99" i="1"/>
  <c r="AA99" i="1" s="1"/>
  <c r="H100" i="1"/>
  <c r="AA100" i="1" s="1"/>
  <c r="H101" i="1"/>
  <c r="AA101" i="1" s="1"/>
  <c r="H102" i="1"/>
  <c r="AA102" i="1" s="1"/>
  <c r="H103" i="1"/>
  <c r="AA103" i="1" s="1"/>
  <c r="H104" i="1"/>
  <c r="AA104" i="1" s="1"/>
  <c r="H105" i="1"/>
  <c r="AA105" i="1" s="1"/>
  <c r="H106" i="1"/>
  <c r="AA106" i="1" s="1"/>
  <c r="H107" i="1"/>
  <c r="AA107" i="1" s="1"/>
  <c r="H108" i="1"/>
  <c r="AA108" i="1" s="1"/>
  <c r="H112" i="1"/>
  <c r="AA112" i="1" s="1"/>
  <c r="H6" i="1"/>
  <c r="AA6" i="1" s="1"/>
  <c r="H91" i="1"/>
  <c r="AA91" i="1" s="1"/>
  <c r="H54" i="1"/>
  <c r="AA54" i="1" s="1"/>
  <c r="H50" i="1"/>
  <c r="AA50" i="1" s="1"/>
  <c r="H42" i="1"/>
  <c r="AA42" i="1" s="1"/>
  <c r="H38" i="1"/>
  <c r="AA38" i="1" s="1"/>
  <c r="H33" i="1"/>
  <c r="AA33" i="1" s="1"/>
  <c r="H21" i="1"/>
  <c r="AA21" i="1" s="1"/>
  <c r="H14" i="1"/>
  <c r="AA14" i="1" s="1"/>
  <c r="H83" i="1"/>
  <c r="AA83" i="1" s="1"/>
  <c r="H72" i="1"/>
  <c r="AA72" i="1" s="1"/>
  <c r="H67" i="1"/>
  <c r="AA67" i="1" s="1"/>
  <c r="H80" i="1"/>
  <c r="AA80" i="1" s="1"/>
  <c r="H73" i="1"/>
  <c r="AA73" i="1" s="1"/>
  <c r="H63" i="1"/>
  <c r="AA63" i="1" s="1"/>
  <c r="H58" i="1"/>
  <c r="AA58" i="1" s="1"/>
  <c r="H37" i="1"/>
  <c r="AA37" i="1" s="1"/>
  <c r="H13" i="1"/>
  <c r="AA13" i="1" s="1"/>
  <c r="H12" i="1"/>
  <c r="AA12" i="1" s="1"/>
  <c r="H9" i="1"/>
  <c r="AA9" i="1" s="1"/>
  <c r="W5" i="1" l="1"/>
  <c r="Y6" i="1"/>
  <c r="Y89" i="1"/>
  <c r="Y58" i="1"/>
  <c r="Y108" i="1"/>
  <c r="Y94" i="1"/>
  <c r="Y73" i="1"/>
  <c r="Y62" i="1"/>
  <c r="Y60" i="1"/>
  <c r="Y52" i="1"/>
  <c r="Y48" i="1"/>
  <c r="Y46" i="1"/>
  <c r="Y42" i="1"/>
  <c r="Y40" i="1"/>
  <c r="Y38" i="1"/>
  <c r="Y34" i="1"/>
  <c r="Y11" i="1"/>
  <c r="Y9" i="1"/>
  <c r="Y7" i="1"/>
  <c r="Y101" i="1"/>
  <c r="Y78" i="1"/>
  <c r="Y76" i="1"/>
  <c r="Y33" i="1"/>
  <c r="Y20" i="1"/>
  <c r="Y117" i="1"/>
  <c r="Y114" i="1"/>
  <c r="Y97" i="1"/>
  <c r="Y93" i="1"/>
  <c r="Y91" i="1"/>
  <c r="Y70" i="1"/>
  <c r="Y68" i="1"/>
  <c r="Y66" i="1"/>
  <c r="Y61" i="1"/>
  <c r="Y59" i="1"/>
  <c r="Y53" i="1"/>
  <c r="Y51" i="1"/>
  <c r="Y49" i="1"/>
  <c r="Y14" i="1"/>
  <c r="Y12" i="1"/>
  <c r="H48" i="1"/>
  <c r="AA48" i="1" s="1"/>
  <c r="H78" i="1"/>
  <c r="AA78" i="1" s="1"/>
  <c r="H40" i="1"/>
  <c r="AA40" i="1" s="1"/>
  <c r="AA5" i="1" s="1"/>
  <c r="Y5" i="1" l="1"/>
</calcChain>
</file>

<file path=xl/sharedStrings.xml><?xml version="1.0" encoding="utf-8"?>
<sst xmlns="http://schemas.openxmlformats.org/spreadsheetml/2006/main" count="267" uniqueCount="144">
  <si>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</si>
  <si>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</si>
  <si>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</si>
  <si>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</si>
  <si>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</si>
  <si>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</si>
  <si>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</si>
  <si>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</si>
  <si>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</si>
  <si>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</si>
  <si>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</si>
  <si>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</si>
  <si>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</si>
  <si>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</si>
  <si>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</si>
  <si>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</si>
  <si>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</si>
  <si>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</si>
  <si>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</si>
  <si>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</si>
  <si>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</si>
  <si>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</si>
  <si>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</si>
  <si>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</si>
  <si>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</si>
  <si>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</si>
  <si>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</si>
  <si>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</si>
  <si>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</si>
  <si>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</si>
  <si>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</si>
  <si>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</si>
  <si>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094  Сосиски Баварские,  0.35кг, ТМ Колбасный стандарт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</si>
  <si>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</si>
  <si>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</si>
  <si>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</si>
  <si>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</si>
  <si>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</si>
  <si>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</si>
  <si>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</si>
  <si>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</si>
  <si>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</si>
  <si>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</si>
  <si>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</si>
  <si>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</si>
  <si>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</si>
  <si>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</si>
  <si>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</si>
  <si>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</si>
  <si>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</si>
  <si>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</si>
  <si>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</si>
  <si>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</si>
  <si>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</si>
  <si>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</si>
  <si>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</si>
  <si>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</si>
  <si>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</si>
  <si>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</si>
  <si>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</si>
  <si>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</si>
  <si>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</si>
  <si>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</si>
  <si>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</si>
  <si>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</si>
  <si>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</si>
  <si>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</si>
  <si>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</si>
  <si>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</si>
  <si>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</si>
  <si>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</si>
  <si>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</si>
  <si>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</si>
  <si>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</si>
  <si>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</si>
  <si>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</si>
  <si>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</si>
  <si>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</si>
  <si>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</si>
  <si>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</si>
  <si>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</si>
  <si>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</si>
  <si>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</si>
  <si>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</si>
  <si>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</si>
  <si>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</si>
  <si>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</si>
  <si>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</si>
  <si>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</si>
  <si>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</si>
  <si>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</si>
  <si>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</si>
  <si>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</si>
  <si>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</si>
  <si>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</si>
  <si>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</si>
  <si>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</si>
  <si>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</si>
  <si>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</si>
  <si>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</si>
  <si>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</si>
  <si>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</si>
  <si>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</si>
  <si>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</si>
  <si>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</si>
  <si>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</si>
  <si>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</si>
  <si>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</si>
  <si>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</si>
  <si>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</si>
  <si>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</si>
  <si>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</si>
  <si>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</si>
  <si>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</si>
  <si>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</si>
  <si>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</si>
  <si>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428 Колбаса Русская стародворская ТМ Стародворье в оболочке амифлекс. Поком</t>
  </si>
  <si>
    <t>432 Сосиски Молокуши миникушай ТМ Вязанка в оболочке амицел в м среде 0.33 кг.  Поком</t>
  </si>
  <si>
    <t>434 Колбаса Молочная стародворская ТМ Стародворье в оболочке амифлекс 0,5 кг  Поком</t>
  </si>
  <si>
    <t>436 Колбаса Сервелат Филейбургский с филе сочного окорока ТМ Баварушка в оболоч 0,28 кг срез.  Поком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</si>
  <si>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</si>
  <si>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</si>
  <si>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</si>
  <si>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</si>
  <si>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</si>
  <si>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</si>
  <si>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</si>
  <si>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</si>
  <si>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</si>
  <si>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</si>
  <si>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</si>
  <si>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</si>
  <si>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</si>
  <si>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22,11</t>
  </si>
  <si>
    <t>ср 29,11</t>
  </si>
  <si>
    <t>коментарий</t>
  </si>
  <si>
    <t>вес</t>
  </si>
  <si>
    <t>Гермес</t>
  </si>
  <si>
    <t>от филиала</t>
  </si>
  <si>
    <t>комментарий филиала</t>
  </si>
  <si>
    <t>АКЦИИ</t>
  </si>
  <si>
    <t>ср 06,12</t>
  </si>
  <si>
    <t>в дороге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</si>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</sst>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0_ ;[Red]\-0.0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3" fillId="3" borderId="0" xfId="0" applyNumberFormat="1" applyFont="1" applyFill="1"/>
    <xf numFmtId="166" fontId="3" fillId="4" borderId="0" xfId="0" applyNumberFormat="1" applyFont="1" applyFill="1"/>
    <xf numFmtId="166" fontId="0" fillId="0" borderId="0" xfId="0" applyNumberFormat="1" applyAlignment="1">
      <alignment wrapText="1"/>
    </xf>
    <xf numFmtId="166" fontId="2" fillId="0" borderId="6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6" fontId="4" fillId="5" borderId="8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5" fillId="6" borderId="2" xfId="0" applyNumberFormat="1" applyFont="1" applyFill="1" applyBorder="1" applyAlignment="1">
      <alignment horizontal="left" vertical="top"/>
    </xf>
    <xf numFmtId="166" fontId="0" fillId="7" borderId="4" xfId="0" applyNumberFormat="1" applyFill="1" applyBorder="1" applyAlignment="1">
      <alignment horizontal="left" vertical="top"/>
    </xf>
    <xf numFmtId="166" fontId="0" fillId="0" borderId="7" xfId="0" applyNumberFormat="1" applyBorder="1" applyAlignment="1"/>
    <xf numFmtId="1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166" fontId="0" fillId="8" borderId="4" xfId="0" applyNumberFormat="1" applyFill="1" applyBorder="1" applyAlignment="1">
      <alignment horizontal="left" vertical="top"/>
    </xf>
    <xf numFmtId="166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/>
    <xf numFmtId="1" fontId="0" fillId="8" borderId="0" xfId="0" applyNumberFormat="1" applyFill="1" applyAlignment="1">
      <alignment horizontal="left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3" borderId="0" xfId="0" applyNumberFormat="1" applyFill="1" applyAlignment="1">
      <alignment horizontal="left"/>
    </xf>
    <xf numFmtId="167" fontId="0" fillId="0" borderId="0" xfId="0" applyNumberFormat="1" applyAlignment="1"/>
    <xf numFmtId="167" fontId="0" fillId="0" borderId="0" xfId="0" applyNumberFormat="1"/>
    <xf numFmtId="1" fontId="2" fillId="3" borderId="0" xfId="0" applyNumberFormat="1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166" fontId="2" fillId="0" borderId="4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76;&#1085;&#1088;&#1089;&#1095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Дек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Дек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Дек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Дек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Дек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Дек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Дек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Дек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Дек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Дек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Дек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Дек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Дек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Дек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Дек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Дек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Дек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Дек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Дек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 1</v>
          </cell>
          <cell r="T3" t="str">
            <v>заказ 2</v>
          </cell>
          <cell r="U3" t="str">
            <v>заказ 3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15,11</v>
          </cell>
          <cell r="AA3" t="str">
            <v>ср 22,11</v>
          </cell>
          <cell r="AB3" t="str">
            <v>ср 29,11</v>
          </cell>
          <cell r="AC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S4" t="str">
            <v>усредн.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41629.290000000015</v>
          </cell>
          <cell r="G5">
            <v>35437.369999999995</v>
          </cell>
          <cell r="J5">
            <v>42187.242000000013</v>
          </cell>
          <cell r="K5">
            <v>-557.95200000000034</v>
          </cell>
          <cell r="L5">
            <v>25709.861000000008</v>
          </cell>
          <cell r="M5">
            <v>15919.429</v>
          </cell>
          <cell r="N5">
            <v>0</v>
          </cell>
          <cell r="O5">
            <v>0</v>
          </cell>
          <cell r="P5">
            <v>5141.9722000000011</v>
          </cell>
          <cell r="Q5">
            <v>31591.228200000009</v>
          </cell>
          <cell r="R5">
            <v>35344.128999999994</v>
          </cell>
          <cell r="S5">
            <v>13069.129000000003</v>
          </cell>
          <cell r="T5">
            <v>3800</v>
          </cell>
          <cell r="U5">
            <v>18475</v>
          </cell>
          <cell r="V5">
            <v>30196</v>
          </cell>
          <cell r="Z5">
            <v>3963.9957999999988</v>
          </cell>
          <cell r="AA5">
            <v>5130.6399999999994</v>
          </cell>
          <cell r="AB5">
            <v>3882.6152000000002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205.64099999999999</v>
          </cell>
          <cell r="E6">
            <v>244.578</v>
          </cell>
          <cell r="F6">
            <v>146.703</v>
          </cell>
          <cell r="G6">
            <v>259.26499999999999</v>
          </cell>
          <cell r="H6">
            <v>1</v>
          </cell>
          <cell r="I6">
            <v>50</v>
          </cell>
          <cell r="J6">
            <v>146</v>
          </cell>
          <cell r="K6">
            <v>0.70300000000000296</v>
          </cell>
          <cell r="L6">
            <v>146.703</v>
          </cell>
          <cell r="P6">
            <v>29.340600000000002</v>
          </cell>
          <cell r="Q6">
            <v>122.16280000000006</v>
          </cell>
          <cell r="R6">
            <v>122.16280000000006</v>
          </cell>
          <cell r="S6">
            <v>72.162800000000061</v>
          </cell>
          <cell r="U6">
            <v>50</v>
          </cell>
          <cell r="V6">
            <v>122</v>
          </cell>
          <cell r="X6">
            <v>13</v>
          </cell>
          <cell r="Y6">
            <v>8.8363905305276642</v>
          </cell>
          <cell r="Z6">
            <v>37.866799999999998</v>
          </cell>
          <cell r="AA6">
            <v>25.882600000000004</v>
          </cell>
          <cell r="AB6">
            <v>30.314800000000002</v>
          </cell>
        </row>
        <row r="7">
          <cell r="A7" t="str">
            <v>011  Колбаса Салями Финская, Вязанка фиброуз в/у, ПОКОМ</v>
          </cell>
          <cell r="B7" t="str">
            <v>кг</v>
          </cell>
          <cell r="D7">
            <v>2.8420000000000001</v>
          </cell>
          <cell r="H7">
            <v>0</v>
          </cell>
          <cell r="I7" t="e">
            <v>#N/A</v>
          </cell>
          <cell r="J7">
            <v>1</v>
          </cell>
          <cell r="K7">
            <v>-1</v>
          </cell>
          <cell r="L7">
            <v>0</v>
          </cell>
          <cell r="P7">
            <v>0</v>
          </cell>
          <cell r="R7">
            <v>0</v>
          </cell>
          <cell r="S7">
            <v>0</v>
          </cell>
          <cell r="X7" t="e">
            <v>#DIV/0!</v>
          </cell>
          <cell r="Y7" t="e">
            <v>#DIV/0!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65.808999999999997</v>
          </cell>
          <cell r="E8">
            <v>0.76800000000000002</v>
          </cell>
          <cell r="F8">
            <v>4.3600000000000003</v>
          </cell>
          <cell r="G8">
            <v>18.161999999999999</v>
          </cell>
          <cell r="H8">
            <v>0</v>
          </cell>
          <cell r="I8" t="e">
            <v>#N/A</v>
          </cell>
          <cell r="J8">
            <v>4.3</v>
          </cell>
          <cell r="K8">
            <v>6.0000000000000497E-2</v>
          </cell>
          <cell r="L8">
            <v>4.3600000000000003</v>
          </cell>
          <cell r="P8">
            <v>0.87200000000000011</v>
          </cell>
          <cell r="R8">
            <v>0</v>
          </cell>
          <cell r="S8">
            <v>0</v>
          </cell>
          <cell r="X8">
            <v>20.827981651376142</v>
          </cell>
          <cell r="Y8">
            <v>20.827981651376142</v>
          </cell>
          <cell r="Z8">
            <v>0</v>
          </cell>
          <cell r="AA8">
            <v>0</v>
          </cell>
          <cell r="AB8">
            <v>2.2549999999999999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355.99099999999999</v>
          </cell>
          <cell r="E9">
            <v>153.614</v>
          </cell>
          <cell r="F9">
            <v>151.37200000000001</v>
          </cell>
          <cell r="G9">
            <v>320.67500000000001</v>
          </cell>
          <cell r="H9">
            <v>1</v>
          </cell>
          <cell r="I9">
            <v>45</v>
          </cell>
          <cell r="J9">
            <v>138.19999999999999</v>
          </cell>
          <cell r="K9">
            <v>13.172000000000025</v>
          </cell>
          <cell r="L9">
            <v>151.37200000000001</v>
          </cell>
          <cell r="P9">
            <v>30.274400000000004</v>
          </cell>
          <cell r="Q9">
            <v>72.892200000000059</v>
          </cell>
          <cell r="R9">
            <v>72.892200000000059</v>
          </cell>
          <cell r="S9">
            <v>72.892200000000059</v>
          </cell>
          <cell r="V9">
            <v>73</v>
          </cell>
          <cell r="X9">
            <v>13</v>
          </cell>
          <cell r="Y9">
            <v>10.592282588589699</v>
          </cell>
          <cell r="Z9">
            <v>21.405000000000001</v>
          </cell>
          <cell r="AA9">
            <v>50.202199999999998</v>
          </cell>
          <cell r="AB9">
            <v>31.429399999999998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291.40100000000001</v>
          </cell>
          <cell r="E10">
            <v>499.48700000000002</v>
          </cell>
          <cell r="F10">
            <v>329.07499999999999</v>
          </cell>
          <cell r="G10">
            <v>171.02199999999999</v>
          </cell>
          <cell r="H10">
            <v>1</v>
          </cell>
          <cell r="I10">
            <v>45</v>
          </cell>
          <cell r="J10">
            <v>325.5</v>
          </cell>
          <cell r="K10">
            <v>3.5749999999999886</v>
          </cell>
          <cell r="L10">
            <v>329.07499999999999</v>
          </cell>
          <cell r="P10">
            <v>65.814999999999998</v>
          </cell>
          <cell r="Q10">
            <v>552.94299999999998</v>
          </cell>
          <cell r="R10">
            <v>552.94299999999998</v>
          </cell>
          <cell r="S10">
            <v>152.94299999999998</v>
          </cell>
          <cell r="U10">
            <v>400</v>
          </cell>
          <cell r="V10">
            <v>553</v>
          </cell>
          <cell r="X10">
            <v>11</v>
          </cell>
          <cell r="Y10">
            <v>2.5985261718453239</v>
          </cell>
          <cell r="Z10">
            <v>54.772199999999998</v>
          </cell>
          <cell r="AA10">
            <v>59.733799999999995</v>
          </cell>
          <cell r="AB10">
            <v>55.499800000000008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98.298000000000002</v>
          </cell>
          <cell r="E11">
            <v>2.4E-2</v>
          </cell>
          <cell r="F11">
            <v>20.437999999999999</v>
          </cell>
          <cell r="G11">
            <v>74.087999999999994</v>
          </cell>
          <cell r="H11">
            <v>0</v>
          </cell>
          <cell r="I11" t="e">
            <v>#N/A</v>
          </cell>
          <cell r="J11">
            <v>22.15</v>
          </cell>
          <cell r="K11">
            <v>-1.7119999999999997</v>
          </cell>
          <cell r="L11">
            <v>20.437999999999999</v>
          </cell>
          <cell r="P11">
            <v>4.0876000000000001</v>
          </cell>
          <cell r="R11">
            <v>0</v>
          </cell>
          <cell r="S11">
            <v>0</v>
          </cell>
          <cell r="X11">
            <v>18.125061160583225</v>
          </cell>
          <cell r="Y11">
            <v>18.125061160583225</v>
          </cell>
          <cell r="Z11">
            <v>0</v>
          </cell>
          <cell r="AA11">
            <v>0</v>
          </cell>
          <cell r="AB11">
            <v>2.9824000000000002</v>
          </cell>
          <cell r="AC11" t="str">
            <v>необходимо увеличить продажи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D12">
            <v>23</v>
          </cell>
          <cell r="E12">
            <v>5</v>
          </cell>
          <cell r="F12">
            <v>9</v>
          </cell>
          <cell r="G12">
            <v>16</v>
          </cell>
          <cell r="H12">
            <v>0</v>
          </cell>
          <cell r="I12" t="e">
            <v>#N/A</v>
          </cell>
          <cell r="J12">
            <v>9</v>
          </cell>
          <cell r="K12">
            <v>0</v>
          </cell>
          <cell r="L12">
            <v>9</v>
          </cell>
          <cell r="P12">
            <v>1.8</v>
          </cell>
          <cell r="R12">
            <v>0</v>
          </cell>
          <cell r="S12">
            <v>0</v>
          </cell>
          <cell r="X12">
            <v>8.8888888888888893</v>
          </cell>
          <cell r="Y12">
            <v>8.8888888888888893</v>
          </cell>
          <cell r="Z12">
            <v>0</v>
          </cell>
          <cell r="AA12">
            <v>0</v>
          </cell>
          <cell r="AB12">
            <v>0.8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67</v>
          </cell>
          <cell r="E13">
            <v>70</v>
          </cell>
          <cell r="F13">
            <v>32</v>
          </cell>
          <cell r="G13">
            <v>90</v>
          </cell>
          <cell r="H13">
            <v>0.4</v>
          </cell>
          <cell r="I13">
            <v>50</v>
          </cell>
          <cell r="J13">
            <v>36</v>
          </cell>
          <cell r="K13">
            <v>-4</v>
          </cell>
          <cell r="L13">
            <v>32</v>
          </cell>
          <cell r="P13">
            <v>6.4</v>
          </cell>
          <cell r="R13">
            <v>0</v>
          </cell>
          <cell r="S13">
            <v>0</v>
          </cell>
          <cell r="X13">
            <v>14.0625</v>
          </cell>
          <cell r="Y13">
            <v>14.0625</v>
          </cell>
          <cell r="Z13">
            <v>7.4</v>
          </cell>
          <cell r="AA13">
            <v>6.2</v>
          </cell>
          <cell r="AB13">
            <v>8.6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E14">
            <v>192</v>
          </cell>
          <cell r="F14">
            <v>192</v>
          </cell>
          <cell r="H14">
            <v>0</v>
          </cell>
          <cell r="I14">
            <v>31</v>
          </cell>
          <cell r="J14">
            <v>192</v>
          </cell>
          <cell r="K14">
            <v>0</v>
          </cell>
          <cell r="L14">
            <v>0</v>
          </cell>
          <cell r="M14">
            <v>192</v>
          </cell>
          <cell r="P14">
            <v>0</v>
          </cell>
          <cell r="R14">
            <v>0</v>
          </cell>
          <cell r="S14">
            <v>0</v>
          </cell>
          <cell r="X14" t="e">
            <v>#DIV/0!</v>
          </cell>
          <cell r="Y14" t="e">
            <v>#DIV/0!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227</v>
          </cell>
          <cell r="E15">
            <v>577</v>
          </cell>
          <cell r="F15">
            <v>299</v>
          </cell>
          <cell r="G15">
            <v>482</v>
          </cell>
          <cell r="H15">
            <v>0.45</v>
          </cell>
          <cell r="I15">
            <v>45</v>
          </cell>
          <cell r="J15">
            <v>307</v>
          </cell>
          <cell r="K15">
            <v>-8</v>
          </cell>
          <cell r="L15">
            <v>299</v>
          </cell>
          <cell r="P15">
            <v>59.8</v>
          </cell>
          <cell r="Q15">
            <v>295.39999999999998</v>
          </cell>
          <cell r="R15">
            <v>295.39999999999998</v>
          </cell>
          <cell r="S15">
            <v>95.399999999999977</v>
          </cell>
          <cell r="U15">
            <v>200</v>
          </cell>
          <cell r="V15">
            <v>295</v>
          </cell>
          <cell r="X15">
            <v>13</v>
          </cell>
          <cell r="Y15">
            <v>8.0602006688963215</v>
          </cell>
          <cell r="Z15">
            <v>48.8</v>
          </cell>
          <cell r="AA15">
            <v>56.4</v>
          </cell>
          <cell r="AB15">
            <v>45.4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505</v>
          </cell>
          <cell r="E16">
            <v>786</v>
          </cell>
          <cell r="F16">
            <v>502</v>
          </cell>
          <cell r="G16">
            <v>683</v>
          </cell>
          <cell r="H16">
            <v>0.45</v>
          </cell>
          <cell r="I16">
            <v>45</v>
          </cell>
          <cell r="J16">
            <v>505</v>
          </cell>
          <cell r="K16">
            <v>-3</v>
          </cell>
          <cell r="L16">
            <v>502</v>
          </cell>
          <cell r="P16">
            <v>100.4</v>
          </cell>
          <cell r="Q16">
            <v>622.20000000000005</v>
          </cell>
          <cell r="R16">
            <v>622.20000000000005</v>
          </cell>
          <cell r="S16">
            <v>272.20000000000005</v>
          </cell>
          <cell r="U16">
            <v>350</v>
          </cell>
          <cell r="V16">
            <v>350</v>
          </cell>
          <cell r="X16">
            <v>13</v>
          </cell>
          <cell r="Y16">
            <v>6.8027888446215137</v>
          </cell>
          <cell r="Z16">
            <v>74</v>
          </cell>
          <cell r="AA16">
            <v>83.2</v>
          </cell>
          <cell r="AB16">
            <v>91.4</v>
          </cell>
        </row>
        <row r="17">
          <cell r="A17" t="str">
            <v>034  Сосиски Рубленые, Вязанка вискофан МГС, 0.5кг, ПОКОМ</v>
          </cell>
          <cell r="B17" t="str">
            <v>шт</v>
          </cell>
          <cell r="D17">
            <v>51</v>
          </cell>
          <cell r="H17">
            <v>0</v>
          </cell>
          <cell r="I17" t="e">
            <v>#N/A</v>
          </cell>
          <cell r="J17">
            <v>2</v>
          </cell>
          <cell r="K17">
            <v>-2</v>
          </cell>
          <cell r="L17">
            <v>0</v>
          </cell>
          <cell r="P17">
            <v>0</v>
          </cell>
          <cell r="R17">
            <v>0</v>
          </cell>
          <cell r="S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12</v>
          </cell>
          <cell r="F18">
            <v>-1</v>
          </cell>
          <cell r="H18">
            <v>0</v>
          </cell>
          <cell r="I18">
            <v>45</v>
          </cell>
          <cell r="K18">
            <v>-1</v>
          </cell>
          <cell r="L18">
            <v>-1</v>
          </cell>
          <cell r="P18">
            <v>-0.2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  <cell r="Z18">
            <v>-0.2</v>
          </cell>
          <cell r="AA18">
            <v>0</v>
          </cell>
          <cell r="AB18">
            <v>-1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184.99600000000001</v>
          </cell>
          <cell r="E19">
            <v>273.00400000000002</v>
          </cell>
          <cell r="F19">
            <v>276</v>
          </cell>
          <cell r="G19">
            <v>45</v>
          </cell>
          <cell r="H19">
            <v>0</v>
          </cell>
          <cell r="I19">
            <v>50</v>
          </cell>
          <cell r="J19">
            <v>276</v>
          </cell>
          <cell r="K19">
            <v>0</v>
          </cell>
          <cell r="L19">
            <v>6</v>
          </cell>
          <cell r="M19">
            <v>270</v>
          </cell>
          <cell r="P19">
            <v>1.2</v>
          </cell>
          <cell r="R19">
            <v>0</v>
          </cell>
          <cell r="S19">
            <v>0</v>
          </cell>
          <cell r="X19">
            <v>37.5</v>
          </cell>
          <cell r="Y19">
            <v>37.5</v>
          </cell>
          <cell r="Z19">
            <v>1</v>
          </cell>
          <cell r="AA19">
            <v>2.4</v>
          </cell>
          <cell r="AB19">
            <v>3.6007999999999982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D20">
            <v>41</v>
          </cell>
          <cell r="E20">
            <v>360</v>
          </cell>
          <cell r="F20">
            <v>367</v>
          </cell>
          <cell r="H20">
            <v>0.17</v>
          </cell>
          <cell r="I20" t="e">
            <v>#N/A</v>
          </cell>
          <cell r="J20">
            <v>366</v>
          </cell>
          <cell r="K20">
            <v>1</v>
          </cell>
          <cell r="L20">
            <v>7</v>
          </cell>
          <cell r="M20">
            <v>360</v>
          </cell>
          <cell r="P20">
            <v>1.4</v>
          </cell>
          <cell r="R20">
            <v>200</v>
          </cell>
          <cell r="S20">
            <v>100</v>
          </cell>
          <cell r="U20">
            <v>100</v>
          </cell>
          <cell r="V20">
            <v>200</v>
          </cell>
          <cell r="W20">
            <v>200</v>
          </cell>
          <cell r="X20">
            <v>142.85714285714286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  <cell r="AC20" t="str">
            <v>Химич согласовал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E21">
            <v>186</v>
          </cell>
          <cell r="F21">
            <v>186</v>
          </cell>
          <cell r="H21">
            <v>0</v>
          </cell>
          <cell r="I21" t="e">
            <v>#N/A</v>
          </cell>
          <cell r="J21">
            <v>186</v>
          </cell>
          <cell r="K21">
            <v>0</v>
          </cell>
          <cell r="L21">
            <v>0</v>
          </cell>
          <cell r="M21">
            <v>186</v>
          </cell>
          <cell r="P21">
            <v>0</v>
          </cell>
          <cell r="R21">
            <v>0</v>
          </cell>
          <cell r="S21">
            <v>0</v>
          </cell>
          <cell r="X21" t="e">
            <v>#DIV/0!</v>
          </cell>
          <cell r="Y21" t="e">
            <v>#DIV/0!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D22">
            <v>30</v>
          </cell>
          <cell r="E22">
            <v>216</v>
          </cell>
          <cell r="F22">
            <v>220</v>
          </cell>
          <cell r="G22">
            <v>23</v>
          </cell>
          <cell r="H22">
            <v>0</v>
          </cell>
          <cell r="I22" t="e">
            <v>#N/A</v>
          </cell>
          <cell r="J22">
            <v>220</v>
          </cell>
          <cell r="K22">
            <v>0</v>
          </cell>
          <cell r="L22">
            <v>4</v>
          </cell>
          <cell r="M22">
            <v>216</v>
          </cell>
          <cell r="P22">
            <v>0.8</v>
          </cell>
          <cell r="R22">
            <v>0</v>
          </cell>
          <cell r="S22">
            <v>0</v>
          </cell>
          <cell r="X22">
            <v>28.75</v>
          </cell>
          <cell r="Y22">
            <v>28.75</v>
          </cell>
          <cell r="Z22">
            <v>0</v>
          </cell>
          <cell r="AA22">
            <v>0</v>
          </cell>
          <cell r="AB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41</v>
          </cell>
          <cell r="E23">
            <v>12</v>
          </cell>
          <cell r="F23">
            <v>10</v>
          </cell>
          <cell r="G23">
            <v>41</v>
          </cell>
          <cell r="H23">
            <v>0.5</v>
          </cell>
          <cell r="I23">
            <v>60</v>
          </cell>
          <cell r="J23">
            <v>10</v>
          </cell>
          <cell r="K23">
            <v>0</v>
          </cell>
          <cell r="L23">
            <v>10</v>
          </cell>
          <cell r="P23">
            <v>2</v>
          </cell>
          <cell r="R23">
            <v>0</v>
          </cell>
          <cell r="S23">
            <v>0</v>
          </cell>
          <cell r="X23">
            <v>20.5</v>
          </cell>
          <cell r="Y23">
            <v>20.5</v>
          </cell>
          <cell r="Z23">
            <v>8.6</v>
          </cell>
          <cell r="AA23">
            <v>3.2</v>
          </cell>
          <cell r="AB23">
            <v>2.8</v>
          </cell>
          <cell r="AC23" t="str">
            <v>необходимо увеличить продажи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36</v>
          </cell>
          <cell r="E24">
            <v>600</v>
          </cell>
          <cell r="F24">
            <v>602</v>
          </cell>
          <cell r="G24">
            <v>32</v>
          </cell>
          <cell r="H24">
            <v>0</v>
          </cell>
          <cell r="I24">
            <v>55</v>
          </cell>
          <cell r="J24">
            <v>602</v>
          </cell>
          <cell r="K24">
            <v>0</v>
          </cell>
          <cell r="L24">
            <v>2</v>
          </cell>
          <cell r="M24">
            <v>600</v>
          </cell>
          <cell r="P24">
            <v>0.4</v>
          </cell>
          <cell r="R24">
            <v>0</v>
          </cell>
          <cell r="S24">
            <v>0</v>
          </cell>
          <cell r="X24">
            <v>80</v>
          </cell>
          <cell r="Y24">
            <v>80</v>
          </cell>
          <cell r="Z24">
            <v>0</v>
          </cell>
          <cell r="AA24">
            <v>0</v>
          </cell>
          <cell r="AB24">
            <v>1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E25">
            <v>420</v>
          </cell>
          <cell r="F25">
            <v>420</v>
          </cell>
          <cell r="H25">
            <v>0</v>
          </cell>
          <cell r="I25">
            <v>55</v>
          </cell>
          <cell r="J25">
            <v>420</v>
          </cell>
          <cell r="K25">
            <v>0</v>
          </cell>
          <cell r="L25">
            <v>0</v>
          </cell>
          <cell r="M25">
            <v>420</v>
          </cell>
          <cell r="P25">
            <v>0</v>
          </cell>
          <cell r="R25">
            <v>0</v>
          </cell>
          <cell r="S25">
            <v>0</v>
          </cell>
          <cell r="X25" t="e">
            <v>#DIV/0!</v>
          </cell>
          <cell r="Y25" t="e">
            <v>#DIV/0!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39</v>
          </cell>
          <cell r="E26">
            <v>444</v>
          </cell>
          <cell r="F26">
            <v>430</v>
          </cell>
          <cell r="G26">
            <v>38</v>
          </cell>
          <cell r="H26">
            <v>0.3</v>
          </cell>
          <cell r="I26">
            <v>40</v>
          </cell>
          <cell r="J26">
            <v>433</v>
          </cell>
          <cell r="K26">
            <v>-3</v>
          </cell>
          <cell r="L26">
            <v>28</v>
          </cell>
          <cell r="M26">
            <v>402</v>
          </cell>
          <cell r="P26">
            <v>5.6</v>
          </cell>
          <cell r="Q26">
            <v>34.799999999999997</v>
          </cell>
          <cell r="R26">
            <v>34.799999999999997</v>
          </cell>
          <cell r="S26">
            <v>34.799999999999997</v>
          </cell>
          <cell r="V26">
            <v>35</v>
          </cell>
          <cell r="X26">
            <v>13</v>
          </cell>
          <cell r="Y26">
            <v>6.7857142857142865</v>
          </cell>
          <cell r="Z26">
            <v>2.4</v>
          </cell>
          <cell r="AA26">
            <v>4.4000000000000004</v>
          </cell>
          <cell r="AB26">
            <v>5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E27">
            <v>750</v>
          </cell>
          <cell r="F27">
            <v>750</v>
          </cell>
          <cell r="H27">
            <v>0</v>
          </cell>
          <cell r="I27">
            <v>50</v>
          </cell>
          <cell r="J27">
            <v>750</v>
          </cell>
          <cell r="K27">
            <v>0</v>
          </cell>
          <cell r="L27">
            <v>0</v>
          </cell>
          <cell r="M27">
            <v>750</v>
          </cell>
          <cell r="P27">
            <v>0</v>
          </cell>
          <cell r="R27">
            <v>0</v>
          </cell>
          <cell r="S27">
            <v>0</v>
          </cell>
          <cell r="X27" t="e">
            <v>#DIV/0!</v>
          </cell>
          <cell r="Y27" t="e">
            <v>#DIV/0!</v>
          </cell>
          <cell r="Z27">
            <v>0</v>
          </cell>
          <cell r="AA27">
            <v>0</v>
          </cell>
          <cell r="AB27">
            <v>0</v>
          </cell>
        </row>
        <row r="28">
          <cell r="A28" t="str">
            <v>065  Колбаса Молочная по-стародворски, 0,5кг,ПОКОМ</v>
          </cell>
          <cell r="B28" t="str">
            <v>шт</v>
          </cell>
          <cell r="D28">
            <v>17</v>
          </cell>
          <cell r="E28">
            <v>11</v>
          </cell>
          <cell r="F28">
            <v>2</v>
          </cell>
          <cell r="G28">
            <v>26</v>
          </cell>
          <cell r="H28">
            <v>0</v>
          </cell>
          <cell r="I28" t="e">
            <v>#N/A</v>
          </cell>
          <cell r="J28">
            <v>2</v>
          </cell>
          <cell r="K28">
            <v>0</v>
          </cell>
          <cell r="L28">
            <v>2</v>
          </cell>
          <cell r="P28">
            <v>0.4</v>
          </cell>
          <cell r="R28">
            <v>0</v>
          </cell>
          <cell r="S28">
            <v>0</v>
          </cell>
          <cell r="X28">
            <v>65</v>
          </cell>
          <cell r="Y28">
            <v>65</v>
          </cell>
          <cell r="Z28">
            <v>0</v>
          </cell>
          <cell r="AA28">
            <v>0</v>
          </cell>
          <cell r="AB28">
            <v>0.6</v>
          </cell>
        </row>
        <row r="29">
          <cell r="A29" t="str">
            <v>068  Колбаса Особая ТМ Особый рецепт, 0,5 кг, ПОКОМ</v>
          </cell>
          <cell r="B29" t="str">
            <v>шт</v>
          </cell>
          <cell r="D29">
            <v>93</v>
          </cell>
          <cell r="F29">
            <v>3</v>
          </cell>
          <cell r="G29">
            <v>77</v>
          </cell>
          <cell r="H29">
            <v>0</v>
          </cell>
          <cell r="I29" t="e">
            <v>#N/A</v>
          </cell>
          <cell r="J29">
            <v>3</v>
          </cell>
          <cell r="K29">
            <v>0</v>
          </cell>
          <cell r="L29">
            <v>3</v>
          </cell>
          <cell r="P29">
            <v>0.6</v>
          </cell>
          <cell r="R29">
            <v>0</v>
          </cell>
          <cell r="S29">
            <v>0</v>
          </cell>
          <cell r="X29">
            <v>128.33333333333334</v>
          </cell>
          <cell r="Y29">
            <v>128.33333333333334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079  Колбаса Сервелат Кремлевский,  0.35 кг, ПОКОМ</v>
          </cell>
          <cell r="B30" t="str">
            <v>шт</v>
          </cell>
          <cell r="D30">
            <v>30</v>
          </cell>
          <cell r="F30">
            <v>6</v>
          </cell>
          <cell r="G30">
            <v>21</v>
          </cell>
          <cell r="H30">
            <v>0</v>
          </cell>
          <cell r="I30" t="e">
            <v>#N/A</v>
          </cell>
          <cell r="J30">
            <v>6</v>
          </cell>
          <cell r="K30">
            <v>0</v>
          </cell>
          <cell r="L30">
            <v>6</v>
          </cell>
          <cell r="P30">
            <v>1.2</v>
          </cell>
          <cell r="R30">
            <v>0</v>
          </cell>
          <cell r="S30">
            <v>0</v>
          </cell>
          <cell r="X30">
            <v>17.5</v>
          </cell>
          <cell r="Y30">
            <v>17.5</v>
          </cell>
          <cell r="Z30">
            <v>0</v>
          </cell>
          <cell r="AA30">
            <v>0</v>
          </cell>
          <cell r="AB30">
            <v>0.2</v>
          </cell>
        </row>
        <row r="31">
          <cell r="A31" t="str">
            <v>083  Колбаса Швейцарская 0,17 кг., ШТ., сырокопченая   ПОКОМ</v>
          </cell>
          <cell r="B31" t="str">
            <v>шт</v>
          </cell>
          <cell r="D31">
            <v>59</v>
          </cell>
          <cell r="E31">
            <v>3</v>
          </cell>
          <cell r="F31">
            <v>32</v>
          </cell>
          <cell r="H31">
            <v>0.17</v>
          </cell>
          <cell r="I31" t="e">
            <v>#N/A</v>
          </cell>
          <cell r="J31">
            <v>45</v>
          </cell>
          <cell r="K31">
            <v>-13</v>
          </cell>
          <cell r="L31">
            <v>32</v>
          </cell>
          <cell r="P31">
            <v>6.4</v>
          </cell>
          <cell r="R31">
            <v>200</v>
          </cell>
          <cell r="S31">
            <v>100</v>
          </cell>
          <cell r="U31">
            <v>100</v>
          </cell>
          <cell r="V31">
            <v>200</v>
          </cell>
          <cell r="W31">
            <v>200</v>
          </cell>
          <cell r="X31">
            <v>31.25</v>
          </cell>
          <cell r="Y31">
            <v>0</v>
          </cell>
          <cell r="Z31">
            <v>0</v>
          </cell>
          <cell r="AA31">
            <v>0</v>
          </cell>
          <cell r="AB31">
            <v>7.4</v>
          </cell>
          <cell r="AC31" t="str">
            <v>Химич согласовал</v>
          </cell>
        </row>
        <row r="32">
          <cell r="A32" t="str">
            <v>091  Сардельки Баварские, МГС 0.38кг, ТМ Стародворье  ПОКОМ</v>
          </cell>
          <cell r="B32" t="str">
            <v>шт</v>
          </cell>
          <cell r="D32">
            <v>48</v>
          </cell>
          <cell r="E32">
            <v>240</v>
          </cell>
          <cell r="F32">
            <v>246</v>
          </cell>
          <cell r="G32">
            <v>18</v>
          </cell>
          <cell r="H32">
            <v>0</v>
          </cell>
          <cell r="I32">
            <v>40</v>
          </cell>
          <cell r="J32">
            <v>246</v>
          </cell>
          <cell r="K32">
            <v>0</v>
          </cell>
          <cell r="L32">
            <v>6</v>
          </cell>
          <cell r="M32">
            <v>240</v>
          </cell>
          <cell r="P32">
            <v>1.2</v>
          </cell>
          <cell r="R32">
            <v>0</v>
          </cell>
          <cell r="S32">
            <v>0</v>
          </cell>
          <cell r="X32">
            <v>15</v>
          </cell>
          <cell r="Y32">
            <v>15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092  Сосиски Баварские с сыром,  0.42кг,ПОКОМ</v>
          </cell>
          <cell r="B33" t="str">
            <v>шт</v>
          </cell>
          <cell r="D33">
            <v>24</v>
          </cell>
          <cell r="F33">
            <v>7</v>
          </cell>
          <cell r="G33">
            <v>1</v>
          </cell>
          <cell r="H33">
            <v>0</v>
          </cell>
          <cell r="I33">
            <v>40</v>
          </cell>
          <cell r="J33">
            <v>7</v>
          </cell>
          <cell r="K33">
            <v>0</v>
          </cell>
          <cell r="L33">
            <v>7</v>
          </cell>
          <cell r="P33">
            <v>1.4</v>
          </cell>
          <cell r="R33">
            <v>0</v>
          </cell>
          <cell r="S33">
            <v>0</v>
          </cell>
          <cell r="X33">
            <v>0.7142857142857143</v>
          </cell>
          <cell r="Y33">
            <v>0.7142857142857143</v>
          </cell>
          <cell r="Z33">
            <v>5.4</v>
          </cell>
          <cell r="AA33">
            <v>3.8</v>
          </cell>
          <cell r="AB33">
            <v>7.4</v>
          </cell>
          <cell r="AC33" t="str">
            <v>устар.</v>
          </cell>
        </row>
        <row r="34">
          <cell r="A34" t="str">
            <v>094  Сосиски Баварские,  0.35кг, ТМ Колбасный стандарт ПОКОМ</v>
          </cell>
          <cell r="B34" t="str">
            <v>шт</v>
          </cell>
          <cell r="E34">
            <v>312</v>
          </cell>
          <cell r="F34">
            <v>8</v>
          </cell>
          <cell r="G34">
            <v>304</v>
          </cell>
          <cell r="H34">
            <v>0.35</v>
          </cell>
          <cell r="I34">
            <v>45</v>
          </cell>
          <cell r="J34">
            <v>8</v>
          </cell>
          <cell r="K34">
            <v>0</v>
          </cell>
          <cell r="L34">
            <v>8</v>
          </cell>
          <cell r="P34">
            <v>1.6</v>
          </cell>
          <cell r="R34">
            <v>0</v>
          </cell>
          <cell r="S34">
            <v>0</v>
          </cell>
          <cell r="X34">
            <v>190</v>
          </cell>
          <cell r="Y34">
            <v>190</v>
          </cell>
          <cell r="Z34">
            <v>0</v>
          </cell>
          <cell r="AA34">
            <v>0</v>
          </cell>
          <cell r="AB34">
            <v>0</v>
          </cell>
        </row>
        <row r="35">
          <cell r="A35" t="str">
            <v>096  Сосиски Баварские,  0.42кг,ПОКОМ</v>
          </cell>
          <cell r="B35" t="str">
            <v>шт</v>
          </cell>
          <cell r="C35" t="str">
            <v>бонус_Н</v>
          </cell>
          <cell r="D35">
            <v>202</v>
          </cell>
          <cell r="F35">
            <v>67</v>
          </cell>
          <cell r="H35">
            <v>0</v>
          </cell>
          <cell r="I35">
            <v>45</v>
          </cell>
          <cell r="J35">
            <v>354</v>
          </cell>
          <cell r="K35">
            <v>-287</v>
          </cell>
          <cell r="L35">
            <v>67</v>
          </cell>
          <cell r="P35">
            <v>13.4</v>
          </cell>
          <cell r="R35">
            <v>0</v>
          </cell>
          <cell r="S35">
            <v>0</v>
          </cell>
          <cell r="X35">
            <v>0</v>
          </cell>
          <cell r="Y35">
            <v>0</v>
          </cell>
          <cell r="Z35">
            <v>26.240000000000009</v>
          </cell>
          <cell r="AA35">
            <v>0.4</v>
          </cell>
          <cell r="AB35">
            <v>26.6</v>
          </cell>
          <cell r="AC35" t="str">
            <v>устар.</v>
          </cell>
        </row>
        <row r="36">
          <cell r="A36" t="str">
            <v>100  Сосиски Баварушки, 0.6кг, БАВАРУШКА ПОКОМ</v>
          </cell>
          <cell r="B36" t="str">
            <v>шт</v>
          </cell>
          <cell r="E36">
            <v>372</v>
          </cell>
          <cell r="F36">
            <v>372</v>
          </cell>
          <cell r="H36">
            <v>0</v>
          </cell>
          <cell r="I36" t="e">
            <v>#N/A</v>
          </cell>
          <cell r="J36">
            <v>372</v>
          </cell>
          <cell r="K36">
            <v>0</v>
          </cell>
          <cell r="L36">
            <v>0</v>
          </cell>
          <cell r="M36">
            <v>372</v>
          </cell>
          <cell r="P36">
            <v>0</v>
          </cell>
          <cell r="R36">
            <v>0</v>
          </cell>
          <cell r="S36">
            <v>0</v>
          </cell>
          <cell r="X36" t="e">
            <v>#DIV/0!</v>
          </cell>
          <cell r="Y36" t="e">
            <v>#DIV/0!</v>
          </cell>
          <cell r="Z36">
            <v>0</v>
          </cell>
          <cell r="AA36">
            <v>0</v>
          </cell>
          <cell r="AB36">
            <v>0</v>
          </cell>
        </row>
        <row r="37">
          <cell r="A37" t="str">
            <v>102  Сосиски Ганноверские, амилюкс МГС, 0.6кг, ТМ Стародворье    ПОКОМ</v>
          </cell>
          <cell r="B37" t="str">
            <v>шт</v>
          </cell>
          <cell r="D37">
            <v>260</v>
          </cell>
          <cell r="G37">
            <v>243</v>
          </cell>
          <cell r="H37">
            <v>0</v>
          </cell>
          <cell r="I37" t="e">
            <v>#N/A</v>
          </cell>
          <cell r="K37">
            <v>0</v>
          </cell>
          <cell r="L37">
            <v>0</v>
          </cell>
          <cell r="P37">
            <v>0</v>
          </cell>
          <cell r="R37">
            <v>0</v>
          </cell>
          <cell r="S37">
            <v>0</v>
          </cell>
          <cell r="X37" t="e">
            <v>#DIV/0!</v>
          </cell>
          <cell r="Y37" t="e">
            <v>#DIV/0!</v>
          </cell>
          <cell r="Z37">
            <v>0</v>
          </cell>
          <cell r="AA37">
            <v>0</v>
          </cell>
          <cell r="AB37">
            <v>1</v>
          </cell>
        </row>
        <row r="38">
          <cell r="A38" t="str">
            <v>103  Сосиски Классические, 0.42кг,ядрена копотьПОКОМ</v>
          </cell>
          <cell r="B38" t="str">
            <v>шт</v>
          </cell>
          <cell r="D38">
            <v>12</v>
          </cell>
          <cell r="E38">
            <v>2</v>
          </cell>
          <cell r="G38">
            <v>11</v>
          </cell>
          <cell r="H38">
            <v>0</v>
          </cell>
          <cell r="I38" t="e">
            <v>#N/A</v>
          </cell>
          <cell r="K38">
            <v>0</v>
          </cell>
          <cell r="L38">
            <v>0</v>
          </cell>
          <cell r="P38">
            <v>0</v>
          </cell>
          <cell r="R38">
            <v>0</v>
          </cell>
          <cell r="S38">
            <v>0</v>
          </cell>
          <cell r="X38" t="e">
            <v>#DIV/0!</v>
          </cell>
          <cell r="Y38" t="e">
            <v>#DIV/0!</v>
          </cell>
          <cell r="Z38">
            <v>0</v>
          </cell>
          <cell r="AA38">
            <v>0</v>
          </cell>
          <cell r="AB38">
            <v>0.2</v>
          </cell>
        </row>
        <row r="39">
          <cell r="A39" t="str">
            <v>104  Сосиски Молочные по-стародворски, амицел МГС 0.45кг, ТМ Стародворье    ПОКОМ</v>
          </cell>
          <cell r="B39" t="str">
            <v>шт</v>
          </cell>
          <cell r="D39">
            <v>22</v>
          </cell>
          <cell r="E39">
            <v>1</v>
          </cell>
          <cell r="F39">
            <v>3</v>
          </cell>
          <cell r="G39">
            <v>20</v>
          </cell>
          <cell r="H39">
            <v>0</v>
          </cell>
          <cell r="I39" t="e">
            <v>#N/A</v>
          </cell>
          <cell r="J39">
            <v>3</v>
          </cell>
          <cell r="K39">
            <v>0</v>
          </cell>
          <cell r="L39">
            <v>3</v>
          </cell>
          <cell r="P39">
            <v>0.6</v>
          </cell>
          <cell r="R39">
            <v>0</v>
          </cell>
          <cell r="S39">
            <v>0</v>
          </cell>
          <cell r="X39">
            <v>33.333333333333336</v>
          </cell>
          <cell r="Y39">
            <v>33.333333333333336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107  Сосиски С сыром,  0.33кг,ядрена копоть ПОКОМ</v>
          </cell>
          <cell r="B40" t="str">
            <v>шт</v>
          </cell>
          <cell r="D40">
            <v>6</v>
          </cell>
          <cell r="E40">
            <v>11</v>
          </cell>
          <cell r="G40">
            <v>17</v>
          </cell>
          <cell r="H40">
            <v>0</v>
          </cell>
          <cell r="I40" t="e">
            <v>#N/A</v>
          </cell>
          <cell r="K40">
            <v>0</v>
          </cell>
          <cell r="L40">
            <v>0</v>
          </cell>
          <cell r="P40">
            <v>0</v>
          </cell>
          <cell r="R40">
            <v>0</v>
          </cell>
          <cell r="S40">
            <v>0</v>
          </cell>
          <cell r="X40" t="e">
            <v>#DIV/0!</v>
          </cell>
          <cell r="Y40" t="e">
            <v>#DIV/0!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108  Сосиски С сыром,  0.42кг,ядрена копоть ПОКОМ</v>
          </cell>
          <cell r="B41" t="str">
            <v>шт</v>
          </cell>
          <cell r="D41">
            <v>6</v>
          </cell>
          <cell r="E41">
            <v>210</v>
          </cell>
          <cell r="F41">
            <v>210</v>
          </cell>
          <cell r="H41">
            <v>0</v>
          </cell>
          <cell r="I41">
            <v>35</v>
          </cell>
          <cell r="J41">
            <v>210</v>
          </cell>
          <cell r="K41">
            <v>0</v>
          </cell>
          <cell r="L41">
            <v>0</v>
          </cell>
          <cell r="M41">
            <v>210</v>
          </cell>
          <cell r="P41">
            <v>0</v>
          </cell>
          <cell r="R41">
            <v>0</v>
          </cell>
          <cell r="S41">
            <v>0</v>
          </cell>
          <cell r="X41" t="e">
            <v>#DIV/0!</v>
          </cell>
          <cell r="Y41" t="e">
            <v>#DIV/0!</v>
          </cell>
          <cell r="Z41">
            <v>0</v>
          </cell>
          <cell r="AA41">
            <v>0</v>
          </cell>
          <cell r="AB41">
            <v>0.2</v>
          </cell>
        </row>
        <row r="42">
          <cell r="A42" t="str">
            <v>114  Сосиски Филейбургские с филе сочного окорока, 0,55 кг, БАВАРУШКА ПОКОМ</v>
          </cell>
          <cell r="B42" t="str">
            <v>шт</v>
          </cell>
          <cell r="D42">
            <v>19</v>
          </cell>
          <cell r="E42">
            <v>320</v>
          </cell>
          <cell r="F42">
            <v>322</v>
          </cell>
          <cell r="H42">
            <v>0</v>
          </cell>
          <cell r="I42">
            <v>45</v>
          </cell>
          <cell r="J42">
            <v>322</v>
          </cell>
          <cell r="K42">
            <v>0</v>
          </cell>
          <cell r="L42">
            <v>2</v>
          </cell>
          <cell r="M42">
            <v>320</v>
          </cell>
          <cell r="P42">
            <v>0.4</v>
          </cell>
          <cell r="R42">
            <v>0</v>
          </cell>
          <cell r="S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 t="str">
            <v>115  Колбаса Салями Филейбургская зернистая, в/у 0,35 кг срез, БАВАРУШКА ПОКОМ</v>
          </cell>
          <cell r="B43" t="str">
            <v>шт</v>
          </cell>
          <cell r="D43">
            <v>22</v>
          </cell>
          <cell r="E43">
            <v>306</v>
          </cell>
          <cell r="F43">
            <v>285</v>
          </cell>
          <cell r="G43">
            <v>27</v>
          </cell>
          <cell r="H43">
            <v>0.35</v>
          </cell>
          <cell r="I43">
            <v>45</v>
          </cell>
          <cell r="J43">
            <v>286</v>
          </cell>
          <cell r="K43">
            <v>-1</v>
          </cell>
          <cell r="L43">
            <v>9</v>
          </cell>
          <cell r="M43">
            <v>276</v>
          </cell>
          <cell r="P43">
            <v>1.8</v>
          </cell>
          <cell r="R43">
            <v>0</v>
          </cell>
          <cell r="S43">
            <v>0</v>
          </cell>
          <cell r="X43">
            <v>15</v>
          </cell>
          <cell r="Y43">
            <v>15</v>
          </cell>
          <cell r="Z43">
            <v>1.4</v>
          </cell>
          <cell r="AA43">
            <v>1.4</v>
          </cell>
          <cell r="AB43">
            <v>3.6</v>
          </cell>
        </row>
        <row r="44">
          <cell r="A44" t="str">
            <v>116  Колбаса Балыкбурская с копченым балыком, в/у 0,35 кг срез, БАВАРУШКА ПОКОМ</v>
          </cell>
          <cell r="B44" t="str">
            <v>шт</v>
          </cell>
          <cell r="D44">
            <v>25</v>
          </cell>
          <cell r="F44">
            <v>11</v>
          </cell>
          <cell r="G44">
            <v>12</v>
          </cell>
          <cell r="H44">
            <v>0</v>
          </cell>
          <cell r="I44" t="e">
            <v>#N/A</v>
          </cell>
          <cell r="J44">
            <v>11</v>
          </cell>
          <cell r="K44">
            <v>0</v>
          </cell>
          <cell r="L44">
            <v>11</v>
          </cell>
          <cell r="P44">
            <v>2.2000000000000002</v>
          </cell>
          <cell r="R44">
            <v>0</v>
          </cell>
          <cell r="S44">
            <v>0</v>
          </cell>
          <cell r="X44">
            <v>5.4545454545454541</v>
          </cell>
          <cell r="Y44">
            <v>5.4545454545454541</v>
          </cell>
          <cell r="Z44">
            <v>0</v>
          </cell>
          <cell r="AA44">
            <v>0</v>
          </cell>
          <cell r="AB44">
            <v>0.4</v>
          </cell>
        </row>
        <row r="45">
          <cell r="A45" t="str">
            <v>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D45">
            <v>7</v>
          </cell>
          <cell r="E45">
            <v>334</v>
          </cell>
          <cell r="F45">
            <v>335</v>
          </cell>
          <cell r="G45">
            <v>6</v>
          </cell>
          <cell r="H45">
            <v>0</v>
          </cell>
          <cell r="I45">
            <v>45</v>
          </cell>
          <cell r="J45">
            <v>335</v>
          </cell>
          <cell r="K45">
            <v>0</v>
          </cell>
          <cell r="L45">
            <v>5</v>
          </cell>
          <cell r="M45">
            <v>330</v>
          </cell>
          <cell r="P45">
            <v>1</v>
          </cell>
          <cell r="R45">
            <v>0</v>
          </cell>
          <cell r="S45">
            <v>0</v>
          </cell>
          <cell r="X45">
            <v>6</v>
          </cell>
          <cell r="Y45">
            <v>6</v>
          </cell>
          <cell r="Z45">
            <v>0.4</v>
          </cell>
          <cell r="AA45">
            <v>-0.2</v>
          </cell>
          <cell r="AB45">
            <v>0</v>
          </cell>
        </row>
        <row r="46">
          <cell r="A46" t="str">
            <v>118  Колбаса Сервелат Филейбургский с филе сочного окорока, в/у 0,35 кг срез, БАВАРУШКА ПОКОМ</v>
          </cell>
          <cell r="B46" t="str">
            <v>шт</v>
          </cell>
          <cell r="D46">
            <v>17</v>
          </cell>
          <cell r="E46">
            <v>396</v>
          </cell>
          <cell r="F46">
            <v>403</v>
          </cell>
          <cell r="G46">
            <v>2</v>
          </cell>
          <cell r="H46">
            <v>0</v>
          </cell>
          <cell r="I46">
            <v>45</v>
          </cell>
          <cell r="J46">
            <v>404</v>
          </cell>
          <cell r="K46">
            <v>-1</v>
          </cell>
          <cell r="L46">
            <v>7</v>
          </cell>
          <cell r="M46">
            <v>396</v>
          </cell>
          <cell r="P46">
            <v>1.4</v>
          </cell>
          <cell r="R46">
            <v>0</v>
          </cell>
          <cell r="S46">
            <v>0</v>
          </cell>
          <cell r="X46">
            <v>1.4285714285714286</v>
          </cell>
          <cell r="Y46">
            <v>1.4285714285714286</v>
          </cell>
          <cell r="Z46">
            <v>0</v>
          </cell>
          <cell r="AA46">
            <v>0</v>
          </cell>
          <cell r="AB46">
            <v>0.8</v>
          </cell>
        </row>
        <row r="47">
          <cell r="A47" t="str">
            <v>200  Ветчина Дугушка ТМ Стародворье, вектор в/у    ПОКОМ</v>
          </cell>
          <cell r="B47" t="str">
            <v>кг</v>
          </cell>
          <cell r="C47" t="str">
            <v>Нояб</v>
          </cell>
          <cell r="D47">
            <v>735.97900000000004</v>
          </cell>
          <cell r="E47">
            <v>791.49</v>
          </cell>
          <cell r="F47">
            <v>752.88099999999997</v>
          </cell>
          <cell r="G47">
            <v>653.35400000000004</v>
          </cell>
          <cell r="H47">
            <v>1</v>
          </cell>
          <cell r="I47">
            <v>55</v>
          </cell>
          <cell r="J47">
            <v>717.9</v>
          </cell>
          <cell r="K47">
            <v>34.980999999999995</v>
          </cell>
          <cell r="L47">
            <v>752.88099999999997</v>
          </cell>
          <cell r="P47">
            <v>150.5762</v>
          </cell>
          <cell r="Q47">
            <v>1153.5604000000001</v>
          </cell>
          <cell r="R47">
            <v>1153.5604000000001</v>
          </cell>
          <cell r="S47">
            <v>653.56040000000007</v>
          </cell>
          <cell r="U47">
            <v>500</v>
          </cell>
          <cell r="V47">
            <v>1154</v>
          </cell>
          <cell r="X47">
            <v>12</v>
          </cell>
          <cell r="Y47">
            <v>4.3390256893187642</v>
          </cell>
          <cell r="Z47">
            <v>106.73699999999999</v>
          </cell>
          <cell r="AA47">
            <v>117.527</v>
          </cell>
          <cell r="AB47">
            <v>106.3454</v>
          </cell>
        </row>
        <row r="48">
          <cell r="A48" t="str">
            <v>201  Ветчина Нежная ТМ Особый рецепт, (2,5кг), ПОКОМ</v>
          </cell>
          <cell r="B48" t="str">
            <v>кг</v>
          </cell>
          <cell r="D48">
            <v>2328.9879999999998</v>
          </cell>
          <cell r="E48">
            <v>6373.777</v>
          </cell>
          <cell r="F48">
            <v>3529.3240000000001</v>
          </cell>
          <cell r="G48">
            <v>4910.1130000000003</v>
          </cell>
          <cell r="H48">
            <v>1</v>
          </cell>
          <cell r="I48">
            <v>50</v>
          </cell>
          <cell r="J48">
            <v>3581.9079999999999</v>
          </cell>
          <cell r="K48">
            <v>-52.583999999999833</v>
          </cell>
          <cell r="L48">
            <v>3529.3240000000001</v>
          </cell>
          <cell r="P48">
            <v>705.86480000000006</v>
          </cell>
          <cell r="Q48">
            <v>4266.1294000000007</v>
          </cell>
          <cell r="R48">
            <v>4500</v>
          </cell>
          <cell r="S48">
            <v>1000</v>
          </cell>
          <cell r="T48">
            <v>1000</v>
          </cell>
          <cell r="U48">
            <v>2500</v>
          </cell>
          <cell r="V48">
            <v>4266</v>
          </cell>
          <cell r="X48">
            <v>13.331324922279734</v>
          </cell>
          <cell r="Y48">
            <v>6.9561663933376474</v>
          </cell>
          <cell r="Z48">
            <v>601.81940000000009</v>
          </cell>
          <cell r="AA48">
            <v>570.65480000000002</v>
          </cell>
          <cell r="AB48">
            <v>644.74799999999993</v>
          </cell>
        </row>
        <row r="49">
          <cell r="A49" t="str">
            <v>215  Колбаса Докторская ГОСТ Дугушка, ВЕС, ТМ Стародворье ПОКОМ</v>
          </cell>
          <cell r="B49" t="str">
            <v>кг</v>
          </cell>
          <cell r="D49">
            <v>373.02</v>
          </cell>
          <cell r="E49">
            <v>39.628</v>
          </cell>
          <cell r="F49">
            <v>90.23</v>
          </cell>
          <cell r="G49">
            <v>288.89699999999999</v>
          </cell>
          <cell r="H49">
            <v>1</v>
          </cell>
          <cell r="I49">
            <v>55</v>
          </cell>
          <cell r="J49">
            <v>99.05</v>
          </cell>
          <cell r="K49">
            <v>-8.8199999999999932</v>
          </cell>
          <cell r="L49">
            <v>90.23</v>
          </cell>
          <cell r="P49">
            <v>18.045999999999999</v>
          </cell>
          <cell r="R49">
            <v>0</v>
          </cell>
          <cell r="S49">
            <v>0</v>
          </cell>
          <cell r="X49">
            <v>16.008921644685802</v>
          </cell>
          <cell r="Y49">
            <v>16.008921644685802</v>
          </cell>
          <cell r="Z49">
            <v>4.2267999999999999</v>
          </cell>
          <cell r="AA49">
            <v>9.141</v>
          </cell>
          <cell r="AB49">
            <v>18.293199999999999</v>
          </cell>
          <cell r="AC49" t="str">
            <v>необходимо увеличить продажи</v>
          </cell>
        </row>
        <row r="50">
          <cell r="A50" t="str">
            <v>217  Колбаса Докторская Дугушка, ВЕС, НЕ ГОСТ, ТМ Стародворье ПОКОМ</v>
          </cell>
          <cell r="B50" t="str">
            <v>кг</v>
          </cell>
          <cell r="C50" t="str">
            <v>Нояб</v>
          </cell>
          <cell r="D50">
            <v>36.942</v>
          </cell>
          <cell r="E50">
            <v>204.63900000000001</v>
          </cell>
          <cell r="F50">
            <v>106.583</v>
          </cell>
          <cell r="G50">
            <v>97.171000000000006</v>
          </cell>
          <cell r="H50">
            <v>1</v>
          </cell>
          <cell r="I50">
            <v>55</v>
          </cell>
          <cell r="J50">
            <v>158.69999999999999</v>
          </cell>
          <cell r="K50">
            <v>-52.11699999999999</v>
          </cell>
          <cell r="L50">
            <v>106.583</v>
          </cell>
          <cell r="P50">
            <v>21.316600000000001</v>
          </cell>
          <cell r="Q50">
            <v>179.94480000000004</v>
          </cell>
          <cell r="R50">
            <v>1000</v>
          </cell>
          <cell r="S50">
            <v>500</v>
          </cell>
          <cell r="U50">
            <v>500</v>
          </cell>
          <cell r="V50">
            <v>1000</v>
          </cell>
          <cell r="X50">
            <v>51.470262612236475</v>
          </cell>
          <cell r="Y50">
            <v>4.5584661719035866</v>
          </cell>
          <cell r="Z50">
            <v>0.35</v>
          </cell>
          <cell r="AA50">
            <v>-0.90100000000000002</v>
          </cell>
          <cell r="AB50">
            <v>-0.188</v>
          </cell>
        </row>
        <row r="51">
          <cell r="A51" t="str">
            <v>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D51">
            <v>12.042</v>
          </cell>
          <cell r="E51">
            <v>24.91</v>
          </cell>
          <cell r="F51">
            <v>0.81</v>
          </cell>
          <cell r="G51">
            <v>36.142000000000003</v>
          </cell>
          <cell r="H51">
            <v>0</v>
          </cell>
          <cell r="I51" t="e">
            <v>#N/A</v>
          </cell>
          <cell r="J51">
            <v>11</v>
          </cell>
          <cell r="K51">
            <v>-10.19</v>
          </cell>
          <cell r="L51">
            <v>0.81</v>
          </cell>
          <cell r="P51">
            <v>0.16200000000000001</v>
          </cell>
          <cell r="R51">
            <v>0</v>
          </cell>
          <cell r="S51">
            <v>0</v>
          </cell>
          <cell r="X51">
            <v>223.09876543209879</v>
          </cell>
          <cell r="Y51">
            <v>223.09876543209879</v>
          </cell>
          <cell r="Z51">
            <v>0</v>
          </cell>
          <cell r="AA51">
            <v>0</v>
          </cell>
          <cell r="AB51">
            <v>2.1160000000000001</v>
          </cell>
        </row>
        <row r="52">
          <cell r="A52" t="str">
            <v>219  Колбаса Докторская Особая ТМ Особый рецепт, ВЕС  ПОКОМ</v>
          </cell>
          <cell r="B52" t="str">
            <v>кг</v>
          </cell>
          <cell r="D52">
            <v>3616.7579999999998</v>
          </cell>
          <cell r="E52">
            <v>8523.6319999999996</v>
          </cell>
          <cell r="F52">
            <v>5098.4520000000002</v>
          </cell>
          <cell r="G52">
            <v>6596.5249999999996</v>
          </cell>
          <cell r="H52">
            <v>1</v>
          </cell>
          <cell r="I52">
            <v>60</v>
          </cell>
          <cell r="J52">
            <v>4995.6850000000004</v>
          </cell>
          <cell r="K52">
            <v>102.76699999999983</v>
          </cell>
          <cell r="L52">
            <v>5098.4520000000002</v>
          </cell>
          <cell r="P52">
            <v>1019.6904000000001</v>
          </cell>
          <cell r="Q52">
            <v>6659.4502000000011</v>
          </cell>
          <cell r="R52">
            <v>7000</v>
          </cell>
          <cell r="S52">
            <v>1500</v>
          </cell>
          <cell r="T52">
            <v>1500</v>
          </cell>
          <cell r="U52">
            <v>4000</v>
          </cell>
          <cell r="V52">
            <v>6659</v>
          </cell>
          <cell r="X52">
            <v>13.333973723789102</v>
          </cell>
          <cell r="Y52">
            <v>6.4691449483097996</v>
          </cell>
          <cell r="Z52">
            <v>839.01880000000006</v>
          </cell>
          <cell r="AA52">
            <v>935.62279999999987</v>
          </cell>
          <cell r="AB52">
            <v>895.95699999999999</v>
          </cell>
        </row>
        <row r="53">
          <cell r="A53" t="str">
            <v>220  Колбаса Докторская по-стародворски, амифлекс, ВЕС,   ПОКОМ</v>
          </cell>
          <cell r="B53" t="str">
            <v>кг</v>
          </cell>
          <cell r="D53">
            <v>142.37299999999999</v>
          </cell>
          <cell r="F53">
            <v>8.0020000000000007</v>
          </cell>
          <cell r="G53">
            <v>48.371000000000002</v>
          </cell>
          <cell r="H53">
            <v>0</v>
          </cell>
          <cell r="I53" t="e">
            <v>#N/A</v>
          </cell>
          <cell r="J53">
            <v>7.9</v>
          </cell>
          <cell r="K53">
            <v>0.10200000000000031</v>
          </cell>
          <cell r="L53">
            <v>8.0020000000000007</v>
          </cell>
          <cell r="P53">
            <v>1.6004</v>
          </cell>
          <cell r="R53">
            <v>0</v>
          </cell>
          <cell r="S53">
            <v>0</v>
          </cell>
          <cell r="X53">
            <v>30.224318920269933</v>
          </cell>
          <cell r="Y53">
            <v>30.224318920269933</v>
          </cell>
          <cell r="Z53">
            <v>0</v>
          </cell>
          <cell r="AA53">
            <v>0</v>
          </cell>
          <cell r="AB53">
            <v>1.3420000000000001</v>
          </cell>
        </row>
        <row r="54">
          <cell r="A54" t="str">
            <v>222  Колбаса Докторская стародворская, ВЕС, ВсхЗв   ПОКОМ</v>
          </cell>
          <cell r="B54" t="str">
            <v>кг</v>
          </cell>
          <cell r="D54">
            <v>316.05200000000002</v>
          </cell>
          <cell r="E54">
            <v>1.3460000000000001</v>
          </cell>
          <cell r="G54">
            <v>317.39800000000002</v>
          </cell>
          <cell r="H54">
            <v>0</v>
          </cell>
          <cell r="I54" t="e">
            <v>#N/A</v>
          </cell>
          <cell r="K54">
            <v>0</v>
          </cell>
          <cell r="L54">
            <v>0</v>
          </cell>
          <cell r="P54">
            <v>0</v>
          </cell>
          <cell r="R54">
            <v>0</v>
          </cell>
          <cell r="S54">
            <v>0</v>
          </cell>
          <cell r="X54" t="e">
            <v>#DIV/0!</v>
          </cell>
          <cell r="Y54" t="e">
            <v>#DIV/0!</v>
          </cell>
          <cell r="Z54">
            <v>0</v>
          </cell>
          <cell r="AA54">
            <v>0</v>
          </cell>
          <cell r="AB54">
            <v>1.3439999999999999</v>
          </cell>
          <cell r="AC54" t="str">
            <v>необходимо увеличить продажи</v>
          </cell>
        </row>
        <row r="55">
          <cell r="A55" t="str">
            <v>225  Колбаса Дугушка со шпиком, ВЕС, ТМ Стародворье   ПОКОМ</v>
          </cell>
          <cell r="B55" t="str">
            <v>кг</v>
          </cell>
          <cell r="C55" t="str">
            <v>Нояб</v>
          </cell>
          <cell r="D55">
            <v>159.96199999999999</v>
          </cell>
          <cell r="E55">
            <v>177.899</v>
          </cell>
          <cell r="F55">
            <v>170.68600000000001</v>
          </cell>
          <cell r="G55">
            <v>161.03100000000001</v>
          </cell>
          <cell r="H55">
            <v>1</v>
          </cell>
          <cell r="I55">
            <v>50</v>
          </cell>
          <cell r="J55">
            <v>174.7</v>
          </cell>
          <cell r="K55">
            <v>-4.0139999999999816</v>
          </cell>
          <cell r="L55">
            <v>170.68600000000001</v>
          </cell>
          <cell r="P55">
            <v>34.1372</v>
          </cell>
          <cell r="Q55">
            <v>282.75259999999997</v>
          </cell>
          <cell r="R55">
            <v>282.75259999999997</v>
          </cell>
          <cell r="S55">
            <v>182.75259999999997</v>
          </cell>
          <cell r="U55">
            <v>100</v>
          </cell>
          <cell r="V55">
            <v>283</v>
          </cell>
          <cell r="X55">
            <v>13</v>
          </cell>
          <cell r="Y55">
            <v>4.7171707111303798</v>
          </cell>
          <cell r="Z55">
            <v>4.9109999999999996</v>
          </cell>
          <cell r="AA55">
            <v>39.244799999999998</v>
          </cell>
          <cell r="AB55">
            <v>11.3484</v>
          </cell>
        </row>
        <row r="56">
          <cell r="A56" t="str">
            <v>226  Колбаса Княжеская, с/к белков.обол в термоусад. пакете, ВЕС, ТМ Стародворье ПОКОМ</v>
          </cell>
          <cell r="B56" t="str">
            <v>кг</v>
          </cell>
          <cell r="D56">
            <v>16.8</v>
          </cell>
          <cell r="F56">
            <v>7.0789999999999997</v>
          </cell>
          <cell r="G56">
            <v>8.94</v>
          </cell>
          <cell r="H56">
            <v>0</v>
          </cell>
          <cell r="I56" t="e">
            <v>#N/A</v>
          </cell>
          <cell r="J56">
            <v>5.39</v>
          </cell>
          <cell r="K56">
            <v>1.6890000000000001</v>
          </cell>
          <cell r="L56">
            <v>7.0789999999999997</v>
          </cell>
          <cell r="P56">
            <v>1.4157999999999999</v>
          </cell>
          <cell r="R56">
            <v>0</v>
          </cell>
          <cell r="S56">
            <v>0</v>
          </cell>
          <cell r="X56">
            <v>6.314451193671422</v>
          </cell>
          <cell r="Y56">
            <v>6.314451193671422</v>
          </cell>
          <cell r="Z56">
            <v>0</v>
          </cell>
          <cell r="AA56">
            <v>0</v>
          </cell>
          <cell r="AB56">
            <v>7.1399999999999991E-2</v>
          </cell>
        </row>
        <row r="57">
          <cell r="A57" t="str">
            <v>229  Колбаса Молочная Дугушка, в/у, ВЕС, ТМ Стародворье   ПОКОМ</v>
          </cell>
          <cell r="B57" t="str">
            <v>кг</v>
          </cell>
          <cell r="C57" t="str">
            <v>Нояб</v>
          </cell>
          <cell r="D57">
            <v>1077.835</v>
          </cell>
          <cell r="E57">
            <v>772.31500000000005</v>
          </cell>
          <cell r="F57">
            <v>1072.241</v>
          </cell>
          <cell r="G57">
            <v>423.38200000000001</v>
          </cell>
          <cell r="H57">
            <v>1</v>
          </cell>
          <cell r="I57">
            <v>55</v>
          </cell>
          <cell r="J57">
            <v>1018</v>
          </cell>
          <cell r="K57">
            <v>54.240999999999985</v>
          </cell>
          <cell r="L57">
            <v>1072.241</v>
          </cell>
          <cell r="P57">
            <v>214.44819999999999</v>
          </cell>
          <cell r="Q57">
            <v>1721.1</v>
          </cell>
          <cell r="R57">
            <v>1721.1</v>
          </cell>
          <cell r="S57">
            <v>921.09999999999991</v>
          </cell>
          <cell r="U57">
            <v>800</v>
          </cell>
          <cell r="V57">
            <v>1721</v>
          </cell>
          <cell r="X57">
            <v>10</v>
          </cell>
          <cell r="Y57">
            <v>1.9742856316816837</v>
          </cell>
          <cell r="Z57">
            <v>81.4422</v>
          </cell>
          <cell r="AA57">
            <v>207.44099999999997</v>
          </cell>
          <cell r="AB57">
            <v>13.717599999999999</v>
          </cell>
        </row>
        <row r="58">
          <cell r="A58" t="str">
            <v>230  Колбаса Молочная Особая ТМ Особый рецепт, п/а, ВЕС. ПОКОМ</v>
          </cell>
          <cell r="B58" t="str">
            <v>кг</v>
          </cell>
          <cell r="D58">
            <v>3842.9879999999998</v>
          </cell>
          <cell r="E58">
            <v>4367.16</v>
          </cell>
          <cell r="F58">
            <v>3262.895</v>
          </cell>
          <cell r="G58">
            <v>4575.4960000000001</v>
          </cell>
          <cell r="H58">
            <v>1</v>
          </cell>
          <cell r="I58">
            <v>60</v>
          </cell>
          <cell r="J58">
            <v>3178.1750000000002</v>
          </cell>
          <cell r="K58">
            <v>84.7199999999998</v>
          </cell>
          <cell r="L58">
            <v>3262.895</v>
          </cell>
          <cell r="P58">
            <v>652.57899999999995</v>
          </cell>
          <cell r="Q58">
            <v>3908.0309999999999</v>
          </cell>
          <cell r="R58">
            <v>4300</v>
          </cell>
          <cell r="S58">
            <v>1100</v>
          </cell>
          <cell r="T58">
            <v>800</v>
          </cell>
          <cell r="U58">
            <v>2400</v>
          </cell>
          <cell r="V58">
            <v>3908</v>
          </cell>
          <cell r="X58">
            <v>13.600646052048871</v>
          </cell>
          <cell r="Y58">
            <v>7.0114055156540438</v>
          </cell>
          <cell r="Z58">
            <v>656.08699999999999</v>
          </cell>
          <cell r="AA58">
            <v>698.28379999999993</v>
          </cell>
          <cell r="AB58">
            <v>573.49919999999997</v>
          </cell>
        </row>
        <row r="59">
          <cell r="A59" t="str">
            <v>231  Колбаса Молочная по-стародворски, ВЕС   ПОКОМ</v>
          </cell>
          <cell r="B59" t="str">
            <v>кг</v>
          </cell>
          <cell r="D59">
            <v>141.67500000000001</v>
          </cell>
          <cell r="E59">
            <v>4.2999999999999997E-2</v>
          </cell>
          <cell r="F59">
            <v>5.8040000000000003</v>
          </cell>
          <cell r="G59">
            <v>132.98400000000001</v>
          </cell>
          <cell r="H59">
            <v>0</v>
          </cell>
          <cell r="I59" t="e">
            <v>#N/A</v>
          </cell>
          <cell r="J59">
            <v>5.2</v>
          </cell>
          <cell r="K59">
            <v>0.60400000000000009</v>
          </cell>
          <cell r="L59">
            <v>5.8040000000000003</v>
          </cell>
          <cell r="P59">
            <v>1.1608000000000001</v>
          </cell>
          <cell r="R59">
            <v>0</v>
          </cell>
          <cell r="S59">
            <v>0</v>
          </cell>
          <cell r="X59">
            <v>114.56237077877326</v>
          </cell>
          <cell r="Y59">
            <v>114.56237077877326</v>
          </cell>
          <cell r="Z59">
            <v>0</v>
          </cell>
          <cell r="AA59">
            <v>0</v>
          </cell>
          <cell r="AB59">
            <v>1.175</v>
          </cell>
        </row>
        <row r="60">
          <cell r="A60" t="str">
            <v>235  Колбаса Особая ТМ Особый рецепт, ВЕС, ТМ Стародворье ПОКОМ</v>
          </cell>
          <cell r="B60" t="str">
            <v>кг</v>
          </cell>
          <cell r="D60">
            <v>427.79599999999999</v>
          </cell>
          <cell r="E60">
            <v>3537.5120000000002</v>
          </cell>
          <cell r="F60">
            <v>1719.682</v>
          </cell>
          <cell r="G60">
            <v>2175.8449999999998</v>
          </cell>
          <cell r="H60">
            <v>1</v>
          </cell>
          <cell r="I60">
            <v>60</v>
          </cell>
          <cell r="J60">
            <v>1674.7850000000001</v>
          </cell>
          <cell r="K60">
            <v>44.896999999999935</v>
          </cell>
          <cell r="L60">
            <v>1719.682</v>
          </cell>
          <cell r="P60">
            <v>343.93639999999999</v>
          </cell>
          <cell r="Q60">
            <v>2295.3282000000004</v>
          </cell>
          <cell r="R60">
            <v>2500</v>
          </cell>
          <cell r="S60">
            <v>700</v>
          </cell>
          <cell r="T60">
            <v>500</v>
          </cell>
          <cell r="U60">
            <v>1300</v>
          </cell>
          <cell r="V60">
            <v>2295</v>
          </cell>
          <cell r="X60">
            <v>13.595086184538768</v>
          </cell>
          <cell r="Y60">
            <v>6.3263004439192825</v>
          </cell>
          <cell r="Z60">
            <v>307.05020000000002</v>
          </cell>
          <cell r="AA60">
            <v>290.49059999999997</v>
          </cell>
          <cell r="AB60">
            <v>326.5532</v>
          </cell>
        </row>
        <row r="61">
          <cell r="A61" t="str">
            <v>236  Колбаса Рубленая ЗАПЕЧ. Дугушка ТМ Стародворье, вектор, в/к    ПОКОМ</v>
          </cell>
          <cell r="B61" t="str">
            <v>кг</v>
          </cell>
          <cell r="C61" t="str">
            <v>Нояб</v>
          </cell>
          <cell r="D61">
            <v>2.931</v>
          </cell>
          <cell r="E61">
            <v>389.17899999999997</v>
          </cell>
          <cell r="F61">
            <v>211.702</v>
          </cell>
          <cell r="G61">
            <v>176.059</v>
          </cell>
          <cell r="H61">
            <v>1</v>
          </cell>
          <cell r="I61">
            <v>60</v>
          </cell>
          <cell r="J61">
            <v>299.39999999999998</v>
          </cell>
          <cell r="K61">
            <v>-87.697999999999979</v>
          </cell>
          <cell r="L61">
            <v>211.702</v>
          </cell>
          <cell r="P61">
            <v>42.340400000000002</v>
          </cell>
          <cell r="Q61">
            <v>332.0258</v>
          </cell>
          <cell r="R61">
            <v>1000</v>
          </cell>
          <cell r="S61">
            <v>500</v>
          </cell>
          <cell r="U61">
            <v>500</v>
          </cell>
          <cell r="V61">
            <v>1000</v>
          </cell>
          <cell r="X61">
            <v>27.776284588714322</v>
          </cell>
          <cell r="Y61">
            <v>4.1581798943798356</v>
          </cell>
          <cell r="Z61">
            <v>18.855399999999999</v>
          </cell>
          <cell r="AA61">
            <v>48.300799999999995</v>
          </cell>
          <cell r="AB61">
            <v>17.3538</v>
          </cell>
        </row>
        <row r="62">
          <cell r="A62" t="str">
            <v>237  Колбаса Русская по-стародворски, ВЕС.  ПОКОМ</v>
          </cell>
          <cell r="B62" t="str">
            <v>кг</v>
          </cell>
          <cell r="D62">
            <v>6.7169999999999996</v>
          </cell>
          <cell r="F62">
            <v>1.325</v>
          </cell>
          <cell r="G62">
            <v>4.0199999999999996</v>
          </cell>
          <cell r="H62">
            <v>0</v>
          </cell>
          <cell r="I62" t="e">
            <v>#N/A</v>
          </cell>
          <cell r="J62">
            <v>1.35</v>
          </cell>
          <cell r="K62">
            <v>-2.5000000000000133E-2</v>
          </cell>
          <cell r="L62">
            <v>1.325</v>
          </cell>
          <cell r="P62">
            <v>0.26500000000000001</v>
          </cell>
          <cell r="R62">
            <v>0</v>
          </cell>
          <cell r="S62">
            <v>0</v>
          </cell>
          <cell r="X62">
            <v>15.169811320754715</v>
          </cell>
          <cell r="Y62">
            <v>15.169811320754715</v>
          </cell>
          <cell r="Z62">
            <v>0</v>
          </cell>
          <cell r="AA62">
            <v>0.27400000000000002</v>
          </cell>
          <cell r="AB62">
            <v>0.80359999999999998</v>
          </cell>
        </row>
        <row r="63">
          <cell r="A63" t="str">
            <v>239  Колбаса Салями запеч Дугушка, оболочка вектор, ВЕС, ТМ Стародворье  ПОКОМ</v>
          </cell>
          <cell r="B63" t="str">
            <v>кг</v>
          </cell>
          <cell r="C63" t="str">
            <v>Нояб</v>
          </cell>
          <cell r="D63">
            <v>404.89</v>
          </cell>
          <cell r="E63">
            <v>579.39200000000005</v>
          </cell>
          <cell r="F63">
            <v>625.47299999999996</v>
          </cell>
          <cell r="G63">
            <v>323.35700000000003</v>
          </cell>
          <cell r="H63">
            <v>1</v>
          </cell>
          <cell r="I63">
            <v>60</v>
          </cell>
          <cell r="J63">
            <v>593.45000000000005</v>
          </cell>
          <cell r="K63">
            <v>32.022999999999911</v>
          </cell>
          <cell r="L63">
            <v>625.47299999999996</v>
          </cell>
          <cell r="P63">
            <v>125.09459999999999</v>
          </cell>
          <cell r="Q63">
            <v>1052.6835999999998</v>
          </cell>
          <cell r="R63">
            <v>1052.6835999999998</v>
          </cell>
          <cell r="S63">
            <v>552.68359999999984</v>
          </cell>
          <cell r="U63">
            <v>500</v>
          </cell>
          <cell r="V63">
            <v>1053</v>
          </cell>
          <cell r="X63">
            <v>11</v>
          </cell>
          <cell r="Y63">
            <v>2.584899747870812</v>
          </cell>
          <cell r="Z63">
            <v>31.806400000000004</v>
          </cell>
          <cell r="AA63">
            <v>113.69919999999999</v>
          </cell>
          <cell r="AB63">
            <v>12.6838</v>
          </cell>
        </row>
        <row r="64">
          <cell r="A64" t="str">
            <v>240  Колбаса Салями охотничья, ВЕС. ПОКОМ</v>
          </cell>
          <cell r="B64" t="str">
            <v>кг</v>
          </cell>
          <cell r="D64">
            <v>4.9889999999999999</v>
          </cell>
          <cell r="E64">
            <v>52.899000000000001</v>
          </cell>
          <cell r="F64">
            <v>13.109</v>
          </cell>
          <cell r="G64">
            <v>40.616999999999997</v>
          </cell>
          <cell r="H64">
            <v>1</v>
          </cell>
          <cell r="I64">
            <v>180</v>
          </cell>
          <cell r="J64">
            <v>13.87</v>
          </cell>
          <cell r="K64">
            <v>-0.76099999999999923</v>
          </cell>
          <cell r="L64">
            <v>13.109</v>
          </cell>
          <cell r="P64">
            <v>2.6217999999999999</v>
          </cell>
          <cell r="R64">
            <v>0</v>
          </cell>
          <cell r="S64">
            <v>0</v>
          </cell>
          <cell r="X64">
            <v>15.492028377450605</v>
          </cell>
          <cell r="Y64">
            <v>15.492028377450605</v>
          </cell>
          <cell r="Z64">
            <v>2.2746</v>
          </cell>
          <cell r="AA64">
            <v>4.6374000000000004</v>
          </cell>
          <cell r="AB64">
            <v>3.6067999999999998</v>
          </cell>
        </row>
        <row r="65">
          <cell r="A65" t="str">
            <v>242  Колбаса Сервелат ЗАПЕЧ.Дугушка ТМ Стародворье, вектор, в/к     ПОКОМ</v>
          </cell>
          <cell r="B65" t="str">
            <v>кг</v>
          </cell>
          <cell r="C65" t="str">
            <v>Нояб</v>
          </cell>
          <cell r="D65">
            <v>507.41699999999997</v>
          </cell>
          <cell r="E65">
            <v>817.39400000000001</v>
          </cell>
          <cell r="F65">
            <v>757.47</v>
          </cell>
          <cell r="G65">
            <v>557.505</v>
          </cell>
          <cell r="H65">
            <v>1</v>
          </cell>
          <cell r="I65">
            <v>60</v>
          </cell>
          <cell r="J65">
            <v>719.6</v>
          </cell>
          <cell r="K65">
            <v>37.870000000000005</v>
          </cell>
          <cell r="L65">
            <v>757.47</v>
          </cell>
          <cell r="P65">
            <v>151.494</v>
          </cell>
          <cell r="Q65">
            <v>1260.4229999999998</v>
          </cell>
          <cell r="R65">
            <v>1260.4229999999998</v>
          </cell>
          <cell r="S65">
            <v>510.42299999999977</v>
          </cell>
          <cell r="U65">
            <v>750</v>
          </cell>
          <cell r="V65">
            <v>1260</v>
          </cell>
          <cell r="X65">
            <v>12</v>
          </cell>
          <cell r="Y65">
            <v>3.6800467345241397</v>
          </cell>
          <cell r="Z65">
            <v>89.116</v>
          </cell>
          <cell r="AA65">
            <v>158.42680000000001</v>
          </cell>
          <cell r="AB65">
            <v>53.429600000000008</v>
          </cell>
        </row>
        <row r="66">
          <cell r="A66" t="str">
            <v>243  Колбаса Сервелат Зернистый, ВЕС.  ПОКОМ</v>
          </cell>
          <cell r="B66" t="str">
            <v>кг</v>
          </cell>
          <cell r="D66">
            <v>11.22</v>
          </cell>
          <cell r="E66">
            <v>97.87</v>
          </cell>
          <cell r="F66">
            <v>26.675000000000001</v>
          </cell>
          <cell r="G66">
            <v>69.186999999999998</v>
          </cell>
          <cell r="H66">
            <v>1</v>
          </cell>
          <cell r="I66">
            <v>35</v>
          </cell>
          <cell r="J66">
            <v>44.2</v>
          </cell>
          <cell r="K66">
            <v>-17.525000000000002</v>
          </cell>
          <cell r="L66">
            <v>26.675000000000001</v>
          </cell>
          <cell r="P66">
            <v>5.335</v>
          </cell>
          <cell r="Q66">
            <v>0.16800000000000637</v>
          </cell>
          <cell r="R66">
            <v>0.16800000000000637</v>
          </cell>
          <cell r="S66">
            <v>0.16800000000000637</v>
          </cell>
          <cell r="X66">
            <v>13</v>
          </cell>
          <cell r="Y66">
            <v>12.968509840674789</v>
          </cell>
          <cell r="Z66">
            <v>10.4346</v>
          </cell>
          <cell r="AA66">
            <v>14.250399999999999</v>
          </cell>
          <cell r="AB66">
            <v>2.7077999999999998</v>
          </cell>
        </row>
        <row r="67">
          <cell r="A67" t="str">
            <v>244  Колбаса Сервелат Кремлевский, ВЕС. ПОКОМ</v>
          </cell>
          <cell r="B67" t="str">
            <v>кг</v>
          </cell>
          <cell r="D67">
            <v>101.178</v>
          </cell>
          <cell r="F67">
            <v>2.1360000000000001</v>
          </cell>
          <cell r="H67">
            <v>0</v>
          </cell>
          <cell r="I67" t="e">
            <v>#N/A</v>
          </cell>
          <cell r="J67">
            <v>25.2</v>
          </cell>
          <cell r="K67">
            <v>-23.064</v>
          </cell>
          <cell r="L67">
            <v>2.1360000000000001</v>
          </cell>
          <cell r="P67">
            <v>0.42720000000000002</v>
          </cell>
          <cell r="R67">
            <v>0</v>
          </cell>
          <cell r="S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3.5886000000000005</v>
          </cell>
        </row>
        <row r="68">
          <cell r="A68" t="str">
            <v>246  Колбаса Стародворская ТМ Стародворье ТС Старый двор, ПОКОМ</v>
          </cell>
          <cell r="B68" t="str">
            <v>кг</v>
          </cell>
          <cell r="D68">
            <v>40.47</v>
          </cell>
          <cell r="E68">
            <v>2.4660000000000002</v>
          </cell>
          <cell r="F68">
            <v>5.3639999999999999</v>
          </cell>
          <cell r="G68">
            <v>34.881999999999998</v>
          </cell>
          <cell r="H68">
            <v>0</v>
          </cell>
          <cell r="I68" t="e">
            <v>#N/A</v>
          </cell>
          <cell r="J68">
            <v>5</v>
          </cell>
          <cell r="K68">
            <v>0.36399999999999988</v>
          </cell>
          <cell r="L68">
            <v>5.3639999999999999</v>
          </cell>
          <cell r="P68">
            <v>1.0728</v>
          </cell>
          <cell r="R68">
            <v>0</v>
          </cell>
          <cell r="S68">
            <v>0</v>
          </cell>
          <cell r="X68">
            <v>32.514914243102162</v>
          </cell>
          <cell r="Y68">
            <v>32.514914243102162</v>
          </cell>
          <cell r="Z68">
            <v>0</v>
          </cell>
          <cell r="AA68">
            <v>0</v>
          </cell>
          <cell r="AB68">
            <v>0.80500000000000005</v>
          </cell>
        </row>
        <row r="69">
          <cell r="A69" t="str">
            <v>247  Сардельки Нежные, ВЕС.  ПОКОМ</v>
          </cell>
          <cell r="B69" t="str">
            <v>кг</v>
          </cell>
          <cell r="D69">
            <v>68.555999999999997</v>
          </cell>
          <cell r="F69">
            <v>-1.802</v>
          </cell>
          <cell r="H69">
            <v>0</v>
          </cell>
          <cell r="I69" t="e">
            <v>#N/A</v>
          </cell>
          <cell r="J69">
            <v>35.200000000000003</v>
          </cell>
          <cell r="K69">
            <v>-37.002000000000002</v>
          </cell>
          <cell r="L69">
            <v>-1.802</v>
          </cell>
          <cell r="P69">
            <v>-0.3604</v>
          </cell>
          <cell r="R69">
            <v>0</v>
          </cell>
          <cell r="S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8.4561999999999991</v>
          </cell>
        </row>
        <row r="70">
          <cell r="A70" t="str">
            <v>248  Сардельки Сочные ТМ Особый рецепт,   ПОКОМ</v>
          </cell>
          <cell r="B70" t="str">
            <v>кг</v>
          </cell>
          <cell r="D70">
            <v>26.715</v>
          </cell>
          <cell r="E70">
            <v>717.61199999999997</v>
          </cell>
          <cell r="F70">
            <v>521.12800000000004</v>
          </cell>
          <cell r="G70">
            <v>58.847999999999999</v>
          </cell>
          <cell r="H70">
            <v>1</v>
          </cell>
          <cell r="I70">
            <v>30</v>
          </cell>
          <cell r="J70">
            <v>520.62900000000002</v>
          </cell>
          <cell r="K70">
            <v>0.49900000000002365</v>
          </cell>
          <cell r="L70">
            <v>95.699000000000069</v>
          </cell>
          <cell r="M70">
            <v>425.42899999999997</v>
          </cell>
          <cell r="P70">
            <v>19.139800000000015</v>
          </cell>
          <cell r="Q70">
            <v>151.68980000000016</v>
          </cell>
          <cell r="R70">
            <v>151.68980000000016</v>
          </cell>
          <cell r="S70">
            <v>151.68980000000016</v>
          </cell>
          <cell r="V70">
            <v>152</v>
          </cell>
          <cell r="X70">
            <v>11</v>
          </cell>
          <cell r="Y70">
            <v>3.0746402783728124</v>
          </cell>
          <cell r="Z70">
            <v>19.259000000000004</v>
          </cell>
          <cell r="AA70">
            <v>20.794600000000003</v>
          </cell>
          <cell r="AB70">
            <v>23.150199999999995</v>
          </cell>
        </row>
        <row r="71">
          <cell r="A71" t="str">
            <v>249  Сардельки Сочные, ПОКОМ</v>
          </cell>
          <cell r="B71" t="str">
            <v>кг</v>
          </cell>
          <cell r="D71">
            <v>7.8019999999999996</v>
          </cell>
          <cell r="F71">
            <v>3.879</v>
          </cell>
          <cell r="H71">
            <v>0</v>
          </cell>
          <cell r="I71" t="e">
            <v>#N/A</v>
          </cell>
          <cell r="J71">
            <v>10.9</v>
          </cell>
          <cell r="K71">
            <v>-7.0210000000000008</v>
          </cell>
          <cell r="L71">
            <v>3.879</v>
          </cell>
          <cell r="P71">
            <v>0.77580000000000005</v>
          </cell>
          <cell r="R71">
            <v>0</v>
          </cell>
          <cell r="S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250  Сардельки стародворские с говядиной в обол. NDX, ВЕС. ПОКОМ</v>
          </cell>
          <cell r="B72" t="str">
            <v>кг</v>
          </cell>
          <cell r="D72">
            <v>363.34399999999999</v>
          </cell>
          <cell r="E72">
            <v>410.30599999999998</v>
          </cell>
          <cell r="F72">
            <v>371.19200000000001</v>
          </cell>
          <cell r="G72">
            <v>370.58699999999999</v>
          </cell>
          <cell r="H72">
            <v>1</v>
          </cell>
          <cell r="I72">
            <v>30</v>
          </cell>
          <cell r="J72">
            <v>387.7</v>
          </cell>
          <cell r="K72">
            <v>-16.507999999999981</v>
          </cell>
          <cell r="L72">
            <v>371.19200000000001</v>
          </cell>
          <cell r="P72">
            <v>74.238399999999999</v>
          </cell>
          <cell r="Q72">
            <v>594.51220000000001</v>
          </cell>
          <cell r="R72">
            <v>594.51220000000001</v>
          </cell>
          <cell r="S72">
            <v>244.51220000000001</v>
          </cell>
          <cell r="U72">
            <v>350</v>
          </cell>
          <cell r="V72">
            <v>595</v>
          </cell>
          <cell r="X72">
            <v>13</v>
          </cell>
          <cell r="Y72">
            <v>4.9918505786762646</v>
          </cell>
          <cell r="Z72">
            <v>65.919000000000011</v>
          </cell>
          <cell r="AA72">
            <v>89.542000000000002</v>
          </cell>
          <cell r="AB72">
            <v>48.319800000000001</v>
          </cell>
        </row>
        <row r="73">
          <cell r="A73" t="str">
            <v>251  Сосиски Баварские, ВЕС.  ПОКОМ</v>
          </cell>
          <cell r="B73" t="str">
            <v>кг</v>
          </cell>
          <cell r="D73">
            <v>86.9</v>
          </cell>
          <cell r="G73">
            <v>86.822999999999993</v>
          </cell>
          <cell r="H73">
            <v>0</v>
          </cell>
          <cell r="I73" t="e">
            <v>#N/A</v>
          </cell>
          <cell r="K73">
            <v>0</v>
          </cell>
          <cell r="L73">
            <v>0</v>
          </cell>
          <cell r="P73">
            <v>0</v>
          </cell>
          <cell r="R73">
            <v>0</v>
          </cell>
          <cell r="S73">
            <v>0</v>
          </cell>
          <cell r="X73" t="e">
            <v>#DIV/0!</v>
          </cell>
          <cell r="Y73" t="e">
            <v>#DIV/0!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253  Сосиски Ганноверские   ПОКОМ</v>
          </cell>
          <cell r="B74" t="str">
            <v>кг</v>
          </cell>
          <cell r="D74">
            <v>58.887</v>
          </cell>
          <cell r="F74">
            <v>21.722999999999999</v>
          </cell>
          <cell r="G74">
            <v>34.340000000000003</v>
          </cell>
          <cell r="H74">
            <v>1</v>
          </cell>
          <cell r="I74">
            <v>40</v>
          </cell>
          <cell r="J74">
            <v>21.6</v>
          </cell>
          <cell r="K74">
            <v>0.12299999999999756</v>
          </cell>
          <cell r="L74">
            <v>21.722999999999999</v>
          </cell>
          <cell r="P74">
            <v>4.3445999999999998</v>
          </cell>
          <cell r="Q74">
            <v>22.139799999999994</v>
          </cell>
          <cell r="R74">
            <v>22.139799999999994</v>
          </cell>
          <cell r="S74">
            <v>22.139799999999994</v>
          </cell>
          <cell r="V74">
            <v>22</v>
          </cell>
          <cell r="X74">
            <v>13</v>
          </cell>
          <cell r="Y74">
            <v>7.9040648160935429</v>
          </cell>
          <cell r="Z74">
            <v>2.4333999999999998</v>
          </cell>
          <cell r="AA74">
            <v>4.0780000000000003</v>
          </cell>
          <cell r="AB74">
            <v>2.718</v>
          </cell>
        </row>
        <row r="75">
          <cell r="A75" t="str">
            <v>254  Сосиски Датские, ВЕС, ТМ КОЛБАСНЫЙ СТАНДАРТ ПОКОМ</v>
          </cell>
          <cell r="B75" t="str">
            <v>кг</v>
          </cell>
          <cell r="D75">
            <v>39.738</v>
          </cell>
          <cell r="E75">
            <v>27.187999999999999</v>
          </cell>
          <cell r="F75">
            <v>33.734000000000002</v>
          </cell>
          <cell r="G75">
            <v>27.187999999999999</v>
          </cell>
          <cell r="H75">
            <v>0</v>
          </cell>
          <cell r="I75">
            <v>40</v>
          </cell>
          <cell r="J75">
            <v>34.6</v>
          </cell>
          <cell r="K75">
            <v>-0.86599999999999966</v>
          </cell>
          <cell r="L75">
            <v>33.734000000000002</v>
          </cell>
          <cell r="P75">
            <v>6.7468000000000004</v>
          </cell>
          <cell r="R75">
            <v>0</v>
          </cell>
          <cell r="S75">
            <v>0</v>
          </cell>
          <cell r="X75">
            <v>4.0297622576628918</v>
          </cell>
          <cell r="Y75">
            <v>4.0297622576628918</v>
          </cell>
          <cell r="Z75">
            <v>0.79720000000000002</v>
          </cell>
          <cell r="AA75">
            <v>0.54580000000000006</v>
          </cell>
          <cell r="AB75">
            <v>5.5898000000000003</v>
          </cell>
          <cell r="AC75" t="str">
            <v>устар.</v>
          </cell>
        </row>
        <row r="76">
          <cell r="A76" t="str">
            <v>255  Сосиски Молочные для завтрака ТМ Особый рецепт, п/а МГС, ВЕС, ТМ Стародворье  ПОКОМ</v>
          </cell>
          <cell r="B76" t="str">
            <v>кг</v>
          </cell>
          <cell r="D76">
            <v>1576.125</v>
          </cell>
          <cell r="E76">
            <v>1079.07</v>
          </cell>
          <cell r="F76">
            <v>1490.92</v>
          </cell>
          <cell r="G76">
            <v>870.30200000000002</v>
          </cell>
          <cell r="H76">
            <v>1</v>
          </cell>
          <cell r="I76">
            <v>40</v>
          </cell>
          <cell r="J76">
            <v>1469.4</v>
          </cell>
          <cell r="K76">
            <v>21.519999999999982</v>
          </cell>
          <cell r="L76">
            <v>1490.92</v>
          </cell>
          <cell r="P76">
            <v>298.18400000000003</v>
          </cell>
          <cell r="Q76">
            <v>2409.7220000000002</v>
          </cell>
          <cell r="R76">
            <v>3000</v>
          </cell>
          <cell r="S76">
            <v>1500</v>
          </cell>
          <cell r="U76">
            <v>1500</v>
          </cell>
          <cell r="V76">
            <v>3000</v>
          </cell>
          <cell r="W76" t="str">
            <v>отсутствие продаж 2 дня</v>
          </cell>
          <cell r="X76">
            <v>12.979576368953397</v>
          </cell>
          <cell r="Y76">
            <v>2.9186743755533495</v>
          </cell>
          <cell r="Z76">
            <v>196.30879999999999</v>
          </cell>
          <cell r="AA76">
            <v>224.2346</v>
          </cell>
          <cell r="AB76">
            <v>178.59039999999999</v>
          </cell>
        </row>
        <row r="77">
          <cell r="A77" t="str">
            <v>257  Сосиски Молочные оригинальные ТМ Особый рецепт, ВЕС.   ПОКОМ</v>
          </cell>
          <cell r="B77" t="str">
            <v>кг</v>
          </cell>
          <cell r="D77">
            <v>113.16</v>
          </cell>
          <cell r="E77">
            <v>9.2799999999999994</v>
          </cell>
          <cell r="F77">
            <v>5.1669999999999998</v>
          </cell>
          <cell r="G77">
            <v>91.692999999999998</v>
          </cell>
          <cell r="H77">
            <v>1</v>
          </cell>
          <cell r="I77">
            <v>35</v>
          </cell>
          <cell r="J77">
            <v>7.8</v>
          </cell>
          <cell r="K77">
            <v>-2.633</v>
          </cell>
          <cell r="L77">
            <v>5.1669999999999998</v>
          </cell>
          <cell r="P77">
            <v>1.0333999999999999</v>
          </cell>
          <cell r="R77">
            <v>0</v>
          </cell>
          <cell r="S77">
            <v>0</v>
          </cell>
          <cell r="X77">
            <v>88.729436810528355</v>
          </cell>
          <cell r="Y77">
            <v>88.729436810528355</v>
          </cell>
          <cell r="Z77">
            <v>1.5720000000000001</v>
          </cell>
          <cell r="AA77">
            <v>1.6146</v>
          </cell>
          <cell r="AB77">
            <v>3.4770000000000003</v>
          </cell>
          <cell r="AC77" t="str">
            <v>необходимо увеличить продажи</v>
          </cell>
        </row>
        <row r="78">
          <cell r="A78" t="str">
            <v>258  Сосиски Молочные по-стародворски, амицел МГС, ВЕС, ТМ Стародворье ПОКОМ</v>
          </cell>
          <cell r="B78" t="str">
            <v>кг</v>
          </cell>
          <cell r="D78">
            <v>19.89</v>
          </cell>
          <cell r="E78">
            <v>2.2210000000000001</v>
          </cell>
          <cell r="H78">
            <v>0</v>
          </cell>
          <cell r="I78" t="e">
            <v>#N/A</v>
          </cell>
          <cell r="K78">
            <v>0</v>
          </cell>
          <cell r="L78">
            <v>0</v>
          </cell>
          <cell r="P78">
            <v>0</v>
          </cell>
          <cell r="R78">
            <v>0</v>
          </cell>
          <cell r="S78">
            <v>0</v>
          </cell>
          <cell r="X78" t="e">
            <v>#DIV/0!</v>
          </cell>
          <cell r="Y78" t="e">
            <v>#DIV/0!</v>
          </cell>
          <cell r="Z78">
            <v>0</v>
          </cell>
          <cell r="AA78">
            <v>0</v>
          </cell>
          <cell r="AB78">
            <v>4.4222000000000001</v>
          </cell>
        </row>
        <row r="79">
          <cell r="A79" t="str">
            <v>260  Сосиски Сливочные по-стародворски, ВЕС.  ПОКОМ</v>
          </cell>
          <cell r="B79" t="str">
            <v>кг</v>
          </cell>
          <cell r="D79">
            <v>120.5</v>
          </cell>
          <cell r="F79">
            <v>3.8820000000000001</v>
          </cell>
          <cell r="H79">
            <v>0</v>
          </cell>
          <cell r="I79" t="e">
            <v>#N/A</v>
          </cell>
          <cell r="J79">
            <v>5.2</v>
          </cell>
          <cell r="K79">
            <v>-1.3180000000000001</v>
          </cell>
          <cell r="L79">
            <v>3.8820000000000001</v>
          </cell>
          <cell r="P79">
            <v>0.77639999999999998</v>
          </cell>
          <cell r="R79">
            <v>0</v>
          </cell>
          <cell r="S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263  Шпикачки Стародворские, ВЕС.  ПОКОМ</v>
          </cell>
          <cell r="B80" t="str">
            <v>кг</v>
          </cell>
          <cell r="D80">
            <v>121.59</v>
          </cell>
          <cell r="F80">
            <v>-0.24199999999999999</v>
          </cell>
          <cell r="H80">
            <v>0</v>
          </cell>
          <cell r="I80" t="e">
            <v>#N/A</v>
          </cell>
          <cell r="J80">
            <v>4.2</v>
          </cell>
          <cell r="K80">
            <v>-4.4420000000000002</v>
          </cell>
          <cell r="L80">
            <v>-0.24199999999999999</v>
          </cell>
          <cell r="P80">
            <v>-4.8399999999999999E-2</v>
          </cell>
          <cell r="R80">
            <v>0</v>
          </cell>
          <cell r="S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1.5524</v>
          </cell>
        </row>
        <row r="81">
          <cell r="A81" t="str">
            <v>264  Колбаса Молочная стародворская, амифлекс, ВЕС, ТМ Стародворье  ПОКОМ</v>
          </cell>
          <cell r="B81" t="str">
            <v>кг</v>
          </cell>
          <cell r="D81">
            <v>53.991999999999997</v>
          </cell>
          <cell r="F81">
            <v>1.345</v>
          </cell>
          <cell r="G81">
            <v>52.646999999999998</v>
          </cell>
          <cell r="H81">
            <v>0</v>
          </cell>
          <cell r="I81" t="e">
            <v>#N/A</v>
          </cell>
          <cell r="J81">
            <v>1.3</v>
          </cell>
          <cell r="K81">
            <v>4.4999999999999929E-2</v>
          </cell>
          <cell r="L81">
            <v>1.345</v>
          </cell>
          <cell r="P81">
            <v>0.26900000000000002</v>
          </cell>
          <cell r="R81">
            <v>0</v>
          </cell>
          <cell r="S81">
            <v>0</v>
          </cell>
          <cell r="X81">
            <v>195.71375464684013</v>
          </cell>
          <cell r="Y81">
            <v>195.71375464684013</v>
          </cell>
          <cell r="Z81">
            <v>0</v>
          </cell>
          <cell r="AA81">
            <v>0</v>
          </cell>
          <cell r="AB81">
            <v>0</v>
          </cell>
        </row>
        <row r="82">
          <cell r="A82" t="str">
            <v>265  Колбаса Балыкбургская, ВЕС, ТМ Баварушка  ПОКОМ</v>
          </cell>
          <cell r="B82" t="str">
            <v>кг</v>
          </cell>
          <cell r="D82">
            <v>9.3559999999999999</v>
          </cell>
          <cell r="E82">
            <v>1.2889999999999999</v>
          </cell>
          <cell r="F82">
            <v>7.0940000000000003</v>
          </cell>
          <cell r="H82">
            <v>1</v>
          </cell>
          <cell r="I82" t="e">
            <v>#N/A</v>
          </cell>
          <cell r="J82">
            <v>7</v>
          </cell>
          <cell r="K82">
            <v>9.4000000000000306E-2</v>
          </cell>
          <cell r="L82">
            <v>7.0940000000000003</v>
          </cell>
          <cell r="P82">
            <v>1.4188000000000001</v>
          </cell>
          <cell r="R82">
            <v>50</v>
          </cell>
          <cell r="S82">
            <v>25</v>
          </cell>
          <cell r="U82">
            <v>25</v>
          </cell>
          <cell r="V82">
            <v>50</v>
          </cell>
          <cell r="W82">
            <v>50</v>
          </cell>
          <cell r="X82">
            <v>35.241048773611503</v>
          </cell>
          <cell r="Y82">
            <v>0</v>
          </cell>
          <cell r="Z82">
            <v>0</v>
          </cell>
          <cell r="AA82">
            <v>0.14099999999999999</v>
          </cell>
          <cell r="AB82">
            <v>3.2610000000000001</v>
          </cell>
          <cell r="AC82" t="str">
            <v>Химич согласовал</v>
          </cell>
        </row>
        <row r="83">
          <cell r="A83" t="str">
            <v>266  Колбаса Филейбургская с сочным окороком, ВЕС, ТМ Баварушка  ПОКОМ</v>
          </cell>
          <cell r="B83" t="str">
            <v>кг</v>
          </cell>
          <cell r="D83">
            <v>108.057</v>
          </cell>
          <cell r="E83">
            <v>169.99700000000001</v>
          </cell>
          <cell r="F83">
            <v>61.18</v>
          </cell>
          <cell r="G83">
            <v>141.642</v>
          </cell>
          <cell r="H83">
            <v>1</v>
          </cell>
          <cell r="I83">
            <v>45</v>
          </cell>
          <cell r="J83">
            <v>86.7</v>
          </cell>
          <cell r="K83">
            <v>-25.520000000000003</v>
          </cell>
          <cell r="L83">
            <v>61.18</v>
          </cell>
          <cell r="P83">
            <v>12.236000000000001</v>
          </cell>
          <cell r="Q83">
            <v>17.426000000000016</v>
          </cell>
          <cell r="R83">
            <v>0</v>
          </cell>
          <cell r="S83">
            <v>0</v>
          </cell>
          <cell r="V83">
            <v>0</v>
          </cell>
          <cell r="W83" t="str">
            <v>отсутствие потребности</v>
          </cell>
          <cell r="X83">
            <v>11.57584177835894</v>
          </cell>
          <cell r="Y83">
            <v>11.57584177835894</v>
          </cell>
          <cell r="Z83">
            <v>12.005800000000001</v>
          </cell>
          <cell r="AA83">
            <v>9.9878</v>
          </cell>
          <cell r="AB83">
            <v>19.698799999999999</v>
          </cell>
        </row>
        <row r="84">
          <cell r="A84" t="str">
            <v>267  Колбаса Салями Филейбургская зернистая, оболочка фиброуз, ВЕС, ТМ Баварушка  ПОКОМ</v>
          </cell>
          <cell r="B84" t="str">
            <v>кг</v>
          </cell>
          <cell r="D84">
            <v>6.2510000000000003</v>
          </cell>
          <cell r="E84">
            <v>151.36699999999999</v>
          </cell>
          <cell r="F84">
            <v>20.256</v>
          </cell>
          <cell r="G84">
            <v>130.40100000000001</v>
          </cell>
          <cell r="H84">
            <v>1</v>
          </cell>
          <cell r="I84">
            <v>45</v>
          </cell>
          <cell r="J84">
            <v>27.7</v>
          </cell>
          <cell r="K84">
            <v>-7.4439999999999991</v>
          </cell>
          <cell r="L84">
            <v>20.256</v>
          </cell>
          <cell r="P84">
            <v>4.0511999999999997</v>
          </cell>
          <cell r="R84">
            <v>0</v>
          </cell>
          <cell r="S84">
            <v>0</v>
          </cell>
          <cell r="X84">
            <v>32.188240521327018</v>
          </cell>
          <cell r="Y84">
            <v>32.188240521327018</v>
          </cell>
          <cell r="Z84">
            <v>5.7603999999999997</v>
          </cell>
          <cell r="AA84">
            <v>19.1554</v>
          </cell>
          <cell r="AB84">
            <v>6.1981999999999999</v>
          </cell>
        </row>
        <row r="85">
          <cell r="A85" t="str">
            <v>271  Колбаса Сервелат Левантский ТМ Особый Рецепт, ВЕС. ПОКОМ</v>
          </cell>
          <cell r="B85" t="str">
            <v>кг</v>
          </cell>
          <cell r="D85">
            <v>20</v>
          </cell>
          <cell r="G85">
            <v>6.55</v>
          </cell>
          <cell r="H85">
            <v>0</v>
          </cell>
          <cell r="I85" t="e">
            <v>#N/A</v>
          </cell>
          <cell r="J85">
            <v>4.2</v>
          </cell>
          <cell r="K85">
            <v>-4.2</v>
          </cell>
          <cell r="L85">
            <v>0</v>
          </cell>
          <cell r="P85">
            <v>0</v>
          </cell>
          <cell r="R85">
            <v>0</v>
          </cell>
          <cell r="S85">
            <v>0</v>
          </cell>
          <cell r="X85" t="e">
            <v>#DIV/0!</v>
          </cell>
          <cell r="Y85" t="e">
            <v>#DIV/0!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272  Колбаса Сервелат Филедворский, фиброуз, в/у 0,35 кг срез,  ПОКОМ</v>
          </cell>
          <cell r="B86" t="str">
            <v>шт</v>
          </cell>
          <cell r="D86">
            <v>5</v>
          </cell>
          <cell r="E86">
            <v>222</v>
          </cell>
          <cell r="F86">
            <v>53</v>
          </cell>
          <cell r="G86">
            <v>172</v>
          </cell>
          <cell r="H86">
            <v>0.35</v>
          </cell>
          <cell r="I86">
            <v>40</v>
          </cell>
          <cell r="J86">
            <v>78</v>
          </cell>
          <cell r="K86">
            <v>-25</v>
          </cell>
          <cell r="L86">
            <v>53</v>
          </cell>
          <cell r="P86">
            <v>10.6</v>
          </cell>
          <cell r="R86">
            <v>0</v>
          </cell>
          <cell r="S86">
            <v>0</v>
          </cell>
          <cell r="X86">
            <v>16.226415094339622</v>
          </cell>
          <cell r="Y86">
            <v>16.226415094339622</v>
          </cell>
          <cell r="Z86">
            <v>4.5999999999999996</v>
          </cell>
          <cell r="AA86">
            <v>26.2</v>
          </cell>
          <cell r="AB86">
            <v>8</v>
          </cell>
        </row>
        <row r="87">
          <cell r="A87" t="str">
            <v>273  Сосиски Сочинки с сочной грудинкой, МГС 0.4кг,   ПОКОМ</v>
          </cell>
          <cell r="B87" t="str">
            <v>шт</v>
          </cell>
          <cell r="C87" t="str">
            <v>Нояб</v>
          </cell>
          <cell r="D87">
            <v>646</v>
          </cell>
          <cell r="E87">
            <v>630</v>
          </cell>
          <cell r="F87">
            <v>742</v>
          </cell>
          <cell r="G87">
            <v>482</v>
          </cell>
          <cell r="H87">
            <v>0.4</v>
          </cell>
          <cell r="I87">
            <v>45</v>
          </cell>
          <cell r="J87">
            <v>736</v>
          </cell>
          <cell r="K87">
            <v>6</v>
          </cell>
          <cell r="L87">
            <v>742</v>
          </cell>
          <cell r="P87">
            <v>148.4</v>
          </cell>
          <cell r="Q87">
            <v>1150.4000000000001</v>
          </cell>
          <cell r="R87">
            <v>1150.4000000000001</v>
          </cell>
          <cell r="S87">
            <v>650.40000000000009</v>
          </cell>
          <cell r="U87">
            <v>500</v>
          </cell>
          <cell r="V87">
            <v>1150</v>
          </cell>
          <cell r="X87">
            <v>11</v>
          </cell>
          <cell r="Y87">
            <v>3.2479784366576818</v>
          </cell>
          <cell r="Z87">
            <v>79.599999999999994</v>
          </cell>
          <cell r="AA87">
            <v>146.19999999999999</v>
          </cell>
          <cell r="AB87">
            <v>36.799999999999997</v>
          </cell>
        </row>
        <row r="88">
          <cell r="A88" t="str">
            <v>276  Колбаса Сливушка ТМ Вязанка в оболочке полиамид 0,45 кг  ПОКОМ</v>
          </cell>
          <cell r="B88" t="str">
            <v>шт</v>
          </cell>
          <cell r="D88">
            <v>26</v>
          </cell>
          <cell r="E88">
            <v>104</v>
          </cell>
          <cell r="F88">
            <v>32</v>
          </cell>
          <cell r="G88">
            <v>86</v>
          </cell>
          <cell r="H88">
            <v>0.45</v>
          </cell>
          <cell r="I88">
            <v>50</v>
          </cell>
          <cell r="J88">
            <v>32</v>
          </cell>
          <cell r="K88">
            <v>0</v>
          </cell>
          <cell r="L88">
            <v>32</v>
          </cell>
          <cell r="P88">
            <v>6.4</v>
          </cell>
          <cell r="R88">
            <v>0</v>
          </cell>
          <cell r="S88">
            <v>0</v>
          </cell>
          <cell r="X88">
            <v>13.4375</v>
          </cell>
          <cell r="Y88">
            <v>13.4375</v>
          </cell>
          <cell r="Z88">
            <v>7.8</v>
          </cell>
          <cell r="AA88">
            <v>8.8000000000000007</v>
          </cell>
          <cell r="AB88">
            <v>8.8000000000000007</v>
          </cell>
        </row>
        <row r="89">
          <cell r="A89" t="str">
            <v>283  Сосиски Сочинки, ВЕС, ТМ Стародворье ПОКОМ</v>
          </cell>
          <cell r="B89" t="str">
            <v>кг</v>
          </cell>
          <cell r="D89">
            <v>355.72500000000002</v>
          </cell>
          <cell r="E89">
            <v>361.32499999999999</v>
          </cell>
          <cell r="F89">
            <v>168.38300000000001</v>
          </cell>
          <cell r="G89">
            <v>511.72699999999998</v>
          </cell>
          <cell r="H89">
            <v>1</v>
          </cell>
          <cell r="I89">
            <v>45</v>
          </cell>
          <cell r="J89">
            <v>152.4</v>
          </cell>
          <cell r="K89">
            <v>15.983000000000004</v>
          </cell>
          <cell r="L89">
            <v>168.38300000000001</v>
          </cell>
          <cell r="P89">
            <v>33.676600000000001</v>
          </cell>
          <cell r="R89">
            <v>0</v>
          </cell>
          <cell r="S89">
            <v>0</v>
          </cell>
          <cell r="X89">
            <v>15.195328507034557</v>
          </cell>
          <cell r="Y89">
            <v>15.195328507034557</v>
          </cell>
          <cell r="Z89">
            <v>50.436999999999998</v>
          </cell>
          <cell r="AA89">
            <v>68.956600000000009</v>
          </cell>
          <cell r="AB89">
            <v>50.7834</v>
          </cell>
        </row>
        <row r="90">
          <cell r="A90" t="str">
            <v>296  Колбаса Мясорубская с рубленой грудинкой 0,35кг срез ТМ Стародворье  ПОКОМ</v>
          </cell>
          <cell r="B90" t="str">
            <v>шт</v>
          </cell>
          <cell r="D90">
            <v>151</v>
          </cell>
          <cell r="E90">
            <v>126</v>
          </cell>
          <cell r="F90">
            <v>166</v>
          </cell>
          <cell r="G90">
            <v>87</v>
          </cell>
          <cell r="H90">
            <v>0.35</v>
          </cell>
          <cell r="I90">
            <v>40</v>
          </cell>
          <cell r="J90">
            <v>169</v>
          </cell>
          <cell r="K90">
            <v>-3</v>
          </cell>
          <cell r="L90">
            <v>166</v>
          </cell>
          <cell r="P90">
            <v>33.200000000000003</v>
          </cell>
          <cell r="Q90">
            <v>278.20000000000005</v>
          </cell>
          <cell r="R90">
            <v>278.20000000000005</v>
          </cell>
          <cell r="S90">
            <v>178.20000000000005</v>
          </cell>
          <cell r="U90">
            <v>100</v>
          </cell>
          <cell r="V90">
            <v>278</v>
          </cell>
          <cell r="X90">
            <v>11</v>
          </cell>
          <cell r="Y90">
            <v>2.6204819277108431</v>
          </cell>
          <cell r="Z90">
            <v>11</v>
          </cell>
          <cell r="AA90">
            <v>29.2</v>
          </cell>
          <cell r="AB90">
            <v>17</v>
          </cell>
        </row>
        <row r="91">
          <cell r="A91" t="str">
            <v>301  Сосиски Сочинки по-баварски с сыром,  0.4кг, ТМ Стародворье  ПОКОМ</v>
          </cell>
          <cell r="B91" t="str">
            <v>шт</v>
          </cell>
          <cell r="C91" t="str">
            <v>Нояб</v>
          </cell>
          <cell r="D91">
            <v>418</v>
          </cell>
          <cell r="E91">
            <v>918</v>
          </cell>
          <cell r="F91">
            <v>860</v>
          </cell>
          <cell r="G91">
            <v>445</v>
          </cell>
          <cell r="H91">
            <v>0.4</v>
          </cell>
          <cell r="I91">
            <v>40</v>
          </cell>
          <cell r="J91">
            <v>858</v>
          </cell>
          <cell r="K91">
            <v>2</v>
          </cell>
          <cell r="L91">
            <v>488</v>
          </cell>
          <cell r="M91">
            <v>372</v>
          </cell>
          <cell r="P91">
            <v>97.6</v>
          </cell>
          <cell r="Q91">
            <v>823.8</v>
          </cell>
          <cell r="R91">
            <v>823.8</v>
          </cell>
          <cell r="S91">
            <v>423.79999999999995</v>
          </cell>
          <cell r="U91">
            <v>400</v>
          </cell>
          <cell r="V91">
            <v>824</v>
          </cell>
          <cell r="X91">
            <v>13</v>
          </cell>
          <cell r="Y91">
            <v>4.5594262295081966</v>
          </cell>
          <cell r="Z91">
            <v>16.2</v>
          </cell>
          <cell r="AA91">
            <v>113.4</v>
          </cell>
          <cell r="AB91">
            <v>33</v>
          </cell>
        </row>
        <row r="92">
          <cell r="A92" t="str">
            <v>302  Сосиски Сочинки по-баварски,  0.4кг, ТМ Стародворье  ПОКОМ</v>
          </cell>
          <cell r="B92" t="str">
            <v>шт</v>
          </cell>
          <cell r="C92" t="str">
            <v>Нояб</v>
          </cell>
          <cell r="D92">
            <v>27</v>
          </cell>
          <cell r="E92">
            <v>2500</v>
          </cell>
          <cell r="F92">
            <v>1396</v>
          </cell>
          <cell r="G92">
            <v>1107</v>
          </cell>
          <cell r="H92">
            <v>0.4</v>
          </cell>
          <cell r="I92">
            <v>45</v>
          </cell>
          <cell r="J92">
            <v>1446</v>
          </cell>
          <cell r="K92">
            <v>-50</v>
          </cell>
          <cell r="L92">
            <v>574</v>
          </cell>
          <cell r="M92">
            <v>822</v>
          </cell>
          <cell r="P92">
            <v>114.8</v>
          </cell>
          <cell r="Q92">
            <v>385.39999999999986</v>
          </cell>
          <cell r="R92">
            <v>385.39999999999986</v>
          </cell>
          <cell r="S92">
            <v>235.39999999999986</v>
          </cell>
          <cell r="U92">
            <v>150</v>
          </cell>
          <cell r="V92">
            <v>385</v>
          </cell>
          <cell r="X92">
            <v>13</v>
          </cell>
          <cell r="Y92">
            <v>9.6428571428571423</v>
          </cell>
          <cell r="Z92">
            <v>100.4</v>
          </cell>
          <cell r="AA92">
            <v>204</v>
          </cell>
          <cell r="AB92">
            <v>33.799999999999997</v>
          </cell>
        </row>
        <row r="93">
          <cell r="A93" t="str">
            <v>309  Сосиски Сочинки с сыром 0,4 кг ТМ Стародворье  ПОКОМ</v>
          </cell>
          <cell r="B93" t="str">
            <v>шт</v>
          </cell>
          <cell r="C93" t="str">
            <v>Нояб</v>
          </cell>
          <cell r="D93">
            <v>36</v>
          </cell>
          <cell r="E93">
            <v>438</v>
          </cell>
          <cell r="F93">
            <v>413</v>
          </cell>
          <cell r="G93">
            <v>23</v>
          </cell>
          <cell r="H93">
            <v>0.4</v>
          </cell>
          <cell r="I93">
            <v>40</v>
          </cell>
          <cell r="J93">
            <v>421</v>
          </cell>
          <cell r="K93">
            <v>-8</v>
          </cell>
          <cell r="L93">
            <v>65</v>
          </cell>
          <cell r="M93">
            <v>348</v>
          </cell>
          <cell r="P93">
            <v>13</v>
          </cell>
          <cell r="Q93">
            <v>107</v>
          </cell>
          <cell r="R93">
            <v>200</v>
          </cell>
          <cell r="S93">
            <v>100</v>
          </cell>
          <cell r="U93">
            <v>100</v>
          </cell>
          <cell r="V93">
            <v>300</v>
          </cell>
          <cell r="W93" t="str">
            <v>отсутствие продаж 2 дня</v>
          </cell>
          <cell r="X93">
            <v>17.153846153846153</v>
          </cell>
          <cell r="Y93">
            <v>1.7692307692307692</v>
          </cell>
          <cell r="Z93">
            <v>2.2000000000000002</v>
          </cell>
          <cell r="AA93">
            <v>11.6</v>
          </cell>
          <cell r="AB93">
            <v>3</v>
          </cell>
        </row>
        <row r="94">
          <cell r="A94" t="str">
            <v>312  Ветчина Филейская ТМ Вязанка ТС Столичная ВЕС  ПОКОМ</v>
          </cell>
          <cell r="B94" t="str">
            <v>кг</v>
          </cell>
          <cell r="C94" t="str">
            <v>Нояб</v>
          </cell>
          <cell r="D94">
            <v>416.36500000000001</v>
          </cell>
          <cell r="E94">
            <v>41.03</v>
          </cell>
          <cell r="F94">
            <v>79.161000000000001</v>
          </cell>
          <cell r="G94">
            <v>365.69099999999997</v>
          </cell>
          <cell r="H94">
            <v>1</v>
          </cell>
          <cell r="I94">
            <v>50</v>
          </cell>
          <cell r="J94">
            <v>75.400000000000006</v>
          </cell>
          <cell r="K94">
            <v>3.7609999999999957</v>
          </cell>
          <cell r="L94">
            <v>79.161000000000001</v>
          </cell>
          <cell r="P94">
            <v>15.8322</v>
          </cell>
          <cell r="R94">
            <v>0</v>
          </cell>
          <cell r="S94">
            <v>0</v>
          </cell>
          <cell r="X94">
            <v>23.097927009512258</v>
          </cell>
          <cell r="Y94">
            <v>23.097927009512258</v>
          </cell>
          <cell r="Z94">
            <v>12.455400000000001</v>
          </cell>
          <cell r="AA94">
            <v>16.471799999999998</v>
          </cell>
          <cell r="AB94">
            <v>8.6487999999999996</v>
          </cell>
          <cell r="AC94" t="str">
            <v>необходимо увеличить продажи</v>
          </cell>
        </row>
        <row r="95">
          <cell r="A95" t="str">
            <v>313 Колбаса вареная Молокуша ТМ Вязанка в оболочке полиамид. ВЕС  ПОКОМ</v>
          </cell>
          <cell r="B95" t="str">
            <v>кг</v>
          </cell>
          <cell r="C95" t="str">
            <v>Нояб</v>
          </cell>
          <cell r="D95">
            <v>110.741</v>
          </cell>
          <cell r="E95">
            <v>579.79399999999998</v>
          </cell>
          <cell r="F95">
            <v>164.30500000000001</v>
          </cell>
          <cell r="G95">
            <v>430.52300000000002</v>
          </cell>
          <cell r="H95">
            <v>1</v>
          </cell>
          <cell r="I95">
            <v>50</v>
          </cell>
          <cell r="J95">
            <v>171.4</v>
          </cell>
          <cell r="K95">
            <v>-7.0949999999999989</v>
          </cell>
          <cell r="L95">
            <v>164.30500000000001</v>
          </cell>
          <cell r="P95">
            <v>32.861000000000004</v>
          </cell>
          <cell r="R95">
            <v>0</v>
          </cell>
          <cell r="S95">
            <v>0</v>
          </cell>
          <cell r="X95">
            <v>13.10133593012994</v>
          </cell>
          <cell r="Y95">
            <v>13.10133593012994</v>
          </cell>
          <cell r="Z95">
            <v>50.335999999999999</v>
          </cell>
          <cell r="AA95">
            <v>66.1524</v>
          </cell>
          <cell r="AB95">
            <v>46.181400000000004</v>
          </cell>
        </row>
        <row r="96">
          <cell r="A96" t="str">
            <v>314 Колбаса вареная Филейская ТМ Вязанка ТС Классическая в оболочке полиамид.  ПОКОМ</v>
          </cell>
          <cell r="B96" t="str">
            <v>кг</v>
          </cell>
          <cell r="C96" t="str">
            <v>Нояб</v>
          </cell>
          <cell r="D96">
            <v>1091.463</v>
          </cell>
          <cell r="F96">
            <v>188.08699999999999</v>
          </cell>
          <cell r="G96">
            <v>591.14700000000005</v>
          </cell>
          <cell r="H96">
            <v>1</v>
          </cell>
          <cell r="I96">
            <v>55</v>
          </cell>
          <cell r="J96">
            <v>176.4</v>
          </cell>
          <cell r="K96">
            <v>11.686999999999983</v>
          </cell>
          <cell r="L96">
            <v>188.08699999999999</v>
          </cell>
          <cell r="P96">
            <v>37.617399999999996</v>
          </cell>
          <cell r="R96">
            <v>0</v>
          </cell>
          <cell r="S96">
            <v>0</v>
          </cell>
          <cell r="X96">
            <v>15.714722442274057</v>
          </cell>
          <cell r="Y96">
            <v>15.714722442274057</v>
          </cell>
          <cell r="Z96">
            <v>35.005600000000001</v>
          </cell>
          <cell r="AA96">
            <v>43.658599999999993</v>
          </cell>
          <cell r="AB96">
            <v>40.869600000000005</v>
          </cell>
          <cell r="AC96" t="str">
            <v>необходимо увеличить продажи</v>
          </cell>
        </row>
        <row r="97">
          <cell r="A97" t="str">
            <v>317 Колбаса Сервелат Рижский ТМ Зареченские ТС Зареченские  фиброуз в вакуумной у  ПОКОМ</v>
          </cell>
          <cell r="B97" t="str">
            <v>кг</v>
          </cell>
          <cell r="D97">
            <v>60.795000000000002</v>
          </cell>
          <cell r="E97">
            <v>20.484999999999999</v>
          </cell>
          <cell r="F97">
            <v>0.74</v>
          </cell>
          <cell r="G97">
            <v>34.113</v>
          </cell>
          <cell r="H97">
            <v>0</v>
          </cell>
          <cell r="I97" t="e">
            <v>#N/A</v>
          </cell>
          <cell r="J97">
            <v>0.7</v>
          </cell>
          <cell r="K97">
            <v>4.0000000000000036E-2</v>
          </cell>
          <cell r="L97">
            <v>0.74</v>
          </cell>
          <cell r="P97">
            <v>0.14799999999999999</v>
          </cell>
          <cell r="R97">
            <v>0</v>
          </cell>
          <cell r="S97">
            <v>0</v>
          </cell>
          <cell r="X97">
            <v>230.49324324324326</v>
          </cell>
          <cell r="Y97">
            <v>230.49324324324326</v>
          </cell>
          <cell r="Z97">
            <v>0</v>
          </cell>
          <cell r="AA97">
            <v>0</v>
          </cell>
          <cell r="AB97">
            <v>0.58160000000000001</v>
          </cell>
        </row>
        <row r="98">
          <cell r="A98" t="str">
            <v>318 Сосиски Датские ТМ Зареченские колбасы ТС Зареченские п полиамид в модифициров  ПОКОМ</v>
          </cell>
          <cell r="B98" t="str">
            <v>кг</v>
          </cell>
          <cell r="D98">
            <v>341.27699999999999</v>
          </cell>
          <cell r="E98">
            <v>444.62700000000001</v>
          </cell>
          <cell r="F98">
            <v>181.83199999999999</v>
          </cell>
          <cell r="G98">
            <v>514.50300000000004</v>
          </cell>
          <cell r="H98">
            <v>1</v>
          </cell>
          <cell r="I98">
            <v>40</v>
          </cell>
          <cell r="J98">
            <v>193</v>
          </cell>
          <cell r="K98">
            <v>-11.168000000000006</v>
          </cell>
          <cell r="L98">
            <v>181.83199999999999</v>
          </cell>
          <cell r="P98">
            <v>36.366399999999999</v>
          </cell>
          <cell r="R98">
            <v>0</v>
          </cell>
          <cell r="S98">
            <v>0</v>
          </cell>
          <cell r="X98">
            <v>14.147757270447448</v>
          </cell>
          <cell r="Y98">
            <v>14.147757270447448</v>
          </cell>
          <cell r="Z98">
            <v>29.025400000000001</v>
          </cell>
          <cell r="AA98">
            <v>28.857799999999997</v>
          </cell>
          <cell r="AB98">
            <v>54.9298</v>
          </cell>
        </row>
        <row r="99">
          <cell r="A99" t="str">
            <v>320  Сосиски Сочинки с сочным окороком 0,4 кг ТМ Стародворье  ПОКОМ</v>
          </cell>
          <cell r="B99" t="str">
            <v>шт</v>
          </cell>
          <cell r="C99" t="str">
            <v>Нояб</v>
          </cell>
          <cell r="D99">
            <v>21</v>
          </cell>
          <cell r="E99">
            <v>594</v>
          </cell>
          <cell r="F99">
            <v>154</v>
          </cell>
          <cell r="G99">
            <v>443</v>
          </cell>
          <cell r="H99">
            <v>0.4</v>
          </cell>
          <cell r="I99">
            <v>45</v>
          </cell>
          <cell r="J99">
            <v>199</v>
          </cell>
          <cell r="K99">
            <v>-45</v>
          </cell>
          <cell r="L99">
            <v>154</v>
          </cell>
          <cell r="P99">
            <v>30.8</v>
          </cell>
          <cell r="R99">
            <v>0</v>
          </cell>
          <cell r="S99">
            <v>0</v>
          </cell>
          <cell r="X99">
            <v>14.383116883116882</v>
          </cell>
          <cell r="Y99">
            <v>14.383116883116882</v>
          </cell>
          <cell r="Z99">
            <v>13.6</v>
          </cell>
          <cell r="AA99">
            <v>64</v>
          </cell>
          <cell r="AB99">
            <v>39.6</v>
          </cell>
        </row>
        <row r="100">
          <cell r="A100" t="str">
            <v>323 Колбаса варенокопченая Балыкбургская рубленая ТМ Баварушка срез 0,35 кг   ПОКОМ</v>
          </cell>
          <cell r="B100" t="str">
            <v>шт</v>
          </cell>
          <cell r="D100">
            <v>3</v>
          </cell>
          <cell r="E100">
            <v>7</v>
          </cell>
          <cell r="F100">
            <v>3</v>
          </cell>
          <cell r="G100">
            <v>7</v>
          </cell>
          <cell r="H100">
            <v>0</v>
          </cell>
          <cell r="I100" t="e">
            <v>#N/A</v>
          </cell>
          <cell r="J100">
            <v>3</v>
          </cell>
          <cell r="K100">
            <v>0</v>
          </cell>
          <cell r="L100">
            <v>3</v>
          </cell>
          <cell r="P100">
            <v>0.6</v>
          </cell>
          <cell r="R100">
            <v>0</v>
          </cell>
          <cell r="S100">
            <v>0</v>
          </cell>
          <cell r="X100">
            <v>11.666666666666668</v>
          </cell>
          <cell r="Y100">
            <v>11.666666666666668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 t="str">
            <v>325 Колбаса Сервелат Мясорубский ТМ Стародворье с мелкорубленным окороком 0,35 кг  ПОКОМ</v>
          </cell>
          <cell r="B101" t="str">
            <v>шт</v>
          </cell>
          <cell r="D101">
            <v>45</v>
          </cell>
          <cell r="E101">
            <v>60</v>
          </cell>
          <cell r="F101">
            <v>53</v>
          </cell>
          <cell r="G101">
            <v>40</v>
          </cell>
          <cell r="H101">
            <v>0.35</v>
          </cell>
          <cell r="I101">
            <v>40</v>
          </cell>
          <cell r="J101">
            <v>55</v>
          </cell>
          <cell r="K101">
            <v>-2</v>
          </cell>
          <cell r="L101">
            <v>53</v>
          </cell>
          <cell r="P101">
            <v>10.6</v>
          </cell>
          <cell r="Q101">
            <v>87.199999999999989</v>
          </cell>
          <cell r="R101">
            <v>87.199999999999989</v>
          </cell>
          <cell r="S101">
            <v>87.199999999999989</v>
          </cell>
          <cell r="V101">
            <v>87</v>
          </cell>
          <cell r="X101">
            <v>12</v>
          </cell>
          <cell r="Y101">
            <v>3.7735849056603774</v>
          </cell>
          <cell r="Z101">
            <v>0.8</v>
          </cell>
          <cell r="AA101">
            <v>6.8</v>
          </cell>
          <cell r="AB101">
            <v>4.2</v>
          </cell>
        </row>
        <row r="102">
          <cell r="A102" t="str">
            <v>340 Ветчина Запекуша с сочным окороком ТМ Стародворские колбасы ТС Вязанка в обо 0,42 кг. ПОКОМ</v>
          </cell>
          <cell r="B102" t="str">
            <v>шт</v>
          </cell>
          <cell r="E102">
            <v>90</v>
          </cell>
          <cell r="F102">
            <v>90</v>
          </cell>
          <cell r="H102">
            <v>0</v>
          </cell>
          <cell r="I102" t="e">
            <v>#N/A</v>
          </cell>
          <cell r="J102">
            <v>90</v>
          </cell>
          <cell r="K102">
            <v>0</v>
          </cell>
          <cell r="L102">
            <v>0</v>
          </cell>
          <cell r="M102">
            <v>90</v>
          </cell>
          <cell r="P102">
            <v>0</v>
          </cell>
          <cell r="R102">
            <v>0</v>
          </cell>
          <cell r="S102">
            <v>0</v>
          </cell>
          <cell r="X102" t="e">
            <v>#DIV/0!</v>
          </cell>
          <cell r="Y102" t="e">
            <v>#DIV/0!</v>
          </cell>
          <cell r="Z102">
            <v>0</v>
          </cell>
          <cell r="AA102">
            <v>0</v>
          </cell>
          <cell r="AB102">
            <v>-0.2</v>
          </cell>
        </row>
        <row r="103">
          <cell r="A103" t="str">
            <v>343 Колбаса Докторская оригинальная ТМ Особый рецепт в оболочке полиамид 0,4 кг.  ПОКОМ</v>
          </cell>
          <cell r="B103" t="str">
            <v>шт</v>
          </cell>
          <cell r="D103">
            <v>20</v>
          </cell>
          <cell r="E103">
            <v>770</v>
          </cell>
          <cell r="F103">
            <v>774</v>
          </cell>
          <cell r="G103">
            <v>16</v>
          </cell>
          <cell r="H103">
            <v>0</v>
          </cell>
          <cell r="I103">
            <v>60</v>
          </cell>
          <cell r="J103">
            <v>774</v>
          </cell>
          <cell r="K103">
            <v>0</v>
          </cell>
          <cell r="L103">
            <v>4</v>
          </cell>
          <cell r="M103">
            <v>770</v>
          </cell>
          <cell r="P103">
            <v>0.8</v>
          </cell>
          <cell r="R103">
            <v>0</v>
          </cell>
          <cell r="S103">
            <v>0</v>
          </cell>
          <cell r="X103">
            <v>20</v>
          </cell>
          <cell r="Y103">
            <v>20</v>
          </cell>
          <cell r="Z103">
            <v>0</v>
          </cell>
          <cell r="AA103">
            <v>0</v>
          </cell>
          <cell r="AB103">
            <v>0</v>
          </cell>
        </row>
        <row r="104">
          <cell r="A104" t="str">
            <v>344 Колбаса Салями Финская ТМ Стародворски колбасы ТС Вязанка в оболочке фиброуз в вак 0,35 кг ПОКОМ</v>
          </cell>
          <cell r="B104" t="str">
            <v>шт</v>
          </cell>
          <cell r="E104">
            <v>184</v>
          </cell>
          <cell r="F104">
            <v>184</v>
          </cell>
          <cell r="H104">
            <v>0</v>
          </cell>
          <cell r="I104" t="e">
            <v>#N/A</v>
          </cell>
          <cell r="J104">
            <v>184</v>
          </cell>
          <cell r="K104">
            <v>0</v>
          </cell>
          <cell r="L104">
            <v>0</v>
          </cell>
          <cell r="M104">
            <v>184</v>
          </cell>
          <cell r="P104">
            <v>0</v>
          </cell>
          <cell r="R104">
            <v>0</v>
          </cell>
          <cell r="S104">
            <v>0</v>
          </cell>
          <cell r="X104" t="e">
            <v>#DIV/0!</v>
          </cell>
          <cell r="Y104" t="e">
            <v>#DIV/0!</v>
          </cell>
          <cell r="Z104">
            <v>0</v>
          </cell>
          <cell r="AA104">
            <v>0</v>
          </cell>
          <cell r="AB104">
            <v>0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B105" t="str">
            <v>шт</v>
          </cell>
          <cell r="D105">
            <v>17</v>
          </cell>
          <cell r="E105">
            <v>366</v>
          </cell>
          <cell r="F105">
            <v>368</v>
          </cell>
          <cell r="H105">
            <v>0</v>
          </cell>
          <cell r="I105">
            <v>45</v>
          </cell>
          <cell r="J105">
            <v>369</v>
          </cell>
          <cell r="K105">
            <v>-1</v>
          </cell>
          <cell r="L105">
            <v>2</v>
          </cell>
          <cell r="M105">
            <v>366</v>
          </cell>
          <cell r="P105">
            <v>0.4</v>
          </cell>
          <cell r="R105">
            <v>0</v>
          </cell>
          <cell r="S105">
            <v>0</v>
          </cell>
          <cell r="X105">
            <v>0</v>
          </cell>
          <cell r="Y105">
            <v>0</v>
          </cell>
          <cell r="Z105">
            <v>0.2</v>
          </cell>
          <cell r="AA105">
            <v>0</v>
          </cell>
          <cell r="AB105">
            <v>0.2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B106" t="str">
            <v>шт</v>
          </cell>
          <cell r="E106">
            <v>520</v>
          </cell>
          <cell r="F106">
            <v>520</v>
          </cell>
          <cell r="H106">
            <v>0</v>
          </cell>
          <cell r="I106">
            <v>730</v>
          </cell>
          <cell r="J106">
            <v>520</v>
          </cell>
          <cell r="K106">
            <v>0</v>
          </cell>
          <cell r="L106">
            <v>0</v>
          </cell>
          <cell r="M106">
            <v>520</v>
          </cell>
          <cell r="P106">
            <v>0</v>
          </cell>
          <cell r="R106">
            <v>0</v>
          </cell>
          <cell r="S106">
            <v>0</v>
          </cell>
          <cell r="X106" t="e">
            <v>#DIV/0!</v>
          </cell>
          <cell r="Y106" t="e">
            <v>#DIV/0!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350 Сосиски Молокуши миникушай ТМ Вязанка в оболочке амицел в модифиц газовой среде 0,45 кг  Поком</v>
          </cell>
          <cell r="B107" t="str">
            <v>шт</v>
          </cell>
          <cell r="D107">
            <v>47</v>
          </cell>
          <cell r="E107">
            <v>432</v>
          </cell>
          <cell r="F107">
            <v>453</v>
          </cell>
          <cell r="H107">
            <v>0</v>
          </cell>
          <cell r="I107">
            <v>45</v>
          </cell>
          <cell r="J107">
            <v>459</v>
          </cell>
          <cell r="K107">
            <v>-6</v>
          </cell>
          <cell r="L107">
            <v>21</v>
          </cell>
          <cell r="M107">
            <v>432</v>
          </cell>
          <cell r="P107">
            <v>4.2</v>
          </cell>
          <cell r="R107">
            <v>0</v>
          </cell>
          <cell r="S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-0.2</v>
          </cell>
          <cell r="AB107">
            <v>5.6</v>
          </cell>
        </row>
        <row r="108">
          <cell r="A108" t="str">
            <v>351 Сосиски Филейбургские с грудкой ТМ Баварушка в оболо амицел в моди газовой среде 0,33 кг  Поком</v>
          </cell>
          <cell r="B108" t="str">
            <v>шт</v>
          </cell>
          <cell r="E108">
            <v>276</v>
          </cell>
          <cell r="F108">
            <v>276</v>
          </cell>
          <cell r="H108">
            <v>0</v>
          </cell>
          <cell r="I108" t="e">
            <v>#N/A</v>
          </cell>
          <cell r="J108">
            <v>276</v>
          </cell>
          <cell r="K108">
            <v>0</v>
          </cell>
          <cell r="L108">
            <v>0</v>
          </cell>
          <cell r="M108">
            <v>276</v>
          </cell>
          <cell r="P108">
            <v>0</v>
          </cell>
          <cell r="R108">
            <v>0</v>
          </cell>
          <cell r="S108">
            <v>0</v>
          </cell>
          <cell r="X108" t="e">
            <v>#DIV/0!</v>
          </cell>
          <cell r="Y108" t="e">
            <v>#DIV/0!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 t="str">
            <v>352  Сардельки Сочинки с сыром 0,4 кг ТМ Стародворье   ПОКОМ</v>
          </cell>
          <cell r="B109" t="str">
            <v>шт</v>
          </cell>
          <cell r="C109" t="str">
            <v>Нояб</v>
          </cell>
          <cell r="D109">
            <v>119</v>
          </cell>
          <cell r="E109">
            <v>640</v>
          </cell>
          <cell r="F109">
            <v>556</v>
          </cell>
          <cell r="G109">
            <v>177</v>
          </cell>
          <cell r="H109">
            <v>0.4</v>
          </cell>
          <cell r="I109">
            <v>40</v>
          </cell>
          <cell r="J109">
            <v>561</v>
          </cell>
          <cell r="K109">
            <v>-5</v>
          </cell>
          <cell r="L109">
            <v>76</v>
          </cell>
          <cell r="M109">
            <v>480</v>
          </cell>
          <cell r="P109">
            <v>15.2</v>
          </cell>
          <cell r="Q109">
            <v>20.599999999999994</v>
          </cell>
          <cell r="R109">
            <v>20.599999999999994</v>
          </cell>
          <cell r="S109">
            <v>20.599999999999994</v>
          </cell>
          <cell r="V109">
            <v>300</v>
          </cell>
          <cell r="W109" t="str">
            <v>отсутствие продаж 2 дня</v>
          </cell>
          <cell r="X109">
            <v>13</v>
          </cell>
          <cell r="Y109">
            <v>11.644736842105264</v>
          </cell>
          <cell r="Z109">
            <v>17.2</v>
          </cell>
          <cell r="AA109">
            <v>18.399999999999999</v>
          </cell>
          <cell r="AB109">
            <v>7.6</v>
          </cell>
        </row>
        <row r="110">
          <cell r="A110" t="str">
            <v>355 Сос Молочные для завтрака ОР полиамид мгс 0,4 кг НД СК  ПОКОМ</v>
          </cell>
          <cell r="B110" t="str">
            <v>шт</v>
          </cell>
          <cell r="D110">
            <v>42</v>
          </cell>
          <cell r="E110">
            <v>499</v>
          </cell>
          <cell r="F110">
            <v>512</v>
          </cell>
          <cell r="G110">
            <v>27</v>
          </cell>
          <cell r="H110">
            <v>0</v>
          </cell>
          <cell r="I110">
            <v>40</v>
          </cell>
          <cell r="J110">
            <v>514</v>
          </cell>
          <cell r="K110">
            <v>-2</v>
          </cell>
          <cell r="L110">
            <v>14</v>
          </cell>
          <cell r="M110">
            <v>498</v>
          </cell>
          <cell r="P110">
            <v>2.8</v>
          </cell>
          <cell r="R110">
            <v>0</v>
          </cell>
          <cell r="S110">
            <v>0</v>
          </cell>
          <cell r="X110">
            <v>9.6428571428571441</v>
          </cell>
          <cell r="Y110">
            <v>9.6428571428571441</v>
          </cell>
          <cell r="Z110">
            <v>0</v>
          </cell>
          <cell r="AA110">
            <v>0</v>
          </cell>
          <cell r="AB110">
            <v>0.4</v>
          </cell>
        </row>
        <row r="111">
          <cell r="A111" t="str">
            <v>358 Колбаса Сервелат Мясорубский ТМ Стародворье с мелкорубленным окороком в вак упак  ПОКОМ</v>
          </cell>
          <cell r="B111" t="str">
            <v>кг</v>
          </cell>
          <cell r="D111">
            <v>19.913</v>
          </cell>
          <cell r="F111">
            <v>10.644</v>
          </cell>
          <cell r="G111">
            <v>9.2439999999999998</v>
          </cell>
          <cell r="H111">
            <v>1</v>
          </cell>
          <cell r="I111">
            <v>40</v>
          </cell>
          <cell r="J111">
            <v>11.6</v>
          </cell>
          <cell r="K111">
            <v>-0.95599999999999952</v>
          </cell>
          <cell r="L111">
            <v>10.644</v>
          </cell>
          <cell r="P111">
            <v>2.1288</v>
          </cell>
          <cell r="Q111">
            <v>16.301600000000001</v>
          </cell>
          <cell r="R111">
            <v>16.301600000000001</v>
          </cell>
          <cell r="S111">
            <v>16.301600000000001</v>
          </cell>
          <cell r="V111">
            <v>16</v>
          </cell>
          <cell r="X111">
            <v>12</v>
          </cell>
          <cell r="Y111">
            <v>4.3423524990605031</v>
          </cell>
          <cell r="Z111">
            <v>1.7116</v>
          </cell>
          <cell r="AA111">
            <v>1.1346000000000001</v>
          </cell>
          <cell r="AB111">
            <v>0.99440000000000006</v>
          </cell>
        </row>
        <row r="112">
          <cell r="A112" t="str">
            <v>360 Колбаса варено-копченая  Сервелат Левантский ТМ Особый Рецепт  0,35 кг  ПОКОМ</v>
          </cell>
          <cell r="B112" t="str">
            <v>шт</v>
          </cell>
          <cell r="D112">
            <v>11</v>
          </cell>
          <cell r="E112">
            <v>46</v>
          </cell>
          <cell r="F112">
            <v>7</v>
          </cell>
          <cell r="G112">
            <v>48</v>
          </cell>
          <cell r="H112">
            <v>0.35</v>
          </cell>
          <cell r="I112">
            <v>35</v>
          </cell>
          <cell r="J112">
            <v>7</v>
          </cell>
          <cell r="K112">
            <v>0</v>
          </cell>
          <cell r="L112">
            <v>7</v>
          </cell>
          <cell r="P112">
            <v>1.4</v>
          </cell>
          <cell r="R112">
            <v>0</v>
          </cell>
          <cell r="S112">
            <v>0</v>
          </cell>
          <cell r="X112">
            <v>34.285714285714285</v>
          </cell>
          <cell r="Y112">
            <v>34.285714285714285</v>
          </cell>
          <cell r="Z112">
            <v>0</v>
          </cell>
          <cell r="AA112">
            <v>-0.2</v>
          </cell>
          <cell r="AB112">
            <v>1.4</v>
          </cell>
        </row>
        <row r="113">
          <cell r="A113" t="str">
            <v>361 Колбаса Салями Филейбургская зернистая ТМ Баварушка в оболочке  в вак 0.28кг ПОКОМ</v>
          </cell>
          <cell r="B113" t="str">
            <v>шт</v>
          </cell>
          <cell r="D113">
            <v>-3</v>
          </cell>
          <cell r="E113">
            <v>132</v>
          </cell>
          <cell r="F113">
            <v>30</v>
          </cell>
          <cell r="G113">
            <v>86</v>
          </cell>
          <cell r="H113">
            <v>0.28000000000000003</v>
          </cell>
          <cell r="I113">
            <v>45</v>
          </cell>
          <cell r="J113">
            <v>31</v>
          </cell>
          <cell r="K113">
            <v>-1</v>
          </cell>
          <cell r="L113">
            <v>30</v>
          </cell>
          <cell r="P113">
            <v>6</v>
          </cell>
          <cell r="R113">
            <v>0</v>
          </cell>
          <cell r="S113">
            <v>0</v>
          </cell>
          <cell r="X113">
            <v>14.333333333333334</v>
          </cell>
          <cell r="Y113">
            <v>14.333333333333334</v>
          </cell>
          <cell r="Z113">
            <v>2.8</v>
          </cell>
          <cell r="AA113">
            <v>14.2</v>
          </cell>
          <cell r="AB113">
            <v>-0.2</v>
          </cell>
        </row>
        <row r="114">
          <cell r="A114" t="str">
            <v>363 Сардельки Филейские Вязанка ТМ Вязанка в обол NDX  ПОКОМ</v>
          </cell>
          <cell r="B114" t="str">
            <v>кг</v>
          </cell>
          <cell r="D114">
            <v>33.716999999999999</v>
          </cell>
          <cell r="E114">
            <v>199.167</v>
          </cell>
          <cell r="F114">
            <v>48.396999999999998</v>
          </cell>
          <cell r="G114">
            <v>147.18199999999999</v>
          </cell>
          <cell r="H114">
            <v>1</v>
          </cell>
          <cell r="I114">
            <v>30</v>
          </cell>
          <cell r="J114">
            <v>55.6</v>
          </cell>
          <cell r="K114">
            <v>-7.203000000000003</v>
          </cell>
          <cell r="L114">
            <v>48.396999999999998</v>
          </cell>
          <cell r="P114">
            <v>9.6793999999999993</v>
          </cell>
          <cell r="R114">
            <v>0</v>
          </cell>
          <cell r="S114">
            <v>0</v>
          </cell>
          <cell r="X114">
            <v>15.205694567845114</v>
          </cell>
          <cell r="Y114">
            <v>15.205694567845114</v>
          </cell>
          <cell r="Z114">
            <v>13.5</v>
          </cell>
          <cell r="AA114">
            <v>21.816200000000002</v>
          </cell>
          <cell r="AB114">
            <v>12.762600000000001</v>
          </cell>
        </row>
        <row r="115">
          <cell r="A115" t="str">
            <v>364 Колбаса Сервелат Филейбургский с копченой грудинкой ТМ Баварушка  в/у 0,28 кг  ПОКОМ</v>
          </cell>
          <cell r="B115" t="str">
            <v>шт</v>
          </cell>
          <cell r="D115">
            <v>12</v>
          </cell>
          <cell r="E115">
            <v>141</v>
          </cell>
          <cell r="F115">
            <v>42</v>
          </cell>
          <cell r="G115">
            <v>103</v>
          </cell>
          <cell r="H115">
            <v>0.28000000000000003</v>
          </cell>
          <cell r="I115">
            <v>45</v>
          </cell>
          <cell r="J115">
            <v>42</v>
          </cell>
          <cell r="K115">
            <v>0</v>
          </cell>
          <cell r="L115">
            <v>42</v>
          </cell>
          <cell r="P115">
            <v>8.4</v>
          </cell>
          <cell r="Q115">
            <v>6.2000000000000028</v>
          </cell>
          <cell r="R115">
            <v>0</v>
          </cell>
          <cell r="S115">
            <v>0</v>
          </cell>
          <cell r="V115">
            <v>0</v>
          </cell>
          <cell r="W115" t="str">
            <v>отсутствие потребности</v>
          </cell>
          <cell r="X115">
            <v>12.261904761904761</v>
          </cell>
          <cell r="Y115">
            <v>12.261904761904761</v>
          </cell>
          <cell r="Z115">
            <v>10</v>
          </cell>
          <cell r="AA115">
            <v>15.6</v>
          </cell>
          <cell r="AB115">
            <v>8.4</v>
          </cell>
        </row>
        <row r="116">
          <cell r="A116" t="str">
            <v>366 Сосиски Сочинки по-баварски ТМ Стародворье в обол полиам  ПОКОМ</v>
          </cell>
          <cell r="B116" t="str">
            <v>кг</v>
          </cell>
          <cell r="D116">
            <v>70.710999999999999</v>
          </cell>
          <cell r="H116">
            <v>0</v>
          </cell>
          <cell r="I116" t="e">
            <v>#N/A</v>
          </cell>
          <cell r="J116">
            <v>2.6</v>
          </cell>
          <cell r="K116">
            <v>-2.6</v>
          </cell>
          <cell r="L116">
            <v>0</v>
          </cell>
          <cell r="P116">
            <v>0</v>
          </cell>
          <cell r="R116">
            <v>0</v>
          </cell>
          <cell r="S116">
            <v>0</v>
          </cell>
          <cell r="X116" t="e">
            <v>#DIV/0!</v>
          </cell>
          <cell r="Y116" t="e">
            <v>#DIV/0!</v>
          </cell>
          <cell r="Z116">
            <v>0</v>
          </cell>
          <cell r="AA116">
            <v>0</v>
          </cell>
          <cell r="AB116">
            <v>0</v>
          </cell>
        </row>
        <row r="117">
          <cell r="A117" t="str">
            <v>368 Колбаса вареная Молокуша ТМ Вязанка в оболочке полиамид 0,45 кг</v>
          </cell>
          <cell r="B117" t="str">
            <v>шт</v>
          </cell>
          <cell r="D117">
            <v>117</v>
          </cell>
          <cell r="E117">
            <v>8</v>
          </cell>
          <cell r="F117">
            <v>20</v>
          </cell>
          <cell r="G117">
            <v>96</v>
          </cell>
          <cell r="H117">
            <v>0</v>
          </cell>
          <cell r="I117" t="e">
            <v>#N/A</v>
          </cell>
          <cell r="J117">
            <v>20</v>
          </cell>
          <cell r="K117">
            <v>0</v>
          </cell>
          <cell r="L117">
            <v>20</v>
          </cell>
          <cell r="P117">
            <v>4</v>
          </cell>
          <cell r="R117">
            <v>0</v>
          </cell>
          <cell r="S117">
            <v>0</v>
          </cell>
          <cell r="X117">
            <v>24</v>
          </cell>
          <cell r="Y117">
            <v>24</v>
          </cell>
          <cell r="Z117">
            <v>0</v>
          </cell>
          <cell r="AA117">
            <v>0</v>
          </cell>
          <cell r="AB117">
            <v>2</v>
          </cell>
        </row>
        <row r="118">
          <cell r="A118" t="str">
            <v>369 Колбаса Сливушка ТМ Вязанка в оболочке полиамид вес.  ПОКОМ</v>
          </cell>
          <cell r="B118" t="str">
            <v>кг</v>
          </cell>
          <cell r="C118" t="str">
            <v>Нояб</v>
          </cell>
          <cell r="D118">
            <v>-2E-3</v>
          </cell>
          <cell r="E118">
            <v>155.15700000000001</v>
          </cell>
          <cell r="F118">
            <v>44.134</v>
          </cell>
          <cell r="G118">
            <v>110.836</v>
          </cell>
          <cell r="H118">
            <v>1</v>
          </cell>
          <cell r="I118">
            <v>50</v>
          </cell>
          <cell r="J118">
            <v>50.7</v>
          </cell>
          <cell r="K118">
            <v>-6.5660000000000025</v>
          </cell>
          <cell r="L118">
            <v>44.134</v>
          </cell>
          <cell r="P118">
            <v>8.8268000000000004</v>
          </cell>
          <cell r="Q118">
            <v>3.9124000000000052</v>
          </cell>
          <cell r="R118">
            <v>0</v>
          </cell>
          <cell r="S118">
            <v>0</v>
          </cell>
          <cell r="V118">
            <v>0</v>
          </cell>
          <cell r="W118" t="str">
            <v>отсутствие потребности</v>
          </cell>
          <cell r="X118">
            <v>12.556758961344993</v>
          </cell>
          <cell r="Y118">
            <v>12.556758961344993</v>
          </cell>
          <cell r="Z118">
            <v>2.1680000000000001</v>
          </cell>
          <cell r="AA118">
            <v>17.274999999999999</v>
          </cell>
          <cell r="AB118">
            <v>-5.8999999999999997E-2</v>
          </cell>
        </row>
        <row r="119">
          <cell r="A119" t="str">
            <v>370 Ветчина Сливушка с индейкой ТМ Вязанка в оболочке полиамид.</v>
          </cell>
          <cell r="B119" t="str">
            <v>кг</v>
          </cell>
          <cell r="C119" t="str">
            <v>Нояб</v>
          </cell>
          <cell r="D119">
            <v>31.120999999999999</v>
          </cell>
          <cell r="E119">
            <v>87.085999999999999</v>
          </cell>
          <cell r="F119">
            <v>29.733000000000001</v>
          </cell>
          <cell r="G119">
            <v>80.271000000000001</v>
          </cell>
          <cell r="H119">
            <v>1</v>
          </cell>
          <cell r="I119">
            <v>50</v>
          </cell>
          <cell r="J119">
            <v>28.7</v>
          </cell>
          <cell r="K119">
            <v>1.0330000000000013</v>
          </cell>
          <cell r="L119">
            <v>29.733000000000001</v>
          </cell>
          <cell r="P119">
            <v>5.9466000000000001</v>
          </cell>
          <cell r="R119">
            <v>0</v>
          </cell>
          <cell r="S119">
            <v>0</v>
          </cell>
          <cell r="X119">
            <v>13.498637877106246</v>
          </cell>
          <cell r="Y119">
            <v>13.498637877106246</v>
          </cell>
          <cell r="Z119">
            <v>0</v>
          </cell>
          <cell r="AA119">
            <v>10.251999999999999</v>
          </cell>
          <cell r="AB119">
            <v>6.7486000000000006</v>
          </cell>
        </row>
        <row r="120">
          <cell r="A120" t="str">
            <v>371  Сосиски Сочинки Молочные 0,4 кг ТМ Стародворье  ПОКОМ</v>
          </cell>
          <cell r="B120" t="str">
            <v>шт</v>
          </cell>
          <cell r="C120" t="str">
            <v>нет</v>
          </cell>
          <cell r="D120">
            <v>5</v>
          </cell>
          <cell r="E120">
            <v>690</v>
          </cell>
          <cell r="F120">
            <v>271</v>
          </cell>
          <cell r="G120">
            <v>271</v>
          </cell>
          <cell r="H120">
            <v>0.4</v>
          </cell>
          <cell r="I120">
            <v>40</v>
          </cell>
          <cell r="J120">
            <v>282</v>
          </cell>
          <cell r="K120">
            <v>-11</v>
          </cell>
          <cell r="L120">
            <v>271</v>
          </cell>
          <cell r="P120">
            <v>54.2</v>
          </cell>
          <cell r="Q120">
            <v>433.6</v>
          </cell>
          <cell r="R120">
            <v>433.6</v>
          </cell>
          <cell r="S120">
            <v>233.60000000000002</v>
          </cell>
          <cell r="U120">
            <v>200</v>
          </cell>
          <cell r="V120">
            <v>434</v>
          </cell>
          <cell r="X120">
            <v>13</v>
          </cell>
          <cell r="Y120">
            <v>5</v>
          </cell>
          <cell r="Z120">
            <v>21.8</v>
          </cell>
          <cell r="AA120">
            <v>83.4</v>
          </cell>
          <cell r="AB120">
            <v>14.6</v>
          </cell>
        </row>
        <row r="121">
          <cell r="A121" t="str">
            <v>372  Сосиски Сочинки Сливочные 0,4 кг ТМ Стародворье  ПОКОМ</v>
          </cell>
          <cell r="B121" t="str">
            <v>шт</v>
          </cell>
          <cell r="C121" t="str">
            <v>Нояб</v>
          </cell>
          <cell r="D121">
            <v>9</v>
          </cell>
          <cell r="E121">
            <v>476</v>
          </cell>
          <cell r="F121">
            <v>197</v>
          </cell>
          <cell r="G121">
            <v>283</v>
          </cell>
          <cell r="H121">
            <v>0.4</v>
          </cell>
          <cell r="I121">
            <v>40</v>
          </cell>
          <cell r="J121">
            <v>208</v>
          </cell>
          <cell r="K121">
            <v>-11</v>
          </cell>
          <cell r="L121">
            <v>197</v>
          </cell>
          <cell r="P121">
            <v>39.4</v>
          </cell>
          <cell r="Q121">
            <v>229.19999999999993</v>
          </cell>
          <cell r="R121">
            <v>229.19999999999993</v>
          </cell>
          <cell r="S121">
            <v>129.19999999999993</v>
          </cell>
          <cell r="U121">
            <v>100</v>
          </cell>
          <cell r="V121">
            <v>229</v>
          </cell>
          <cell r="X121">
            <v>12.999999999999998</v>
          </cell>
          <cell r="Y121">
            <v>7.1827411167512691</v>
          </cell>
          <cell r="Z121">
            <v>5</v>
          </cell>
          <cell r="AA121">
            <v>59.6</v>
          </cell>
          <cell r="AB121">
            <v>14.4</v>
          </cell>
        </row>
        <row r="122">
          <cell r="A122" t="str">
            <v>373 Ветчины «Филейская» Фикс.вес 0,45 Вектор ТМ «Вязанка»  Поком</v>
          </cell>
          <cell r="B122" t="str">
            <v>шт</v>
          </cell>
          <cell r="D122">
            <v>30</v>
          </cell>
          <cell r="E122">
            <v>256</v>
          </cell>
          <cell r="F122">
            <v>196</v>
          </cell>
          <cell r="G122">
            <v>88</v>
          </cell>
          <cell r="H122">
            <v>0</v>
          </cell>
          <cell r="I122">
            <v>50</v>
          </cell>
          <cell r="J122">
            <v>196</v>
          </cell>
          <cell r="K122">
            <v>0</v>
          </cell>
          <cell r="L122">
            <v>4</v>
          </cell>
          <cell r="M122">
            <v>192</v>
          </cell>
          <cell r="P122">
            <v>0.8</v>
          </cell>
          <cell r="R122">
            <v>0</v>
          </cell>
          <cell r="S122">
            <v>0</v>
          </cell>
          <cell r="X122">
            <v>110</v>
          </cell>
          <cell r="Y122">
            <v>110</v>
          </cell>
          <cell r="Z122">
            <v>0.2</v>
          </cell>
          <cell r="AA122">
            <v>0</v>
          </cell>
          <cell r="AB122">
            <v>0.4</v>
          </cell>
        </row>
        <row r="123">
          <cell r="A123" t="str">
            <v>374  Сосиски Сочинки с сыром ф/в 0,3 кг п/а ТМ "Стародворье"  Поком</v>
          </cell>
          <cell r="B123" t="str">
            <v>шт</v>
          </cell>
          <cell r="E123">
            <v>342</v>
          </cell>
          <cell r="F123">
            <v>342</v>
          </cell>
          <cell r="H123">
            <v>0</v>
          </cell>
          <cell r="I123" t="e">
            <v>#N/A</v>
          </cell>
          <cell r="J123">
            <v>342</v>
          </cell>
          <cell r="K123">
            <v>0</v>
          </cell>
          <cell r="L123">
            <v>0</v>
          </cell>
          <cell r="M123">
            <v>342</v>
          </cell>
          <cell r="P123">
            <v>0</v>
          </cell>
          <cell r="R123">
            <v>0</v>
          </cell>
          <cell r="S123">
            <v>0</v>
          </cell>
          <cell r="X123" t="e">
            <v>#DIV/0!</v>
          </cell>
          <cell r="Y123" t="e">
            <v>#DIV/0!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 t="str">
            <v>375  Сосиски Сочинки по-баварски Бавария Фикс.вес 0,84 П/а мгс Стародворье</v>
          </cell>
          <cell r="B124" t="str">
            <v>шт</v>
          </cell>
          <cell r="E124">
            <v>372</v>
          </cell>
          <cell r="F124">
            <v>372</v>
          </cell>
          <cell r="H124">
            <v>0</v>
          </cell>
          <cell r="I124">
            <v>45</v>
          </cell>
          <cell r="J124">
            <v>372</v>
          </cell>
          <cell r="K124">
            <v>0</v>
          </cell>
          <cell r="L124">
            <v>0</v>
          </cell>
          <cell r="M124">
            <v>372</v>
          </cell>
          <cell r="P124">
            <v>0</v>
          </cell>
          <cell r="R124">
            <v>0</v>
          </cell>
          <cell r="S124">
            <v>0</v>
          </cell>
          <cell r="X124" t="e">
            <v>#DIV/0!</v>
          </cell>
          <cell r="Y124" t="e">
            <v>#DIV/0!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 t="str">
            <v>376  Сардельки Сочинки с сочным окороком ТМ Стародворье полиамид мгс ф/в 0,4 кг СК3</v>
          </cell>
          <cell r="B125" t="str">
            <v>шт</v>
          </cell>
          <cell r="E125">
            <v>276</v>
          </cell>
          <cell r="F125">
            <v>276</v>
          </cell>
          <cell r="H125">
            <v>0</v>
          </cell>
          <cell r="I125">
            <v>40</v>
          </cell>
          <cell r="J125">
            <v>276</v>
          </cell>
          <cell r="K125">
            <v>0</v>
          </cell>
          <cell r="L125">
            <v>0</v>
          </cell>
          <cell r="M125">
            <v>276</v>
          </cell>
          <cell r="P125">
            <v>0</v>
          </cell>
          <cell r="R125">
            <v>0</v>
          </cell>
          <cell r="S125">
            <v>0</v>
          </cell>
          <cell r="X125" t="e">
            <v>#DIV/0!</v>
          </cell>
          <cell r="Y125" t="e">
            <v>#DIV/0!</v>
          </cell>
          <cell r="Z125">
            <v>1</v>
          </cell>
          <cell r="AA125">
            <v>0</v>
          </cell>
          <cell r="AB125">
            <v>0</v>
          </cell>
        </row>
        <row r="126">
          <cell r="A126" t="str">
            <v>377  Сосиски Сочинки по-баварски с сыром ТМ Стародворье полиамид мгс ф/в 0,84 кг СК3</v>
          </cell>
          <cell r="B126" t="str">
            <v>шт</v>
          </cell>
          <cell r="E126">
            <v>320</v>
          </cell>
          <cell r="F126">
            <v>320</v>
          </cell>
          <cell r="H126">
            <v>0</v>
          </cell>
          <cell r="I126">
            <v>40</v>
          </cell>
          <cell r="J126">
            <v>320</v>
          </cell>
          <cell r="K126">
            <v>0</v>
          </cell>
          <cell r="L126">
            <v>0</v>
          </cell>
          <cell r="M126">
            <v>320</v>
          </cell>
          <cell r="P126">
            <v>0</v>
          </cell>
          <cell r="R126">
            <v>0</v>
          </cell>
          <cell r="S126">
            <v>0</v>
          </cell>
          <cell r="X126" t="e">
            <v>#DIV/0!</v>
          </cell>
          <cell r="Y126" t="e">
            <v>#DIV/0!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381  Сардельки Сочинки 0,4кг ТМ Стародворье  ПОКОМ</v>
          </cell>
          <cell r="B127" t="str">
            <v>шт</v>
          </cell>
          <cell r="C127" t="str">
            <v>Нояб</v>
          </cell>
          <cell r="D127">
            <v>38</v>
          </cell>
          <cell r="E127">
            <v>36</v>
          </cell>
          <cell r="F127">
            <v>18</v>
          </cell>
          <cell r="G127">
            <v>53</v>
          </cell>
          <cell r="H127">
            <v>0.4</v>
          </cell>
          <cell r="I127">
            <v>40</v>
          </cell>
          <cell r="J127">
            <v>19</v>
          </cell>
          <cell r="K127">
            <v>-1</v>
          </cell>
          <cell r="L127">
            <v>18</v>
          </cell>
          <cell r="P127">
            <v>3.6</v>
          </cell>
          <cell r="R127">
            <v>0</v>
          </cell>
          <cell r="S127">
            <v>0</v>
          </cell>
          <cell r="X127">
            <v>14.722222222222221</v>
          </cell>
          <cell r="Y127">
            <v>14.722222222222221</v>
          </cell>
          <cell r="Z127">
            <v>4.4000000000000004</v>
          </cell>
          <cell r="AA127">
            <v>7.2</v>
          </cell>
          <cell r="AB127">
            <v>2.6</v>
          </cell>
        </row>
        <row r="128">
          <cell r="A128" t="str">
            <v>383 Колбаса Сочинка по-европейски с сочной грудиной ТМ Стародворье в оболочке фиброуз в ва  Поком</v>
          </cell>
          <cell r="B128" t="str">
            <v>кг</v>
          </cell>
          <cell r="D128">
            <v>10.369</v>
          </cell>
          <cell r="E128">
            <v>320.87299999999999</v>
          </cell>
          <cell r="F128">
            <v>74.643000000000001</v>
          </cell>
          <cell r="G128">
            <v>252.001</v>
          </cell>
          <cell r="H128">
            <v>1</v>
          </cell>
          <cell r="I128">
            <v>40</v>
          </cell>
          <cell r="J128">
            <v>96.3</v>
          </cell>
          <cell r="K128">
            <v>-21.656999999999996</v>
          </cell>
          <cell r="L128">
            <v>74.643000000000001</v>
          </cell>
          <cell r="P128">
            <v>14.928599999999999</v>
          </cell>
          <cell r="R128">
            <v>0</v>
          </cell>
          <cell r="S128">
            <v>0</v>
          </cell>
          <cell r="X128">
            <v>16.880417453746499</v>
          </cell>
          <cell r="Y128">
            <v>16.880417453746499</v>
          </cell>
          <cell r="Z128">
            <v>9.6782000000000004</v>
          </cell>
          <cell r="AA128">
            <v>37.913400000000003</v>
          </cell>
          <cell r="AB128">
            <v>11.678000000000001</v>
          </cell>
        </row>
        <row r="129">
          <cell r="A129" t="str">
            <v>384  Колбаса Сочинка по-фински с сочным окороком ТМ Стародворье в оболочке фиброуз в ва  Поком</v>
          </cell>
          <cell r="B129" t="str">
            <v>кг</v>
          </cell>
          <cell r="D129">
            <v>-3.593</v>
          </cell>
          <cell r="E129">
            <v>134.297</v>
          </cell>
          <cell r="F129">
            <v>39.613999999999997</v>
          </cell>
          <cell r="G129">
            <v>89.466999999999999</v>
          </cell>
          <cell r="H129">
            <v>1</v>
          </cell>
          <cell r="I129">
            <v>40</v>
          </cell>
          <cell r="J129">
            <v>38.700000000000003</v>
          </cell>
          <cell r="K129">
            <v>0.91399999999999437</v>
          </cell>
          <cell r="L129">
            <v>39.613999999999997</v>
          </cell>
          <cell r="P129">
            <v>7.9227999999999996</v>
          </cell>
          <cell r="Q129">
            <v>13.529399999999995</v>
          </cell>
          <cell r="R129">
            <v>30</v>
          </cell>
          <cell r="S129">
            <v>30</v>
          </cell>
          <cell r="V129">
            <v>50</v>
          </cell>
          <cell r="W129" t="str">
            <v>отсутствует потребность</v>
          </cell>
          <cell r="X129">
            <v>15.078886252335034</v>
          </cell>
          <cell r="Y129">
            <v>11.292346140253446</v>
          </cell>
          <cell r="Z129">
            <v>10.315200000000001</v>
          </cell>
          <cell r="AA129">
            <v>15.325800000000001</v>
          </cell>
          <cell r="AB129">
            <v>8.1352000000000011</v>
          </cell>
          <cell r="AC129" t="str">
            <v>???</v>
          </cell>
        </row>
        <row r="130">
          <cell r="A130" t="str">
            <v>385 Ветчина Нежная ТМ Зареченские ТС Зареченские продук в оболочке полиамид большой батон.  ПОКОМ</v>
          </cell>
          <cell r="B130" t="str">
            <v>кг</v>
          </cell>
          <cell r="D130">
            <v>10.88</v>
          </cell>
          <cell r="H130">
            <v>0</v>
          </cell>
          <cell r="I130" t="e">
            <v>#N/A</v>
          </cell>
          <cell r="K130">
            <v>0</v>
          </cell>
          <cell r="L130">
            <v>0</v>
          </cell>
          <cell r="P130">
            <v>0</v>
          </cell>
          <cell r="R130">
            <v>0</v>
          </cell>
          <cell r="S130">
            <v>0</v>
          </cell>
          <cell r="X130" t="e">
            <v>#DIV/0!</v>
          </cell>
          <cell r="Y130" t="e">
            <v>#DIV/0!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 t="str">
            <v>386 Колбаса Филейбургская с душистым чесноком ТМ Баварушка в оболочке фиброуз в вакуу  ПОКОМ</v>
          </cell>
          <cell r="B131" t="str">
            <v>кг</v>
          </cell>
          <cell r="D131">
            <v>4.3339999999999996</v>
          </cell>
          <cell r="E131">
            <v>12.278</v>
          </cell>
          <cell r="F131">
            <v>5.7949999999999999</v>
          </cell>
          <cell r="G131">
            <v>8.6359999999999992</v>
          </cell>
          <cell r="H131">
            <v>0</v>
          </cell>
          <cell r="I131" t="e">
            <v>#N/A</v>
          </cell>
          <cell r="J131">
            <v>5.5</v>
          </cell>
          <cell r="K131">
            <v>0.29499999999999993</v>
          </cell>
          <cell r="L131">
            <v>5.7949999999999999</v>
          </cell>
          <cell r="P131">
            <v>1.159</v>
          </cell>
          <cell r="R131">
            <v>0</v>
          </cell>
          <cell r="S131">
            <v>0</v>
          </cell>
          <cell r="X131">
            <v>7.4512510785159609</v>
          </cell>
          <cell r="Y131">
            <v>7.4512510785159609</v>
          </cell>
          <cell r="Z131">
            <v>0</v>
          </cell>
          <cell r="AA131">
            <v>0</v>
          </cell>
          <cell r="AB131">
            <v>0.43620000000000003</v>
          </cell>
        </row>
        <row r="132">
          <cell r="A132" t="str">
            <v>388 Колбаски Филейбургские ТМ Баварушка с филе сочного окорока копченые в оболоч 0,28 кг ПОКОМ</v>
          </cell>
          <cell r="B132" t="str">
            <v>шт</v>
          </cell>
          <cell r="D132">
            <v>73</v>
          </cell>
          <cell r="F132">
            <v>10</v>
          </cell>
          <cell r="H132">
            <v>0</v>
          </cell>
          <cell r="I132">
            <v>35</v>
          </cell>
          <cell r="J132">
            <v>24</v>
          </cell>
          <cell r="K132">
            <v>-14</v>
          </cell>
          <cell r="L132">
            <v>10</v>
          </cell>
          <cell r="P132">
            <v>2</v>
          </cell>
          <cell r="R132">
            <v>0</v>
          </cell>
          <cell r="S132">
            <v>0</v>
          </cell>
          <cell r="X132">
            <v>0</v>
          </cell>
          <cell r="Y132">
            <v>0</v>
          </cell>
          <cell r="Z132">
            <v>1.4</v>
          </cell>
          <cell r="AA132">
            <v>-0.2</v>
          </cell>
          <cell r="AB132">
            <v>3</v>
          </cell>
        </row>
        <row r="133">
          <cell r="A133" t="str">
            <v>389 Колбаса вареная Мусульманская Халяль ТМ Вязанка Халяль оболочка вектор 0,4 кг АК.  Поком</v>
          </cell>
          <cell r="B133" t="str">
            <v>шт</v>
          </cell>
          <cell r="D133">
            <v>77</v>
          </cell>
          <cell r="E133">
            <v>119</v>
          </cell>
          <cell r="F133">
            <v>49</v>
          </cell>
          <cell r="G133">
            <v>144</v>
          </cell>
          <cell r="H133">
            <v>0.4</v>
          </cell>
          <cell r="I133">
            <v>90</v>
          </cell>
          <cell r="J133">
            <v>45</v>
          </cell>
          <cell r="K133">
            <v>4</v>
          </cell>
          <cell r="L133">
            <v>49</v>
          </cell>
          <cell r="P133">
            <v>9.8000000000000007</v>
          </cell>
          <cell r="R133">
            <v>0</v>
          </cell>
          <cell r="S133">
            <v>0</v>
          </cell>
          <cell r="X133">
            <v>14.693877551020407</v>
          </cell>
          <cell r="Y133">
            <v>14.693877551020407</v>
          </cell>
          <cell r="Z133">
            <v>17.2</v>
          </cell>
          <cell r="AA133">
            <v>16</v>
          </cell>
          <cell r="AB133">
            <v>8.8000000000000007</v>
          </cell>
        </row>
        <row r="134">
          <cell r="A134" t="str">
            <v>390 Сосиски Восточные Халяль ТМ Вязанка в оболочке полиамид в вакуумной упаковке 0,33 кг  Поком</v>
          </cell>
          <cell r="B134" t="str">
            <v>шт</v>
          </cell>
          <cell r="D134">
            <v>230</v>
          </cell>
          <cell r="E134">
            <v>16</v>
          </cell>
          <cell r="F134">
            <v>69</v>
          </cell>
          <cell r="G134">
            <v>151</v>
          </cell>
          <cell r="H134">
            <v>0.33</v>
          </cell>
          <cell r="I134">
            <v>60</v>
          </cell>
          <cell r="J134">
            <v>70</v>
          </cell>
          <cell r="K134">
            <v>-1</v>
          </cell>
          <cell r="L134">
            <v>69</v>
          </cell>
          <cell r="P134">
            <v>13.8</v>
          </cell>
          <cell r="Q134">
            <v>28.400000000000006</v>
          </cell>
          <cell r="R134">
            <v>0</v>
          </cell>
          <cell r="S134">
            <v>0</v>
          </cell>
          <cell r="V134">
            <v>0</v>
          </cell>
          <cell r="W134" t="str">
            <v>отсутствует потребность</v>
          </cell>
          <cell r="X134">
            <v>10.942028985507246</v>
          </cell>
          <cell r="Y134">
            <v>10.942028985507246</v>
          </cell>
          <cell r="Z134">
            <v>32.6</v>
          </cell>
          <cell r="AA134">
            <v>20.399999999999999</v>
          </cell>
          <cell r="AB134">
            <v>9.4</v>
          </cell>
        </row>
        <row r="135">
          <cell r="A135" t="str">
            <v>408 Вареные колбасы Сливушка Вязанка Фикс.вес 0,375 П/а Вязанка  Поком</v>
          </cell>
          <cell r="B135" t="str">
            <v>шт</v>
          </cell>
          <cell r="D135">
            <v>5</v>
          </cell>
          <cell r="H135">
            <v>0</v>
          </cell>
          <cell r="I135" t="e">
            <v>#N/A</v>
          </cell>
          <cell r="K135">
            <v>0</v>
          </cell>
          <cell r="L135">
            <v>0</v>
          </cell>
          <cell r="P135">
            <v>0</v>
          </cell>
          <cell r="R135">
            <v>0</v>
          </cell>
          <cell r="S135">
            <v>0</v>
          </cell>
          <cell r="X135" t="e">
            <v>#DIV/0!</v>
          </cell>
          <cell r="Y135" t="e">
            <v>#DIV/0!</v>
          </cell>
          <cell r="Z135">
            <v>0</v>
          </cell>
          <cell r="AA135">
            <v>0</v>
          </cell>
          <cell r="AB135">
            <v>0</v>
          </cell>
        </row>
        <row r="136">
          <cell r="A136" t="str">
            <v>418 С/к колбасы Мини-салями во вкусом бекона Ядрена копоть Фикс.вес 0,05 б/о Ядрена копоть  Поком</v>
          </cell>
          <cell r="B136" t="str">
            <v>шт</v>
          </cell>
          <cell r="D136">
            <v>24</v>
          </cell>
          <cell r="F136">
            <v>6</v>
          </cell>
          <cell r="G136">
            <v>17</v>
          </cell>
          <cell r="H136">
            <v>0</v>
          </cell>
          <cell r="I136" t="e">
            <v>#N/A</v>
          </cell>
          <cell r="J136">
            <v>7</v>
          </cell>
          <cell r="K136">
            <v>-1</v>
          </cell>
          <cell r="L136">
            <v>6</v>
          </cell>
          <cell r="P136">
            <v>1.2</v>
          </cell>
          <cell r="R136">
            <v>0</v>
          </cell>
          <cell r="S136">
            <v>0</v>
          </cell>
          <cell r="X136">
            <v>14.166666666666668</v>
          </cell>
          <cell r="Y136">
            <v>14.166666666666668</v>
          </cell>
          <cell r="Z136">
            <v>0</v>
          </cell>
          <cell r="AA136">
            <v>0</v>
          </cell>
          <cell r="AB136">
            <v>0</v>
          </cell>
        </row>
        <row r="137">
          <cell r="A137" t="str">
            <v>419 Паштеты «Любительский ГОСТ» Фикс.вес 0,1 ТМ «Стародворье»  Поком</v>
          </cell>
          <cell r="B137" t="str">
            <v>шт</v>
          </cell>
          <cell r="D137">
            <v>57</v>
          </cell>
          <cell r="F137">
            <v>32</v>
          </cell>
          <cell r="G137">
            <v>9</v>
          </cell>
          <cell r="H137">
            <v>0</v>
          </cell>
          <cell r="I137" t="e">
            <v>#N/A</v>
          </cell>
          <cell r="J137">
            <v>21</v>
          </cell>
          <cell r="K137">
            <v>11</v>
          </cell>
          <cell r="L137">
            <v>32</v>
          </cell>
          <cell r="P137">
            <v>6.4</v>
          </cell>
          <cell r="R137">
            <v>0</v>
          </cell>
          <cell r="S137">
            <v>0</v>
          </cell>
          <cell r="X137">
            <v>1.40625</v>
          </cell>
          <cell r="Y137">
            <v>1.40625</v>
          </cell>
          <cell r="Z137">
            <v>0</v>
          </cell>
          <cell r="AA137">
            <v>0</v>
          </cell>
          <cell r="AB137">
            <v>3.6</v>
          </cell>
        </row>
        <row r="138">
          <cell r="A138" t="str">
            <v>420 Паштеты «Печеночный с морковью ГОСТ» Фикс.вес 0,1 ТМ «Стародворье»  Поком</v>
          </cell>
          <cell r="B138" t="str">
            <v>шт</v>
          </cell>
          <cell r="D138">
            <v>37</v>
          </cell>
          <cell r="F138">
            <v>8</v>
          </cell>
          <cell r="G138">
            <v>13</v>
          </cell>
          <cell r="H138">
            <v>0</v>
          </cell>
          <cell r="I138" t="e">
            <v>#N/A</v>
          </cell>
          <cell r="J138">
            <v>6</v>
          </cell>
          <cell r="K138">
            <v>2</v>
          </cell>
          <cell r="L138">
            <v>8</v>
          </cell>
          <cell r="P138">
            <v>1.6</v>
          </cell>
          <cell r="R138">
            <v>0</v>
          </cell>
          <cell r="S138">
            <v>0</v>
          </cell>
          <cell r="X138">
            <v>8.125</v>
          </cell>
          <cell r="Y138">
            <v>8.125</v>
          </cell>
          <cell r="Z138">
            <v>0</v>
          </cell>
          <cell r="AA138">
            <v>0</v>
          </cell>
          <cell r="AB138">
            <v>2.4</v>
          </cell>
        </row>
        <row r="139">
          <cell r="A139" t="str">
            <v>425 Сосиски «Сочные без свинины» Весовые ТМ «Особый рецепт» 1,3 кг  Поком</v>
          </cell>
          <cell r="B139" t="str">
            <v>кг</v>
          </cell>
          <cell r="D139">
            <v>7.6719999999999997</v>
          </cell>
          <cell r="H139">
            <v>0</v>
          </cell>
          <cell r="I139" t="e">
            <v>#N/A</v>
          </cell>
          <cell r="K139">
            <v>0</v>
          </cell>
          <cell r="L139">
            <v>0</v>
          </cell>
          <cell r="P139">
            <v>0</v>
          </cell>
          <cell r="R139">
            <v>0</v>
          </cell>
          <cell r="S139">
            <v>0</v>
          </cell>
          <cell r="X139" t="e">
            <v>#DIV/0!</v>
          </cell>
          <cell r="Y139" t="e">
            <v>#DIV/0!</v>
          </cell>
          <cell r="Z139">
            <v>0</v>
          </cell>
          <cell r="AA139">
            <v>0</v>
          </cell>
          <cell r="AB139">
            <v>0</v>
          </cell>
        </row>
        <row r="140">
          <cell r="A140" t="str">
            <v>427 Колбаса Молочная оригинальная ТМ Особый рецепт в оболочке посное издел  Поком</v>
          </cell>
          <cell r="B140" t="str">
            <v>кг</v>
          </cell>
          <cell r="D140">
            <v>10.945</v>
          </cell>
          <cell r="H140">
            <v>0</v>
          </cell>
          <cell r="I140" t="e">
            <v>#N/A</v>
          </cell>
          <cell r="K140">
            <v>0</v>
          </cell>
          <cell r="L140">
            <v>0</v>
          </cell>
          <cell r="P140">
            <v>0</v>
          </cell>
          <cell r="R140">
            <v>0</v>
          </cell>
          <cell r="S140">
            <v>0</v>
          </cell>
          <cell r="X140" t="e">
            <v>#DIV/0!</v>
          </cell>
          <cell r="Y140" t="e">
            <v>#DIV/0!</v>
          </cell>
          <cell r="Z140">
            <v>0</v>
          </cell>
          <cell r="AA140">
            <v>0</v>
          </cell>
          <cell r="AB140">
            <v>0</v>
          </cell>
        </row>
        <row r="141">
          <cell r="A141" t="str">
            <v>428 Колбаса Русская стародворская ТМ Стародворье в оболочке амифлекс. Поком</v>
          </cell>
          <cell r="B141" t="str">
            <v>кг</v>
          </cell>
          <cell r="D141">
            <v>353.45699999999999</v>
          </cell>
          <cell r="F141">
            <v>1.37</v>
          </cell>
          <cell r="G141">
            <v>344.52</v>
          </cell>
          <cell r="H141">
            <v>0</v>
          </cell>
          <cell r="I141" t="e">
            <v>#N/A</v>
          </cell>
          <cell r="J141">
            <v>1.3</v>
          </cell>
          <cell r="K141">
            <v>7.0000000000000062E-2</v>
          </cell>
          <cell r="L141">
            <v>1.37</v>
          </cell>
          <cell r="P141">
            <v>0.27400000000000002</v>
          </cell>
          <cell r="R141">
            <v>0</v>
          </cell>
          <cell r="S141">
            <v>0</v>
          </cell>
          <cell r="X141">
            <v>1257.3722627737225</v>
          </cell>
          <cell r="Y141">
            <v>1257.3722627737225</v>
          </cell>
          <cell r="Z141">
            <v>0</v>
          </cell>
          <cell r="AA141">
            <v>0</v>
          </cell>
          <cell r="AB141">
            <v>0.26960000000000001</v>
          </cell>
        </row>
        <row r="142">
          <cell r="A142" t="str">
            <v>429 Сосиски С соусом Барбекю ТМ Ядрена копоть ТС Ядрена копоть в оболочке 0,33 кг.  Поком</v>
          </cell>
          <cell r="B142" t="str">
            <v>шт</v>
          </cell>
          <cell r="D142">
            <v>6</v>
          </cell>
          <cell r="H142">
            <v>0</v>
          </cell>
          <cell r="I142" t="e">
            <v>#N/A</v>
          </cell>
          <cell r="K142">
            <v>0</v>
          </cell>
          <cell r="L142">
            <v>0</v>
          </cell>
          <cell r="P142">
            <v>0</v>
          </cell>
          <cell r="R142">
            <v>0</v>
          </cell>
          <cell r="S142">
            <v>0</v>
          </cell>
          <cell r="X142" t="e">
            <v>#DIV/0!</v>
          </cell>
          <cell r="Y142" t="e">
            <v>#DIV/0!</v>
          </cell>
          <cell r="Z142">
            <v>0</v>
          </cell>
          <cell r="AA142">
            <v>0</v>
          </cell>
          <cell r="AB142">
            <v>0</v>
          </cell>
        </row>
        <row r="143">
          <cell r="A143" t="str">
            <v>430 Сосиски С горчицей ТМ Ядрена копоть ТС Ядрена копоть в оболочке вискофан 0,33 кг.  Поком</v>
          </cell>
          <cell r="B143" t="str">
            <v>шт</v>
          </cell>
          <cell r="D143">
            <v>6</v>
          </cell>
          <cell r="H143">
            <v>0</v>
          </cell>
          <cell r="I143" t="e">
            <v>#N/A</v>
          </cell>
          <cell r="K143">
            <v>0</v>
          </cell>
          <cell r="L143">
            <v>0</v>
          </cell>
          <cell r="P143">
            <v>0</v>
          </cell>
          <cell r="R143">
            <v>0</v>
          </cell>
          <cell r="S143">
            <v>0</v>
          </cell>
          <cell r="X143" t="e">
            <v>#DIV/0!</v>
          </cell>
          <cell r="Y143" t="e">
            <v>#DIV/0!</v>
          </cell>
          <cell r="Z143">
            <v>0</v>
          </cell>
          <cell r="AA143">
            <v>0</v>
          </cell>
          <cell r="AB143">
            <v>0</v>
          </cell>
        </row>
        <row r="144">
          <cell r="A144" t="str">
            <v>431 Ветчина Филейская ТМ Вязанка ТС Столичная в оболочке полиамид 0,45 кг.  Поком</v>
          </cell>
          <cell r="B144" t="str">
            <v>шт</v>
          </cell>
          <cell r="D144">
            <v>58</v>
          </cell>
          <cell r="F144">
            <v>3</v>
          </cell>
          <cell r="H144">
            <v>0</v>
          </cell>
          <cell r="I144" t="e">
            <v>#N/A</v>
          </cell>
          <cell r="J144">
            <v>3</v>
          </cell>
          <cell r="K144">
            <v>0</v>
          </cell>
          <cell r="L144">
            <v>3</v>
          </cell>
          <cell r="P144">
            <v>0.6</v>
          </cell>
          <cell r="R144">
            <v>0</v>
          </cell>
          <cell r="S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</row>
        <row r="145">
          <cell r="A145" t="str">
            <v>432 Сосиски Молокуши миникушай ТМ Вязанка в оболочке амицел в м среде 0.33 кг.  Поком</v>
          </cell>
          <cell r="B145" t="str">
            <v>шт</v>
          </cell>
          <cell r="D145">
            <v>26</v>
          </cell>
          <cell r="E145">
            <v>4</v>
          </cell>
          <cell r="F145">
            <v>16</v>
          </cell>
          <cell r="G145">
            <v>7</v>
          </cell>
          <cell r="H145">
            <v>0</v>
          </cell>
          <cell r="I145" t="e">
            <v>#N/A</v>
          </cell>
          <cell r="J145">
            <v>16</v>
          </cell>
          <cell r="K145">
            <v>0</v>
          </cell>
          <cell r="L145">
            <v>16</v>
          </cell>
          <cell r="P145">
            <v>3.2</v>
          </cell>
          <cell r="R145">
            <v>0</v>
          </cell>
          <cell r="S145">
            <v>0</v>
          </cell>
          <cell r="X145">
            <v>2.1875</v>
          </cell>
          <cell r="Y145">
            <v>2.1875</v>
          </cell>
          <cell r="Z145">
            <v>0</v>
          </cell>
          <cell r="AA145">
            <v>0</v>
          </cell>
          <cell r="AB145">
            <v>0.6</v>
          </cell>
        </row>
        <row r="146">
          <cell r="A146" t="str">
            <v>433 Ветчина Нежная с нежным филе ТМ Особый рецепт в оболочке полиамид 0,4 кг.  Поком</v>
          </cell>
          <cell r="B146" t="str">
            <v>шт</v>
          </cell>
          <cell r="D146">
            <v>3</v>
          </cell>
          <cell r="H146">
            <v>0</v>
          </cell>
          <cell r="I146" t="e">
            <v>#N/A</v>
          </cell>
          <cell r="K146">
            <v>0</v>
          </cell>
          <cell r="L146">
            <v>0</v>
          </cell>
          <cell r="P146">
            <v>0</v>
          </cell>
          <cell r="R146">
            <v>0</v>
          </cell>
          <cell r="S146">
            <v>0</v>
          </cell>
          <cell r="X146" t="e">
            <v>#DIV/0!</v>
          </cell>
          <cell r="Y146" t="e">
            <v>#DIV/0!</v>
          </cell>
          <cell r="Z146">
            <v>0</v>
          </cell>
          <cell r="AA146">
            <v>0</v>
          </cell>
          <cell r="AB146">
            <v>0</v>
          </cell>
        </row>
        <row r="147">
          <cell r="A147" t="str">
            <v>434 Колбаса Молочная стародворская ТМ Стародворье в оболочке амифлекс 0,5 кг  Поком</v>
          </cell>
          <cell r="B147" t="str">
            <v>шт</v>
          </cell>
          <cell r="D147">
            <v>2</v>
          </cell>
          <cell r="G147">
            <v>1</v>
          </cell>
          <cell r="H147">
            <v>0</v>
          </cell>
          <cell r="I147" t="e">
            <v>#N/A</v>
          </cell>
          <cell r="K147">
            <v>0</v>
          </cell>
          <cell r="L147">
            <v>0</v>
          </cell>
          <cell r="P147">
            <v>0</v>
          </cell>
          <cell r="R147">
            <v>0</v>
          </cell>
          <cell r="S147">
            <v>0</v>
          </cell>
          <cell r="X147" t="e">
            <v>#DIV/0!</v>
          </cell>
          <cell r="Y147" t="e">
            <v>#DIV/0!</v>
          </cell>
          <cell r="Z147">
            <v>0</v>
          </cell>
          <cell r="AA147">
            <v>0</v>
          </cell>
          <cell r="AB147">
            <v>0</v>
          </cell>
        </row>
        <row r="148">
          <cell r="A148" t="str">
            <v>435 Колбаса Докторская Дугушка ТМ Стародворье ТС Дугушка в оболочке вектор 0,6 кг.  Поком</v>
          </cell>
          <cell r="B148" t="str">
            <v>шт</v>
          </cell>
          <cell r="D148">
            <v>12</v>
          </cell>
          <cell r="H148">
            <v>0</v>
          </cell>
          <cell r="I148" t="e">
            <v>#N/A</v>
          </cell>
          <cell r="K148">
            <v>0</v>
          </cell>
          <cell r="L148">
            <v>0</v>
          </cell>
          <cell r="P148">
            <v>0</v>
          </cell>
          <cell r="R148">
            <v>0</v>
          </cell>
          <cell r="S148">
            <v>0</v>
          </cell>
          <cell r="X148" t="e">
            <v>#DIV/0!</v>
          </cell>
          <cell r="Y148" t="e">
            <v>#DIV/0!</v>
          </cell>
          <cell r="Z148">
            <v>0</v>
          </cell>
          <cell r="AA148">
            <v>0</v>
          </cell>
          <cell r="AB148">
            <v>0</v>
          </cell>
        </row>
        <row r="149">
          <cell r="A149" t="str">
            <v>436 Колбаса Сервелат Филейбургский с филе сочного окорока ТМ Баварушка в оболоч 0,28 кг срез.  Поком</v>
          </cell>
          <cell r="B149" t="str">
            <v>шт</v>
          </cell>
          <cell r="D149">
            <v>22</v>
          </cell>
          <cell r="E149">
            <v>8</v>
          </cell>
          <cell r="F149">
            <v>18</v>
          </cell>
          <cell r="H149">
            <v>0</v>
          </cell>
          <cell r="I149" t="e">
            <v>#N/A</v>
          </cell>
          <cell r="J149">
            <v>18</v>
          </cell>
          <cell r="K149">
            <v>0</v>
          </cell>
          <cell r="L149">
            <v>18</v>
          </cell>
          <cell r="P149">
            <v>3.6</v>
          </cell>
          <cell r="R149">
            <v>0</v>
          </cell>
          <cell r="S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2.4</v>
          </cell>
        </row>
        <row r="150">
          <cell r="A150" t="str">
            <v>437 Колбаса Сервелат Филейбургский с ароматными пряностями ТМ Баварушка в оболочке 0,28 кг срез.  По</v>
          </cell>
          <cell r="B150" t="str">
            <v>шт</v>
          </cell>
          <cell r="D150">
            <v>2</v>
          </cell>
          <cell r="E150">
            <v>1</v>
          </cell>
          <cell r="H150">
            <v>0</v>
          </cell>
          <cell r="I150" t="e">
            <v>#N/A</v>
          </cell>
          <cell r="K150">
            <v>0</v>
          </cell>
          <cell r="L150">
            <v>0</v>
          </cell>
          <cell r="P150">
            <v>0</v>
          </cell>
          <cell r="R150">
            <v>0</v>
          </cell>
          <cell r="S150">
            <v>0</v>
          </cell>
          <cell r="X150" t="e">
            <v>#DIV/0!</v>
          </cell>
          <cell r="Y150" t="e">
            <v>#DIV/0!</v>
          </cell>
          <cell r="Z150">
            <v>0</v>
          </cell>
          <cell r="AA150">
            <v>0</v>
          </cell>
          <cell r="AB150">
            <v>0.6</v>
          </cell>
        </row>
        <row r="151">
          <cell r="A151" t="str">
            <v>446 Сосиски Баварские с сыром 0,35 кг. ТМ Стародворье в оболочке айпил в модифи газовой среде  Поком</v>
          </cell>
          <cell r="B151" t="str">
            <v>шт</v>
          </cell>
          <cell r="D151">
            <v>821</v>
          </cell>
          <cell r="E151">
            <v>1052</v>
          </cell>
          <cell r="F151">
            <v>989</v>
          </cell>
          <cell r="G151">
            <v>882</v>
          </cell>
          <cell r="H151">
            <v>0.35</v>
          </cell>
          <cell r="I151">
            <v>40</v>
          </cell>
          <cell r="J151">
            <v>991</v>
          </cell>
          <cell r="K151">
            <v>-2</v>
          </cell>
          <cell r="L151">
            <v>29</v>
          </cell>
          <cell r="M151">
            <v>960</v>
          </cell>
          <cell r="P151">
            <v>5.8</v>
          </cell>
          <cell r="R151">
            <v>0</v>
          </cell>
          <cell r="S151">
            <v>0</v>
          </cell>
          <cell r="X151">
            <v>152.06896551724139</v>
          </cell>
          <cell r="Y151">
            <v>152.06896551724139</v>
          </cell>
          <cell r="Z151">
            <v>0</v>
          </cell>
          <cell r="AA151">
            <v>0</v>
          </cell>
          <cell r="AB151">
            <v>0.6</v>
          </cell>
          <cell r="AC151" t="str">
            <v>необходимо увеличить продажи</v>
          </cell>
        </row>
        <row r="152">
          <cell r="A152" t="str">
            <v>447 Колбаса Филейбургская с душистым чесноком ТМ Баварушка в оболочке фиброуз  0,28 кг срез  Поком</v>
          </cell>
          <cell r="B152" t="str">
            <v>шт</v>
          </cell>
          <cell r="D152">
            <v>30</v>
          </cell>
          <cell r="F152">
            <v>14</v>
          </cell>
          <cell r="G152">
            <v>3</v>
          </cell>
          <cell r="H152">
            <v>0</v>
          </cell>
          <cell r="I152" t="e">
            <v>#N/A</v>
          </cell>
          <cell r="J152">
            <v>14</v>
          </cell>
          <cell r="K152">
            <v>0</v>
          </cell>
          <cell r="L152">
            <v>14</v>
          </cell>
          <cell r="P152">
            <v>2.8</v>
          </cell>
          <cell r="R152">
            <v>0</v>
          </cell>
          <cell r="S152">
            <v>0</v>
          </cell>
          <cell r="X152">
            <v>1.0714285714285714</v>
          </cell>
          <cell r="Y152">
            <v>1.0714285714285714</v>
          </cell>
          <cell r="Z152">
            <v>0</v>
          </cell>
          <cell r="AA152">
            <v>0</v>
          </cell>
          <cell r="AB152">
            <v>1.4</v>
          </cell>
        </row>
        <row r="153">
          <cell r="A153" t="str">
            <v>448 Колбаски бюргерсы ТМ Ядрена копоть ТС Ядрена копотьв оболочке вискофан 0,3 кг.  Поком</v>
          </cell>
          <cell r="B153" t="str">
            <v>шт</v>
          </cell>
          <cell r="D153">
            <v>6</v>
          </cell>
          <cell r="H153">
            <v>0</v>
          </cell>
          <cell r="I153" t="e">
            <v>#N/A</v>
          </cell>
          <cell r="K153">
            <v>0</v>
          </cell>
          <cell r="L153">
            <v>0</v>
          </cell>
          <cell r="P153">
            <v>0</v>
          </cell>
          <cell r="R153">
            <v>0</v>
          </cell>
          <cell r="S153">
            <v>0</v>
          </cell>
          <cell r="X153" t="e">
            <v>#DIV/0!</v>
          </cell>
          <cell r="Y153" t="e">
            <v>#DIV/0!</v>
          </cell>
          <cell r="Z153">
            <v>0</v>
          </cell>
          <cell r="AA153">
            <v>0</v>
          </cell>
          <cell r="AB153">
            <v>0</v>
          </cell>
        </row>
        <row r="154">
          <cell r="A154" t="str">
            <v>451 Сосиски «Баварские» Фикс.вес 0,35 П/а ТМ «Стародворье»  Поком</v>
          </cell>
          <cell r="B154" t="str">
            <v>шт</v>
          </cell>
          <cell r="E154">
            <v>2334</v>
          </cell>
          <cell r="F154">
            <v>2334</v>
          </cell>
          <cell r="H154">
            <v>0</v>
          </cell>
          <cell r="I154" t="e">
            <v>#N/A</v>
          </cell>
          <cell r="J154">
            <v>2334</v>
          </cell>
          <cell r="K154">
            <v>0</v>
          </cell>
          <cell r="L154">
            <v>0</v>
          </cell>
          <cell r="M154">
            <v>2334</v>
          </cell>
          <cell r="P154">
            <v>0</v>
          </cell>
          <cell r="R154">
            <v>0</v>
          </cell>
          <cell r="S154">
            <v>0</v>
          </cell>
          <cell r="X154" t="e">
            <v>#DIV/0!</v>
          </cell>
          <cell r="Y154" t="e">
            <v>#DIV/0!</v>
          </cell>
          <cell r="Z154">
            <v>0</v>
          </cell>
          <cell r="AA154">
            <v>0</v>
          </cell>
          <cell r="AB154">
            <v>0</v>
          </cell>
        </row>
        <row r="155">
          <cell r="A155" t="str">
            <v>БОНУС_096  Сосиски Баварские,  0.42кг,ПОКОМ</v>
          </cell>
          <cell r="B155" t="str">
            <v>шт</v>
          </cell>
          <cell r="D155">
            <v>-64</v>
          </cell>
          <cell r="E155">
            <v>90</v>
          </cell>
          <cell r="F155">
            <v>21</v>
          </cell>
          <cell r="H155">
            <v>0</v>
          </cell>
          <cell r="I155">
            <v>0</v>
          </cell>
          <cell r="J155">
            <v>55</v>
          </cell>
          <cell r="K155">
            <v>-34</v>
          </cell>
          <cell r="L155">
            <v>21</v>
          </cell>
          <cell r="P155">
            <v>4.2</v>
          </cell>
          <cell r="R155">
            <v>0</v>
          </cell>
          <cell r="S155">
            <v>0</v>
          </cell>
          <cell r="X155">
            <v>0</v>
          </cell>
          <cell r="Y155">
            <v>0</v>
          </cell>
          <cell r="Z155">
            <v>16.84</v>
          </cell>
          <cell r="AA155">
            <v>0.4</v>
          </cell>
          <cell r="AB155">
            <v>13.6</v>
          </cell>
        </row>
        <row r="156">
          <cell r="A156" t="str">
            <v>БОНУС_229  Колбаса Молочная Дугушка, в/у, ВЕС, ТМ Стародворье   ПОКОМ</v>
          </cell>
          <cell r="B156" t="str">
            <v>кг</v>
          </cell>
          <cell r="D156">
            <v>-277.596</v>
          </cell>
          <cell r="E156">
            <v>333.01</v>
          </cell>
          <cell r="F156">
            <v>51</v>
          </cell>
          <cell r="H156">
            <v>0</v>
          </cell>
          <cell r="I156">
            <v>0</v>
          </cell>
          <cell r="J156">
            <v>116.8</v>
          </cell>
          <cell r="K156">
            <v>-65.8</v>
          </cell>
          <cell r="L156">
            <v>51</v>
          </cell>
          <cell r="P156">
            <v>10.199999999999999</v>
          </cell>
          <cell r="R156">
            <v>0</v>
          </cell>
          <cell r="S156">
            <v>0</v>
          </cell>
          <cell r="X156">
            <v>0</v>
          </cell>
          <cell r="Y156">
            <v>0</v>
          </cell>
          <cell r="Z156">
            <v>18.182600000000001</v>
          </cell>
          <cell r="AA156">
            <v>52.218600000000002</v>
          </cell>
          <cell r="AB156">
            <v>4.1834000000000007</v>
          </cell>
        </row>
        <row r="157">
          <cell r="A157" t="str">
            <v>БОНУС_314 Колбаса вареная Филейская ТМ Вязанка ТС Классическая в оболочке полиамид.  ПОКОМ</v>
          </cell>
          <cell r="B157" t="str">
            <v>кг</v>
          </cell>
          <cell r="D157">
            <v>-88.79</v>
          </cell>
          <cell r="E157">
            <v>115.17100000000001</v>
          </cell>
          <cell r="F157">
            <v>9.75</v>
          </cell>
          <cell r="H157">
            <v>0</v>
          </cell>
          <cell r="I157">
            <v>0</v>
          </cell>
          <cell r="J157">
            <v>14.3</v>
          </cell>
          <cell r="K157">
            <v>-4.5500000000000007</v>
          </cell>
          <cell r="L157">
            <v>9.75</v>
          </cell>
          <cell r="P157">
            <v>1.95</v>
          </cell>
          <cell r="R157">
            <v>0</v>
          </cell>
          <cell r="S157">
            <v>0</v>
          </cell>
          <cell r="X157">
            <v>0</v>
          </cell>
          <cell r="Y157">
            <v>0</v>
          </cell>
          <cell r="Z157">
            <v>9.7664000000000009</v>
          </cell>
          <cell r="AA157">
            <v>12.0472</v>
          </cell>
          <cell r="AB157">
            <v>10.137</v>
          </cell>
        </row>
        <row r="158">
          <cell r="A158" t="str">
            <v>У_022  Колбаса Вязанка со шпиком, вектор 0,5кг, ПОКОМ</v>
          </cell>
          <cell r="B158" t="str">
            <v>шт</v>
          </cell>
          <cell r="D158">
            <v>7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P158">
            <v>0</v>
          </cell>
          <cell r="R158">
            <v>0</v>
          </cell>
          <cell r="S158">
            <v>0</v>
          </cell>
          <cell r="X158" t="e">
            <v>#DIV/0!</v>
          </cell>
          <cell r="Y158" t="e">
            <v>#DIV/0!</v>
          </cell>
          <cell r="Z158">
            <v>0</v>
          </cell>
          <cell r="AA158">
            <v>0.2</v>
          </cell>
          <cell r="AB158">
            <v>0</v>
          </cell>
        </row>
        <row r="159">
          <cell r="A159" t="str">
            <v>У_312  Ветчина Филейская ТМ Вязанка ТС Столичная ВЕС  ПОКОМ</v>
          </cell>
          <cell r="B159" t="str">
            <v>кг</v>
          </cell>
          <cell r="D159">
            <v>36.814</v>
          </cell>
          <cell r="F159">
            <v>1.375</v>
          </cell>
          <cell r="H159">
            <v>0</v>
          </cell>
          <cell r="I159">
            <v>0</v>
          </cell>
          <cell r="J159">
            <v>9.1999999999999993</v>
          </cell>
          <cell r="K159">
            <v>-7.8249999999999993</v>
          </cell>
          <cell r="L159">
            <v>1.375</v>
          </cell>
          <cell r="P159">
            <v>0.27500000000000002</v>
          </cell>
          <cell r="R159">
            <v>0</v>
          </cell>
          <cell r="S159">
            <v>0</v>
          </cell>
          <cell r="X159">
            <v>0</v>
          </cell>
          <cell r="Y159">
            <v>0</v>
          </cell>
          <cell r="Z159">
            <v>0.54600000000000004</v>
          </cell>
          <cell r="AA159">
            <v>0</v>
          </cell>
          <cell r="AB159">
            <v>0</v>
          </cell>
        </row>
        <row r="160">
          <cell r="A160" t="str">
            <v>У_314 Колбаса вареная Филейская ТМ Вязанка ТС Классическая в оболочке полиамид.  ПОКОМ</v>
          </cell>
          <cell r="B160" t="str">
            <v>кг</v>
          </cell>
          <cell r="D160">
            <v>5.5860000000000003</v>
          </cell>
          <cell r="H160">
            <v>0</v>
          </cell>
          <cell r="I160">
            <v>0</v>
          </cell>
          <cell r="J160">
            <v>3.9</v>
          </cell>
          <cell r="K160">
            <v>-3.9</v>
          </cell>
          <cell r="L160">
            <v>0</v>
          </cell>
          <cell r="P160">
            <v>0</v>
          </cell>
          <cell r="R160">
            <v>0</v>
          </cell>
          <cell r="S160">
            <v>0</v>
          </cell>
          <cell r="X160" t="e">
            <v>#DIV/0!</v>
          </cell>
          <cell r="Y160" t="e">
            <v>#DIV/0!</v>
          </cell>
          <cell r="Z160">
            <v>6.3593999999999999</v>
          </cell>
          <cell r="AA160">
            <v>19.354199999999999</v>
          </cell>
          <cell r="AB160">
            <v>11.317</v>
          </cell>
        </row>
        <row r="161">
          <cell r="A161" t="str">
            <v>с/в колбасы «Балыкбургская с мраморным балыком» ф/в 0,11 н/о ТМ «Баварушка»</v>
          </cell>
          <cell r="H161">
            <v>0.11</v>
          </cell>
          <cell r="AC161" t="str">
            <v>Химич согласовал</v>
          </cell>
        </row>
        <row r="162">
          <cell r="A162" t="str">
            <v>с/в колбасы «Филейбургская с филе сочного окорока» ф/в 0,13 н/о ТМ «Баварушка»</v>
          </cell>
          <cell r="H162">
            <v>0.13</v>
          </cell>
          <cell r="AC162" t="str">
            <v>Химич согласовал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24755.59</v>
          </cell>
        </row>
        <row r="2">
          <cell r="A2" t="str">
            <v>ПОКОМ Логистический Партнер</v>
          </cell>
          <cell r="D2">
            <v>24755.59</v>
          </cell>
        </row>
        <row r="3">
          <cell r="A3" t="str">
            <v>Вязанка Логистический Партнер(Кг)</v>
          </cell>
          <cell r="D3">
            <v>1115.9000000000001</v>
          </cell>
        </row>
        <row r="4">
          <cell r="A4" t="str">
            <v>005  Колбаса Докторская ГОСТ, Вязанка вектор,ВЕС. ПОКОМ</v>
          </cell>
          <cell r="D4">
            <v>149.6</v>
          </cell>
        </row>
        <row r="5">
          <cell r="A5" t="str">
            <v>012  Колбаса Сервелат Столичный, Вязанка фиброуз в/у, ПОКОМ</v>
          </cell>
          <cell r="D5">
            <v>2.2999999999999998</v>
          </cell>
        </row>
        <row r="6">
          <cell r="A6" t="str">
            <v>016  Сосиски Вязанка Молочные, Вязанка вискофан  ВЕС.ПОКОМ</v>
          </cell>
          <cell r="D6">
            <v>157.19999999999999</v>
          </cell>
        </row>
        <row r="7">
          <cell r="A7" t="str">
            <v>017  Сосиски Вязанка Сливочные, Вязанка амицел ВЕС.ПОКОМ</v>
          </cell>
          <cell r="D7">
            <v>181.2</v>
          </cell>
        </row>
        <row r="8">
          <cell r="A8" t="str">
            <v>018  Сосиски Рубленые, Вязанка вискофан  ВЕС.ПОКОМ</v>
          </cell>
          <cell r="D8">
            <v>27.4</v>
          </cell>
        </row>
        <row r="9">
          <cell r="A9" t="str">
            <v>312  Ветчина Филейская ТМ Вязанка ТС Столичная ВЕС  ПОКОМ</v>
          </cell>
          <cell r="D9">
            <v>86.4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190.4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118.4</v>
          </cell>
        </row>
        <row r="12">
          <cell r="A12" t="str">
            <v>363 Сардельки Филейские Вязанка ТМ Вязанка в обол NDX  ПОКОМ</v>
          </cell>
          <cell r="D12">
            <v>58.4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107.9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36.700000000000003</v>
          </cell>
        </row>
        <row r="15">
          <cell r="A15" t="str">
            <v>Вязанка Логистический Партнер(Шт)</v>
          </cell>
          <cell r="D15">
            <v>1063</v>
          </cell>
        </row>
        <row r="16">
          <cell r="A16" t="str">
            <v>022  Колбаса Вязанка со шпиком, вектор 0,5кг, ПОКОМ</v>
          </cell>
          <cell r="D16">
            <v>4</v>
          </cell>
        </row>
        <row r="17">
          <cell r="A17" t="str">
            <v>023  Колбаса Докторская ГОСТ, Вязанка вектор, 0,4 кг, ПОКОМ</v>
          </cell>
          <cell r="D17">
            <v>34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305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503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54</v>
          </cell>
        </row>
        <row r="21">
          <cell r="A21" t="str">
            <v>368 Колбаса вареная Молокуша ТМ Вязанка в оболочке полиамид 0,45 кг</v>
          </cell>
          <cell r="D21">
            <v>26</v>
          </cell>
        </row>
        <row r="22">
          <cell r="A22" t="str">
            <v>373 Ветчины «Филейская» Фикс.вес 0,45 Вектор ТМ «Вязанка»  Поком</v>
          </cell>
          <cell r="D22">
            <v>8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52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68</v>
          </cell>
        </row>
        <row r="25">
          <cell r="A25" t="str">
            <v>432 Сосиски Молокуши миникушай ТМ Вязанка в оболочке амицел в м среде 0.33 кг.  Поком</v>
          </cell>
          <cell r="D25">
            <v>9</v>
          </cell>
        </row>
        <row r="26">
          <cell r="A26" t="str">
            <v>Логистический Партнер кг</v>
          </cell>
          <cell r="D26">
            <v>16071.19</v>
          </cell>
        </row>
        <row r="27">
          <cell r="A27" t="str">
            <v>200  Ветчина Дугушка ТМ Стародворье, вектор в/у    ПОКОМ</v>
          </cell>
          <cell r="D27">
            <v>638.54999999999995</v>
          </cell>
        </row>
        <row r="28">
          <cell r="A28" t="str">
            <v>201  Ветчина Нежная ТМ Особый рецепт, (2,5кг), ПОКОМ</v>
          </cell>
          <cell r="D28">
            <v>2862.83</v>
          </cell>
        </row>
        <row r="29">
          <cell r="A29" t="str">
            <v>215  Колбаса Докторская ГОСТ Дугушка, ВЕС, ТМ Стародворье ПОКОМ</v>
          </cell>
          <cell r="D29">
            <v>90.4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176.9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D31">
            <v>40.5</v>
          </cell>
        </row>
        <row r="32">
          <cell r="A32" t="str">
            <v>219  Колбаса Докторская Особая ТМ Особый рецепт, ВЕС  ПОКОМ</v>
          </cell>
          <cell r="D32">
            <v>4267.7</v>
          </cell>
        </row>
        <row r="33">
          <cell r="A33" t="str">
            <v>220  Колбаса Докторская по-стародворски, амифлекс, ВЕС,   ПОКОМ</v>
          </cell>
          <cell r="D33">
            <v>7.8</v>
          </cell>
        </row>
        <row r="34">
          <cell r="A34" t="str">
            <v>222  Колбаса Докторская стародворская, ВЕС, ВсхЗв   ПОКОМ</v>
          </cell>
          <cell r="D34">
            <v>3.9</v>
          </cell>
        </row>
        <row r="35">
          <cell r="A35" t="str">
            <v>225  Колбаса Дугушка со шпиком, ВЕС, ТМ Стародворье   ПОКОМ</v>
          </cell>
          <cell r="D35">
            <v>78.599999999999994</v>
          </cell>
        </row>
        <row r="36">
          <cell r="A36" t="str">
            <v>226  Колбаса Княжеская, с/к белков.обол в термоусад. пакете, ВЕС, ТМ Стародворье ПОКОМ</v>
          </cell>
          <cell r="D36">
            <v>4.5199999999999996</v>
          </cell>
        </row>
        <row r="37">
          <cell r="A37" t="str">
            <v>229  Колбаса Молочная Дугушка, в/у, ВЕС, ТМ Стародворье   ПОКОМ</v>
          </cell>
          <cell r="D37">
            <v>540.85</v>
          </cell>
        </row>
        <row r="38">
          <cell r="A38" t="str">
            <v>230  Колбаса Молочная Особая ТМ Особый рецепт, п/а, ВЕС. ПОКОМ</v>
          </cell>
          <cell r="D38">
            <v>3073.7</v>
          </cell>
        </row>
        <row r="39">
          <cell r="A39" t="str">
            <v>231  Колбаса Молочная по-стародворски, ВЕС   ПОКОМ</v>
          </cell>
          <cell r="D39">
            <v>1.3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1122.75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188.5</v>
          </cell>
        </row>
        <row r="42">
          <cell r="A42" t="str">
            <v>237  Колбаса Русская по-стародворски, ВЕС.  ПОКОМ</v>
          </cell>
          <cell r="D42">
            <v>2.6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342.45</v>
          </cell>
        </row>
        <row r="44">
          <cell r="A44" t="str">
            <v>240  Колбаса Салями охотничья, ВЕС. ПОКОМ</v>
          </cell>
          <cell r="D44">
            <v>20.25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562.09</v>
          </cell>
        </row>
        <row r="46">
          <cell r="A46" t="str">
            <v>243  Колбаса Сервелат Зернистый, ВЕС.  ПОКОМ</v>
          </cell>
          <cell r="D46">
            <v>54.5</v>
          </cell>
        </row>
        <row r="47">
          <cell r="A47" t="str">
            <v>246  Колбаса Стародворская ТМ Стародворье ТС Старый двор, ПОКОМ</v>
          </cell>
          <cell r="D47">
            <v>1.3</v>
          </cell>
        </row>
        <row r="48">
          <cell r="A48" t="str">
            <v>248  Сардельки Сочные ТМ Особый рецепт,   ПОКОМ</v>
          </cell>
          <cell r="D48">
            <v>64.2</v>
          </cell>
        </row>
        <row r="49">
          <cell r="A49" t="str">
            <v>250  Сардельки стародворские с говядиной в обол. NDX, ВЕС. ПОКОМ</v>
          </cell>
          <cell r="D49">
            <v>340.7</v>
          </cell>
        </row>
        <row r="50">
          <cell r="A50" t="str">
            <v>253  Сосиски Ганноверские   ПОКОМ</v>
          </cell>
          <cell r="D50">
            <v>16.8</v>
          </cell>
        </row>
        <row r="51">
          <cell r="A51" t="str">
            <v>254  Сосиски Датские, ВЕС, ТМ КОЛБАСНЫЙ СТАНДАРТ ПОКОМ</v>
          </cell>
          <cell r="D51">
            <v>1.3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906.2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60.5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48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D55">
            <v>40.299999999999997</v>
          </cell>
        </row>
        <row r="56">
          <cell r="A56" t="str">
            <v>271  Колбаса Сервелат Левантский ТМ Особый Рецепт, ВЕС. ПОКОМ</v>
          </cell>
          <cell r="D56">
            <v>2.8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120</v>
          </cell>
        </row>
        <row r="58">
          <cell r="A58" t="str">
            <v>283  Сосиски Сочинки, ВЕС, ТМ Стародворье ПОКОМ</v>
          </cell>
          <cell r="D58">
            <v>141.1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D59">
            <v>67.900000000000006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3.7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99.7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68.8</v>
          </cell>
        </row>
        <row r="63">
          <cell r="A63" t="str">
            <v>386 Колбаса Филейбургская с душистым чесноком ТМ Баварушка в оболочке фиброуз в вакуу  ПОКОМ</v>
          </cell>
          <cell r="D63">
            <v>7.2</v>
          </cell>
        </row>
        <row r="64">
          <cell r="A64" t="str">
            <v>Логистический Партнер Шт</v>
          </cell>
          <cell r="D64">
            <v>2958</v>
          </cell>
        </row>
        <row r="65">
          <cell r="A65" t="str">
            <v>043  Ветчина Нежная ТМ Особый рецепт, п/а, 0,4кг    ПОКОМ</v>
          </cell>
          <cell r="D65">
            <v>13</v>
          </cell>
        </row>
        <row r="66">
          <cell r="A66" t="str">
            <v>055  Колбаса вареная Филейбургская, 0,45 кг, БАВАРУШКА ПОКОМ</v>
          </cell>
          <cell r="D66">
            <v>4</v>
          </cell>
        </row>
        <row r="67">
          <cell r="A67" t="str">
            <v>058  Колбаса Докторская Особая ТМ Особый рецепт,  0,5кг, ПОКОМ</v>
          </cell>
          <cell r="D67">
            <v>22</v>
          </cell>
        </row>
        <row r="68">
          <cell r="A68" t="str">
            <v>059  Колбаса Докторская по-стародворски  0.5 кг, ПОКОМ</v>
          </cell>
          <cell r="D68">
            <v>10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28</v>
          </cell>
        </row>
        <row r="70">
          <cell r="A70" t="str">
            <v>065  Колбаса Молочная по-стародворски, 0,5кг,ПОКОМ</v>
          </cell>
          <cell r="D70">
            <v>6</v>
          </cell>
        </row>
        <row r="71">
          <cell r="A71" t="str">
            <v>068  Колбаса Особая ТМ Особый рецепт, 0,5 кг, ПОКОМ</v>
          </cell>
          <cell r="D71">
            <v>7</v>
          </cell>
        </row>
        <row r="72">
          <cell r="A72" t="str">
            <v>079  Колбаса Сервелат Кремлевский,  0.35 кг, ПОКОМ</v>
          </cell>
          <cell r="D72">
            <v>8</v>
          </cell>
        </row>
        <row r="73">
          <cell r="A73" t="str">
            <v>083  Колбаса Швейцарская 0,17 кг., ШТ., сырокопченая   ПОКОМ</v>
          </cell>
          <cell r="D73">
            <v>1</v>
          </cell>
        </row>
        <row r="74">
          <cell r="A74" t="str">
            <v>091  Сардельки Баварские, МГС 0.38кг, ТМ Стародворье  ПОКОМ</v>
          </cell>
          <cell r="D74">
            <v>9</v>
          </cell>
        </row>
        <row r="75">
          <cell r="A75" t="str">
            <v>092  Сосиски Баварские с сыром,  0.42кг,ПОКОМ</v>
          </cell>
          <cell r="D75">
            <v>1</v>
          </cell>
        </row>
        <row r="76">
          <cell r="A76" t="str">
            <v>094  Сосиски Баварские,  0.35кг, ТМ Колбасный стандарт ПОКОМ</v>
          </cell>
          <cell r="D76">
            <v>22</v>
          </cell>
        </row>
        <row r="77">
          <cell r="A77" t="str">
            <v>102  Сосиски Ганноверские, амилюкс МГС, 0.6кг, ТМ Стародворье    ПОКОМ</v>
          </cell>
          <cell r="D77">
            <v>5</v>
          </cell>
        </row>
        <row r="78">
          <cell r="A78" t="str">
            <v>107  Сосиски С сыром,  0.33кг,ядрена копоть ПОКОМ</v>
          </cell>
          <cell r="D78">
            <v>2</v>
          </cell>
        </row>
        <row r="79">
          <cell r="A79" t="str">
            <v>115  Колбаса Салями Филейбургская зернистая, в/у 0,35 кг срез, БАВАРУШКА ПОКОМ</v>
          </cell>
          <cell r="D79">
            <v>17</v>
          </cell>
        </row>
        <row r="80">
          <cell r="A80" t="str">
            <v>116  Колбаса Балыкбурская с копченым балыком, в/у 0,35 кг срез, БАВАРУШКА ПОКОМ</v>
          </cell>
          <cell r="D80">
            <v>8</v>
          </cell>
        </row>
        <row r="81">
          <cell r="A81" t="str">
            <v>117  Колбаса Сервелат Филейбургский с ароматными пряностями, в/у 0,35 кг срез, БАВАРУШКА ПОКОМ</v>
          </cell>
          <cell r="D81">
            <v>3</v>
          </cell>
        </row>
        <row r="82">
          <cell r="A82" t="str">
            <v>273  Сосиски Сочинки с сочной грудинкой, МГС 0.4кг,   ПОКОМ</v>
          </cell>
          <cell r="D82">
            <v>444</v>
          </cell>
        </row>
        <row r="83">
          <cell r="A83" t="str">
            <v>296  Колбаса Мясорубская с рубленой грудинкой 0,35кг срез ТМ Стародворье  ПОКОМ</v>
          </cell>
          <cell r="D83">
            <v>94</v>
          </cell>
        </row>
        <row r="84">
          <cell r="A84" t="str">
            <v>301  Сосиски Сочинки по-баварски с сыром,  0.4кг, ТМ Стародворье  ПОКОМ</v>
          </cell>
          <cell r="D84">
            <v>333</v>
          </cell>
        </row>
        <row r="85">
          <cell r="A85" t="str">
            <v>302  Сосиски Сочинки по-баварски,  0.4кг, ТМ Стародворье  ПОКОМ</v>
          </cell>
          <cell r="D85">
            <v>588</v>
          </cell>
        </row>
        <row r="86">
          <cell r="A86" t="str">
            <v>309  Сосиски Сочинки с сыром 0,4 кг ТМ Стародворье  ПОКОМ</v>
          </cell>
          <cell r="D86">
            <v>34</v>
          </cell>
        </row>
        <row r="87">
          <cell r="A87" t="str">
            <v>320  Сосиски Сочинки с сочным окороком 0,4 кг ТМ Стародворье  ПОКОМ</v>
          </cell>
          <cell r="D87">
            <v>330</v>
          </cell>
        </row>
        <row r="88">
          <cell r="A88" t="str">
            <v>323 Колбаса варенокопченая Балыкбургская рубленая ТМ Баварушка срез 0,35 кг   ПОКОМ</v>
          </cell>
          <cell r="D88">
            <v>3</v>
          </cell>
        </row>
        <row r="89">
          <cell r="A89" t="str">
            <v>325 Колбаса Сервелат Мясорубский ТМ Стародворье с мелкорубленным окороком 0,35 кг  ПОКОМ</v>
          </cell>
          <cell r="D89">
            <v>46</v>
          </cell>
        </row>
        <row r="90">
          <cell r="A90" t="str">
            <v>343 Колбаса Докторская оригинальная ТМ Особый рецепт в оболочке полиамид 0,4 кг.  ПОКОМ</v>
          </cell>
          <cell r="D90">
            <v>3</v>
          </cell>
        </row>
        <row r="91">
          <cell r="A91" t="str">
            <v>352  Сардельки Сочинки с сыром 0,4 кг ТМ Стародворье   ПОКОМ</v>
          </cell>
          <cell r="D91">
            <v>66</v>
          </cell>
        </row>
        <row r="92">
          <cell r="A92" t="str">
            <v>355 Сос Молочные для завтрака ОР полиамид мгс 0,4 кг НД СК  ПОКОМ</v>
          </cell>
          <cell r="D92">
            <v>25</v>
          </cell>
        </row>
        <row r="93">
          <cell r="A93" t="str">
            <v>360 Колбаса варено-копченая  Сервелат Левантский ТМ Особый Рецепт  0,35 кг  ПОКОМ</v>
          </cell>
          <cell r="D93">
            <v>6</v>
          </cell>
        </row>
        <row r="94">
          <cell r="A94" t="str">
            <v>361 Колбаса Салями Филейбургская зернистая ТМ Баварушка в оболочке  в вак 0.28кг ПОКОМ</v>
          </cell>
          <cell r="D94">
            <v>46</v>
          </cell>
        </row>
        <row r="95">
          <cell r="A95" t="str">
            <v>364 Колбаса Сервелат Филейбургский с копченой грудинкой ТМ Баварушка  в/у 0,28 кг  ПОКОМ</v>
          </cell>
          <cell r="D95">
            <v>62</v>
          </cell>
        </row>
        <row r="96">
          <cell r="A96" t="str">
            <v>371  Сосиски Сочинки Молочные 0,4 кг ТМ Стародворье  ПОКОМ</v>
          </cell>
          <cell r="D96">
            <v>349</v>
          </cell>
        </row>
        <row r="97">
          <cell r="A97" t="str">
            <v>372  Сосиски Сочинки Сливочные 0,4 кг ТМ Стародворье  ПОКОМ</v>
          </cell>
          <cell r="D97">
            <v>268</v>
          </cell>
        </row>
        <row r="98">
          <cell r="A98" t="str">
            <v>381  Сардельки Сочинки 0,4кг ТМ Стародворье  ПОКОМ</v>
          </cell>
          <cell r="D98">
            <v>18</v>
          </cell>
        </row>
        <row r="99">
          <cell r="A99" t="str">
            <v>418 С/к колбасы Мини-салями во вкусом бекона Ядрена копоть Фикс.вес 0,05 б/о Ядрена копоть  Поком</v>
          </cell>
          <cell r="D99">
            <v>2</v>
          </cell>
        </row>
        <row r="100">
          <cell r="A100" t="str">
            <v>419 Паштеты «Любительский ГОСТ» Фикс.вес 0,1 ТМ «Стародворье»  Поком</v>
          </cell>
          <cell r="D100">
            <v>3</v>
          </cell>
        </row>
        <row r="101">
          <cell r="A101" t="str">
            <v>420 Паштеты «Печеночный с морковью ГОСТ» Фикс.вес 0,1 ТМ «Стародворье»  Поком</v>
          </cell>
          <cell r="D101">
            <v>3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D102">
            <v>66</v>
          </cell>
        </row>
        <row r="103">
          <cell r="A103" t="str">
            <v>447 Колбаса Филейбургская с душистым чесноком ТМ Баварушка в оболочке фиброуз  0,28 кг срез  Поком</v>
          </cell>
          <cell r="D103">
            <v>3</v>
          </cell>
        </row>
        <row r="104">
          <cell r="A104" t="str">
            <v>ПОКОМ Логистический Партнер Заморозка</v>
          </cell>
          <cell r="D104">
            <v>3547.5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1</v>
          </cell>
        </row>
        <row r="106">
          <cell r="A106" t="str">
            <v>Готовые чебупели острые с мясом Горячая штучка 0,3 кг зам  ПОКОМ</v>
          </cell>
          <cell r="D106">
            <v>43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78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50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27</v>
          </cell>
        </row>
        <row r="111">
          <cell r="A111" t="str">
            <v>Жар-ладушки с мясом ТМ Зареченские ТС Зареченские продукты.  Поком</v>
          </cell>
          <cell r="D111">
            <v>24.6</v>
          </cell>
        </row>
        <row r="112">
          <cell r="A112" t="str">
            <v>Жар-ладушки с мясом, картофелем и грибами вес ТМ Зареченские ТС Зареченские продукты</v>
          </cell>
          <cell r="D112">
            <v>23.8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18.5</v>
          </cell>
        </row>
        <row r="114">
          <cell r="A114" t="str">
            <v>Жар-мени вес "Мясная галерея"</v>
          </cell>
          <cell r="D114">
            <v>20.399999999999999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48</v>
          </cell>
        </row>
        <row r="116">
          <cell r="A116" t="str">
            <v>Круггетсы с сырным соусом ТМ Горячая штучка 3 кг зам вес ПОКОМ</v>
          </cell>
          <cell r="D116">
            <v>3</v>
          </cell>
        </row>
        <row r="117">
          <cell r="A117" t="str">
            <v>Круггетсы сочные ТМ Горячая штучка ТС Круггетсы 0,25 кг зам  ПОКОМ</v>
          </cell>
          <cell r="D117">
            <v>32</v>
          </cell>
        </row>
        <row r="118">
          <cell r="A118" t="str">
            <v>Мини-сосиски в тесте "Фрайпики" 1,8кг ВЕС,  ПОКОМ</v>
          </cell>
          <cell r="D118">
            <v>3.6</v>
          </cell>
        </row>
        <row r="119">
          <cell r="A119" t="str">
            <v>Мини-сосиски в тесте "Фрайпики" 3,7кг ВЕС,  ПОКОМ</v>
          </cell>
          <cell r="D119">
            <v>3.7</v>
          </cell>
        </row>
        <row r="120">
          <cell r="A120" t="str">
            <v>Мини-сосиски в тесте "Фрайпики" 3,7кг ВЕС, ТМ Зареченские  ПОКОМ</v>
          </cell>
          <cell r="D120">
            <v>3.7</v>
          </cell>
        </row>
        <row r="121">
          <cell r="A121" t="str">
            <v>Мини-сосиски в тесте Фрайпики 1,8кг ВЕС ТМ Зареченские  Поком</v>
          </cell>
          <cell r="D121">
            <v>34.200000000000003</v>
          </cell>
        </row>
        <row r="122">
          <cell r="A122" t="str">
            <v>Наггетсы из печи 0,25кг ТМ Вязанка ТС Няняггетсы Сливушки замор.  ПОКОМ</v>
          </cell>
          <cell r="D122">
            <v>5</v>
          </cell>
        </row>
        <row r="123">
          <cell r="A123" t="str">
            <v>Наггетсы Нагетосы Сочная курочка ТМ Горячая штучка 0,25 кг зам  ПОКОМ</v>
          </cell>
          <cell r="D123">
            <v>188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D124">
            <v>270</v>
          </cell>
        </row>
        <row r="125">
          <cell r="A125" t="str">
            <v>Наггетсы хрустящие п/ф ВЕС ПОКОМ</v>
          </cell>
          <cell r="D125">
            <v>22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60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1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53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2</v>
          </cell>
        </row>
        <row r="130">
          <cell r="A130" t="str">
            <v>Пельмени Бигбули с мясом, Горячая штучка 0,9кг  ПОКОМ</v>
          </cell>
          <cell r="D130">
            <v>14</v>
          </cell>
        </row>
        <row r="131">
          <cell r="A131" t="str">
            <v>Пельмени Бигбули со слив.маслом 0,9 кг   Поком</v>
          </cell>
          <cell r="D131">
            <v>42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6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85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24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380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212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40</v>
          </cell>
        </row>
        <row r="138">
          <cell r="A138" t="str">
            <v>Пельмени Быстромени рубл. в тесте из мяса кур. вареные сфера "Мясная галерея" ВЕС</v>
          </cell>
          <cell r="D138">
            <v>20</v>
          </cell>
        </row>
        <row r="139">
          <cell r="A139" t="str">
            <v>Пельмени Зареченские сфера 5 кг.  ПОКОМ</v>
          </cell>
          <cell r="D139">
            <v>10</v>
          </cell>
        </row>
        <row r="140">
          <cell r="A140" t="str">
            <v>Пельмени Мясорубские с рубленой грудинкой ТМ Стародворье фоу-пак классическая форма 0,7 кг.  Поком</v>
          </cell>
          <cell r="D140">
            <v>25</v>
          </cell>
        </row>
        <row r="141">
          <cell r="A141" t="str">
            <v>Пельмени Мясорубские ТМ Стародворье фоу-пак равиоли 0,7 кг.  Поком</v>
          </cell>
          <cell r="D141">
            <v>73</v>
          </cell>
        </row>
        <row r="142">
          <cell r="A142" t="str">
            <v>Пельмени отборные  с говядиной и свининой 0,43кг ушко  Поком</v>
          </cell>
          <cell r="D142">
            <v>10</v>
          </cell>
        </row>
        <row r="143">
          <cell r="A143" t="str">
            <v>Пельмени Отборные из свинины и говядины 0,9 кг ТМ Стародворье ТС Медвежье ушко  ПОКОМ</v>
          </cell>
          <cell r="D143">
            <v>98</v>
          </cell>
        </row>
        <row r="144">
          <cell r="A144" t="str">
            <v>Пельмени отборные с говядиной 0,43кг Поком</v>
          </cell>
          <cell r="D144">
            <v>15</v>
          </cell>
        </row>
        <row r="145">
          <cell r="A145" t="str">
            <v>Пельмени Отборные с говядиной 0,9 кг НОВА ТМ Стародворье ТС Медвежье ушко  ПОКОМ</v>
          </cell>
          <cell r="D145">
            <v>48</v>
          </cell>
        </row>
        <row r="146">
          <cell r="A146" t="str">
            <v>Пельмени С говядиной и свининой, ВЕС, ТМ Славница сфера пуговки  ПОКОМ</v>
          </cell>
          <cell r="D146">
            <v>395</v>
          </cell>
        </row>
        <row r="147">
          <cell r="A147" t="str">
            <v>Пельмени Умелый повар равиоли  ПОКОМ</v>
          </cell>
          <cell r="D147">
            <v>10</v>
          </cell>
        </row>
        <row r="148">
          <cell r="A148" t="str">
            <v>Фрай-пицца с ветчиной и грибами 3,0 кг. ВЕС.  ПОКОМ</v>
          </cell>
          <cell r="D148">
            <v>9</v>
          </cell>
        </row>
        <row r="149">
          <cell r="A149" t="str">
            <v>Фрай-пицца с ветчиной и грибами ТМ Зареченские ТС Зареченские продукты.  Поком</v>
          </cell>
          <cell r="D149">
            <v>6</v>
          </cell>
        </row>
        <row r="150">
          <cell r="A150" t="str">
            <v>Хинкали Классические рубленые из мяса птицы вес ЗАО "Мясная галерея"  ПОКОМ</v>
          </cell>
          <cell r="D150">
            <v>35</v>
          </cell>
        </row>
        <row r="151">
          <cell r="A151" t="str">
            <v>Хотстеры ТМ Горячая штучка ТС Хотстеры 0,25 кг зам  ПОКОМ</v>
          </cell>
          <cell r="D151">
            <v>90</v>
          </cell>
        </row>
        <row r="152">
          <cell r="A152" t="str">
            <v>Хрустящие крылышки острые к пиву ТМ Горячая штучка 0,3кг зам  ПОКОМ</v>
          </cell>
          <cell r="D152">
            <v>29</v>
          </cell>
        </row>
        <row r="153">
          <cell r="A153" t="str">
            <v>Хрустящие крылышки ТМ Горячая штучка 0,3 кг зам  ПОКОМ</v>
          </cell>
          <cell r="D153">
            <v>69</v>
          </cell>
        </row>
        <row r="154">
          <cell r="A154" t="str">
            <v>Хрустящие крылышки ТМ Зареченские ТС Зареченские продукты.   Поком</v>
          </cell>
          <cell r="D154">
            <v>40</v>
          </cell>
        </row>
        <row r="155">
          <cell r="A155" t="str">
            <v>Чебупай сочное яблоко ТМ Горячая штучка ТС Чебупай 0,2 кг УВС.  зам  ПОКОМ</v>
          </cell>
          <cell r="D155">
            <v>59</v>
          </cell>
        </row>
        <row r="156">
          <cell r="A156" t="str">
            <v>Чебупай спелая вишня ТМ Горячая штучка ТС Чебупай 0,2 кг УВС. зам  ПОКОМ</v>
          </cell>
          <cell r="D156">
            <v>68</v>
          </cell>
        </row>
        <row r="157">
          <cell r="A157" t="str">
            <v>Чебупицца курочка по-итальянски Горячая штучка 0,25 кг зам  ПОКОМ</v>
          </cell>
          <cell r="D157">
            <v>129</v>
          </cell>
        </row>
        <row r="158">
          <cell r="A158" t="str">
            <v>Чебупицца Пепперони ТМ Горячая штучка ТС Чебупицца 0.25кг зам  ПОКОМ</v>
          </cell>
          <cell r="D158">
            <v>136</v>
          </cell>
        </row>
        <row r="159">
          <cell r="A159" t="str">
            <v>Чебуреки Мясные вес 2,7 кг ТМ Зареченские ТС Зареченские продукты   Поком</v>
          </cell>
          <cell r="D159">
            <v>30.3</v>
          </cell>
        </row>
        <row r="160">
          <cell r="A160" t="str">
            <v>Чебуреки сочные ТМ Зареченские ТС Зареченские продукты.  Поком</v>
          </cell>
          <cell r="D160">
            <v>182.7</v>
          </cell>
        </row>
        <row r="161">
          <cell r="A161" t="str">
            <v>Чебуречище горячая штучка 0,14кг Поком</v>
          </cell>
          <cell r="D161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17"/>
  <sheetViews>
    <sheetView tabSelected="1" workbookViewId="0">
      <pane ySplit="5" topLeftCell="A6" activePane="bottomLeft" state="frozen"/>
      <selection pane="bottomLeft" activeCell="Z12" sqref="Z12"/>
    </sheetView>
  </sheetViews>
  <sheetFormatPr defaultColWidth="10.5" defaultRowHeight="11.45" customHeight="1" outlineLevelRow="1" x14ac:dyDescent="0.2"/>
  <cols>
    <col min="1" max="1" width="69.1640625" style="1" customWidth="1"/>
    <col min="2" max="2" width="3.6640625" style="1" customWidth="1"/>
    <col min="3" max="3" width="8.33203125" style="1" customWidth="1"/>
    <col min="4" max="7" width="7.5" style="1" customWidth="1"/>
    <col min="8" max="8" width="5" style="34" customWidth="1"/>
    <col min="9" max="9" width="5" style="2" customWidth="1"/>
    <col min="10" max="11" width="8" style="2" customWidth="1"/>
    <col min="12" max="13" width="1" style="2" customWidth="1"/>
    <col min="14" max="14" width="8" style="2" customWidth="1"/>
    <col min="15" max="15" width="1" style="2" customWidth="1"/>
    <col min="16" max="19" width="8" style="2" customWidth="1"/>
    <col min="20" max="20" width="20.5" style="2" customWidth="1"/>
    <col min="21" max="22" width="5.6640625" style="2" customWidth="1"/>
    <col min="23" max="25" width="8.6640625" style="2" customWidth="1"/>
    <col min="26" max="26" width="29.1640625" style="1" customWidth="1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B2" s="3"/>
      <c r="C2" s="3"/>
      <c r="D2" s="3"/>
    </row>
    <row r="3" spans="1:27" ht="26.1" customHeight="1" x14ac:dyDescent="0.2">
      <c r="A3" s="4" t="s">
        <v>1</v>
      </c>
      <c r="B3" s="4" t="s">
        <v>2</v>
      </c>
      <c r="C3" s="21" t="s">
        <v>140</v>
      </c>
      <c r="D3" s="5" t="s">
        <v>3</v>
      </c>
      <c r="E3" s="5"/>
      <c r="F3" s="5"/>
      <c r="G3" s="5"/>
      <c r="H3" s="35" t="s">
        <v>122</v>
      </c>
      <c r="I3" s="30" t="s">
        <v>123</v>
      </c>
      <c r="J3" s="12" t="s">
        <v>124</v>
      </c>
      <c r="K3" s="12" t="s">
        <v>125</v>
      </c>
      <c r="L3" s="12" t="s">
        <v>126</v>
      </c>
      <c r="M3" s="12" t="s">
        <v>127</v>
      </c>
      <c r="N3" s="12" t="s">
        <v>128</v>
      </c>
      <c r="O3" s="12" t="s">
        <v>128</v>
      </c>
      <c r="P3" s="12" t="s">
        <v>129</v>
      </c>
      <c r="Q3" s="13" t="s">
        <v>128</v>
      </c>
      <c r="R3" s="13" t="s">
        <v>128</v>
      </c>
      <c r="S3" s="14" t="s">
        <v>130</v>
      </c>
      <c r="T3" s="15"/>
      <c r="U3" s="12" t="s">
        <v>131</v>
      </c>
      <c r="V3" s="12" t="s">
        <v>132</v>
      </c>
      <c r="W3" s="13" t="s">
        <v>133</v>
      </c>
      <c r="X3" s="13" t="s">
        <v>134</v>
      </c>
      <c r="Y3" s="13" t="s">
        <v>141</v>
      </c>
      <c r="Z3" s="1" t="s">
        <v>135</v>
      </c>
      <c r="AA3" s="12" t="s">
        <v>136</v>
      </c>
    </row>
    <row r="4" spans="1:27" ht="26.1" customHeight="1" x14ac:dyDescent="0.2">
      <c r="A4" s="6"/>
      <c r="B4" s="7"/>
      <c r="C4" s="21" t="s">
        <v>140</v>
      </c>
      <c r="D4" s="5" t="s">
        <v>4</v>
      </c>
      <c r="E4" s="5" t="s">
        <v>5</v>
      </c>
      <c r="F4" s="5" t="s">
        <v>6</v>
      </c>
      <c r="G4" s="5" t="s">
        <v>7</v>
      </c>
      <c r="H4" s="35"/>
      <c r="I4" s="30" t="s">
        <v>123</v>
      </c>
      <c r="J4" s="12"/>
      <c r="K4" s="12"/>
      <c r="L4" s="12"/>
      <c r="M4" s="16" t="s">
        <v>137</v>
      </c>
      <c r="N4" s="17" t="s">
        <v>142</v>
      </c>
      <c r="O4" s="17"/>
      <c r="P4" s="12"/>
      <c r="Q4" s="12"/>
      <c r="R4" s="12"/>
      <c r="S4" s="14" t="s">
        <v>138</v>
      </c>
      <c r="T4" s="15" t="s">
        <v>139</v>
      </c>
      <c r="U4" s="12"/>
      <c r="V4" s="12"/>
      <c r="W4" s="12"/>
      <c r="X4" s="12"/>
      <c r="Y4" s="12"/>
      <c r="AA4" s="12"/>
    </row>
    <row r="5" spans="1:27" ht="11.1" customHeight="1" x14ac:dyDescent="0.2">
      <c r="A5" s="6"/>
      <c r="B5" s="7"/>
      <c r="C5" s="7"/>
      <c r="D5" s="5"/>
      <c r="E5" s="5"/>
      <c r="F5" s="19">
        <f>SUM(F6:F264)</f>
        <v>20938.593000000001</v>
      </c>
      <c r="G5" s="19">
        <f>SUM(G6:G264)</f>
        <v>30190.930000000011</v>
      </c>
      <c r="H5" s="35"/>
      <c r="I5" s="31"/>
      <c r="J5" s="19">
        <f t="shared" ref="J5:S5" si="0">SUM(J6:J264)</f>
        <v>21208.090000000004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18475</v>
      </c>
      <c r="O5" s="19">
        <f t="shared" si="0"/>
        <v>0</v>
      </c>
      <c r="P5" s="19">
        <f t="shared" si="0"/>
        <v>0</v>
      </c>
      <c r="Q5" s="19">
        <f t="shared" si="0"/>
        <v>4187.7185999999992</v>
      </c>
      <c r="R5" s="19">
        <f t="shared" si="0"/>
        <v>6084.6361999999999</v>
      </c>
      <c r="S5" s="19">
        <f t="shared" si="0"/>
        <v>0</v>
      </c>
      <c r="T5" s="20"/>
      <c r="U5" s="12"/>
      <c r="V5" s="12"/>
      <c r="W5" s="19">
        <f t="shared" ref="W5:Y5" si="1">SUM(W6:W264)</f>
        <v>5046.4199999999992</v>
      </c>
      <c r="X5" s="19">
        <f t="shared" si="1"/>
        <v>3789.3584000000001</v>
      </c>
      <c r="Y5" s="19">
        <f t="shared" si="1"/>
        <v>5102.7766000000029</v>
      </c>
      <c r="AA5" s="19">
        <f>SUM(AA7:AA264)</f>
        <v>4500.7949999999983</v>
      </c>
    </row>
    <row r="6" spans="1:27" ht="11.1" customHeight="1" x14ac:dyDescent="0.2">
      <c r="A6" s="8" t="s">
        <v>8</v>
      </c>
      <c r="B6" s="8" t="s">
        <v>9</v>
      </c>
      <c r="C6" s="22" t="str">
        <f>VLOOKUP(A6,[1]TDSheet!$A:$C,3,0)</f>
        <v>Дек</v>
      </c>
      <c r="D6" s="9">
        <v>295.72399999999999</v>
      </c>
      <c r="E6" s="9">
        <v>89.474999999999994</v>
      </c>
      <c r="F6" s="9">
        <v>160.83600000000001</v>
      </c>
      <c r="G6" s="9">
        <v>185.20400000000001</v>
      </c>
      <c r="H6" s="35">
        <f>VLOOKUP(A6,[2]TDSheet!$A:$H,8,0)</f>
        <v>1</v>
      </c>
      <c r="I6" s="31">
        <f>VLOOKUP(A6,[2]TDSheet!$A:$I,9,0)</f>
        <v>50</v>
      </c>
      <c r="J6" s="31">
        <f>VLOOKUP(A6,[3]Донецк!$A:$E,4,0)</f>
        <v>149.6</v>
      </c>
      <c r="K6" s="31"/>
      <c r="L6" s="31"/>
      <c r="M6" s="31"/>
      <c r="N6" s="31">
        <f>VLOOKUP(A6,[2]TDSheet!$A:$U,21,0)</f>
        <v>50</v>
      </c>
      <c r="O6" s="31"/>
      <c r="P6" s="31"/>
      <c r="Q6" s="31">
        <f>F6/5</f>
        <v>32.167200000000001</v>
      </c>
      <c r="R6" s="32">
        <f>11*Q6-N6-G6</f>
        <v>118.6352</v>
      </c>
      <c r="S6" s="32"/>
      <c r="T6" s="31"/>
      <c r="U6" s="31">
        <f>(G6+N6+R6)/Q6</f>
        <v>11</v>
      </c>
      <c r="V6" s="31">
        <f>(G6+N6)/Q6</f>
        <v>7.3119202168668709</v>
      </c>
      <c r="W6" s="31">
        <f>VLOOKUP(A6,[2]TDSheet!$A:$AA,27,0)</f>
        <v>25.882600000000004</v>
      </c>
      <c r="X6" s="31">
        <f>VLOOKUP(A6,[2]TDSheet!$A:$AB,28,0)</f>
        <v>30.314800000000002</v>
      </c>
      <c r="Y6" s="31">
        <f>VLOOKUP(A6,[2]TDSheet!$A:$P,16,0)</f>
        <v>29.340600000000002</v>
      </c>
      <c r="AA6" s="31">
        <f>R6*H6</f>
        <v>118.6352</v>
      </c>
    </row>
    <row r="7" spans="1:27" ht="11.1" customHeight="1" x14ac:dyDescent="0.2">
      <c r="A7" s="8" t="s">
        <v>10</v>
      </c>
      <c r="B7" s="8" t="s">
        <v>9</v>
      </c>
      <c r="C7" s="8"/>
      <c r="D7" s="9">
        <v>19.914999999999999</v>
      </c>
      <c r="E7" s="9"/>
      <c r="F7" s="9">
        <v>1.76</v>
      </c>
      <c r="G7" s="9"/>
      <c r="H7" s="11">
        <f>VLOOKUP(A7,[2]TDSheet!$A:$H,8,0)</f>
        <v>0</v>
      </c>
      <c r="I7" s="18" t="e">
        <f>VLOOKUP(A7,[2]TDSheet!$A:$I,9,0)</f>
        <v>#N/A</v>
      </c>
      <c r="J7" s="18">
        <f>VLOOKUP(A7,[3]Донецк!$A:$E,4,0)</f>
        <v>2.2999999999999998</v>
      </c>
      <c r="K7" s="18"/>
      <c r="N7" s="18"/>
      <c r="Q7" s="18">
        <f t="shared" ref="Q7:Q70" si="2">F7/5</f>
        <v>0.35199999999999998</v>
      </c>
      <c r="R7" s="23"/>
      <c r="S7" s="23"/>
      <c r="U7" s="18">
        <f t="shared" ref="U7:U70" si="3">(G7+N7+R7)/Q7</f>
        <v>0</v>
      </c>
      <c r="V7" s="18">
        <f t="shared" ref="V7:V70" si="4">(G7+N7)/Q7</f>
        <v>0</v>
      </c>
      <c r="W7" s="18">
        <f>VLOOKUP(A7,[2]TDSheet!$A:$AA,27,0)</f>
        <v>0</v>
      </c>
      <c r="X7" s="18">
        <f>VLOOKUP(A7,[2]TDSheet!$A:$AB,28,0)</f>
        <v>2.2549999999999999</v>
      </c>
      <c r="Y7" s="18">
        <f>VLOOKUP(A7,[2]TDSheet!$A:$P,16,0)</f>
        <v>0.87200000000000011</v>
      </c>
      <c r="Z7" s="24"/>
      <c r="AA7" s="31">
        <f t="shared" ref="AA7:AA70" si="5">R7*H7</f>
        <v>0</v>
      </c>
    </row>
    <row r="8" spans="1:27" ht="11.1" customHeight="1" x14ac:dyDescent="0.2">
      <c r="A8" s="8" t="s">
        <v>11</v>
      </c>
      <c r="B8" s="8" t="s">
        <v>9</v>
      </c>
      <c r="C8" s="8"/>
      <c r="D8" s="9">
        <v>351.77300000000002</v>
      </c>
      <c r="E8" s="9">
        <v>79.516999999999996</v>
      </c>
      <c r="F8" s="9">
        <v>171.18899999999999</v>
      </c>
      <c r="G8" s="9">
        <v>227.58500000000001</v>
      </c>
      <c r="H8" s="35">
        <f>VLOOKUP(A8,[2]TDSheet!$A:$H,8,0)</f>
        <v>1</v>
      </c>
      <c r="I8" s="31">
        <f>VLOOKUP(A8,[2]TDSheet!$A:$I,9,0)</f>
        <v>45</v>
      </c>
      <c r="J8" s="31">
        <f>VLOOKUP(A8,[3]Донецк!$A:$E,4,0)</f>
        <v>157.19999999999999</v>
      </c>
      <c r="K8" s="31"/>
      <c r="N8" s="31"/>
      <c r="Q8" s="31">
        <f t="shared" si="2"/>
        <v>34.2378</v>
      </c>
      <c r="R8" s="32">
        <f t="shared" ref="R8:R9" si="6">11*Q8-N8-G8</f>
        <v>149.03079999999997</v>
      </c>
      <c r="S8" s="23"/>
      <c r="U8" s="31">
        <f t="shared" si="3"/>
        <v>11</v>
      </c>
      <c r="V8" s="31">
        <f t="shared" si="4"/>
        <v>6.6471852747548033</v>
      </c>
      <c r="W8" s="31">
        <f>VLOOKUP(A8,[2]TDSheet!$A:$AA,27,0)</f>
        <v>50.202199999999998</v>
      </c>
      <c r="X8" s="31">
        <f>VLOOKUP(A8,[2]TDSheet!$A:$AB,28,0)</f>
        <v>31.429399999999998</v>
      </c>
      <c r="Y8" s="31">
        <f>VLOOKUP(A8,[2]TDSheet!$A:$P,16,0)</f>
        <v>30.274400000000004</v>
      </c>
      <c r="AA8" s="31">
        <f t="shared" si="5"/>
        <v>149.03079999999997</v>
      </c>
    </row>
    <row r="9" spans="1:27" ht="11.1" customHeight="1" x14ac:dyDescent="0.2">
      <c r="A9" s="8" t="s">
        <v>12</v>
      </c>
      <c r="B9" s="8" t="s">
        <v>9</v>
      </c>
      <c r="C9" s="8"/>
      <c r="D9" s="9">
        <v>207.61799999999999</v>
      </c>
      <c r="E9" s="9">
        <v>165.52600000000001</v>
      </c>
      <c r="F9" s="9">
        <v>135.81800000000001</v>
      </c>
      <c r="G9" s="9">
        <v>165.56700000000001</v>
      </c>
      <c r="H9" s="35">
        <f>VLOOKUP(A9,[2]TDSheet!$A:$H,8,0)</f>
        <v>1</v>
      </c>
      <c r="I9" s="31">
        <f>VLOOKUP(A9,[2]TDSheet!$A:$I,9,0)</f>
        <v>45</v>
      </c>
      <c r="J9" s="31">
        <f>VLOOKUP(A9,[3]Донецк!$A:$E,4,0)</f>
        <v>181.2</v>
      </c>
      <c r="K9" s="31"/>
      <c r="N9" s="31">
        <f>VLOOKUP(A9,[2]TDSheet!$A:$U,21,0)</f>
        <v>400</v>
      </c>
      <c r="Q9" s="31">
        <f t="shared" si="2"/>
        <v>27.163600000000002</v>
      </c>
      <c r="R9" s="32"/>
      <c r="S9" s="23"/>
      <c r="U9" s="31">
        <f t="shared" si="3"/>
        <v>20.82076749768072</v>
      </c>
      <c r="V9" s="31">
        <f t="shared" si="4"/>
        <v>20.82076749768072</v>
      </c>
      <c r="W9" s="31">
        <f>VLOOKUP(A9,[2]TDSheet!$A:$AA,27,0)</f>
        <v>59.733799999999995</v>
      </c>
      <c r="X9" s="31">
        <f>VLOOKUP(A9,[2]TDSheet!$A:$AB,28,0)</f>
        <v>55.499800000000008</v>
      </c>
      <c r="Y9" s="31">
        <f>VLOOKUP(A9,[2]TDSheet!$A:$P,16,0)</f>
        <v>65.814999999999998</v>
      </c>
      <c r="AA9" s="31">
        <f t="shared" si="5"/>
        <v>0</v>
      </c>
    </row>
    <row r="10" spans="1:27" ht="11.1" customHeight="1" x14ac:dyDescent="0.2">
      <c r="A10" s="8" t="s">
        <v>13</v>
      </c>
      <c r="B10" s="8" t="s">
        <v>9</v>
      </c>
      <c r="C10" s="8"/>
      <c r="D10" s="9">
        <v>79.167000000000002</v>
      </c>
      <c r="E10" s="9"/>
      <c r="F10" s="9">
        <v>11.44</v>
      </c>
      <c r="G10" s="9"/>
      <c r="H10" s="11">
        <f>VLOOKUP(A10,[2]TDSheet!$A:$H,8,0)</f>
        <v>0</v>
      </c>
      <c r="I10" s="18" t="e">
        <f>VLOOKUP(A10,[2]TDSheet!$A:$I,9,0)</f>
        <v>#N/A</v>
      </c>
      <c r="J10" s="18">
        <f>VLOOKUP(A10,[3]Донецк!$A:$E,4,0)</f>
        <v>27.4</v>
      </c>
      <c r="K10" s="18"/>
      <c r="N10" s="18"/>
      <c r="Q10" s="18">
        <f t="shared" si="2"/>
        <v>2.2879999999999998</v>
      </c>
      <c r="R10" s="23"/>
      <c r="S10" s="23"/>
      <c r="U10" s="18">
        <f t="shared" si="3"/>
        <v>0</v>
      </c>
      <c r="V10" s="18">
        <f t="shared" si="4"/>
        <v>0</v>
      </c>
      <c r="W10" s="18">
        <f>VLOOKUP(A10,[2]TDSheet!$A:$AA,27,0)</f>
        <v>0</v>
      </c>
      <c r="X10" s="18">
        <f>VLOOKUP(A10,[2]TDSheet!$A:$AB,28,0)</f>
        <v>2.9824000000000002</v>
      </c>
      <c r="Y10" s="18">
        <f>VLOOKUP(A10,[2]TDSheet!$A:$P,16,0)</f>
        <v>4.0876000000000001</v>
      </c>
      <c r="Z10" s="24"/>
      <c r="AA10" s="31">
        <f t="shared" si="5"/>
        <v>0</v>
      </c>
    </row>
    <row r="11" spans="1:27" ht="11.1" customHeight="1" x14ac:dyDescent="0.2">
      <c r="A11" s="8" t="s">
        <v>14</v>
      </c>
      <c r="B11" s="8" t="s">
        <v>15</v>
      </c>
      <c r="C11" s="8"/>
      <c r="D11" s="9">
        <v>20</v>
      </c>
      <c r="E11" s="9"/>
      <c r="F11" s="9">
        <v>3</v>
      </c>
      <c r="G11" s="9">
        <v>12</v>
      </c>
      <c r="H11" s="11">
        <f>VLOOKUP(A11,[2]TDSheet!$A:$H,8,0)</f>
        <v>0</v>
      </c>
      <c r="I11" s="18" t="e">
        <f>VLOOKUP(A11,[2]TDSheet!$A:$I,9,0)</f>
        <v>#N/A</v>
      </c>
      <c r="J11" s="18">
        <f>VLOOKUP(A11,[3]Донецк!$A:$E,4,0)</f>
        <v>4</v>
      </c>
      <c r="K11" s="18"/>
      <c r="N11" s="18"/>
      <c r="Q11" s="18">
        <f t="shared" si="2"/>
        <v>0.6</v>
      </c>
      <c r="R11" s="23"/>
      <c r="S11" s="23"/>
      <c r="U11" s="18">
        <f t="shared" si="3"/>
        <v>20</v>
      </c>
      <c r="V11" s="18">
        <f t="shared" si="4"/>
        <v>20</v>
      </c>
      <c r="W11" s="18">
        <f>VLOOKUP(A11,[2]TDSheet!$A:$AA,27,0)</f>
        <v>0</v>
      </c>
      <c r="X11" s="18">
        <f>VLOOKUP(A11,[2]TDSheet!$A:$AB,28,0)</f>
        <v>0.8</v>
      </c>
      <c r="Y11" s="18">
        <f>VLOOKUP(A11,[2]TDSheet!$A:$P,16,0)</f>
        <v>1.8</v>
      </c>
      <c r="Z11" s="24"/>
      <c r="AA11" s="31">
        <f t="shared" si="5"/>
        <v>0</v>
      </c>
    </row>
    <row r="12" spans="1:27" ht="11.1" customHeight="1" x14ac:dyDescent="0.2">
      <c r="A12" s="8" t="s">
        <v>16</v>
      </c>
      <c r="B12" s="8" t="s">
        <v>15</v>
      </c>
      <c r="C12" s="8"/>
      <c r="D12" s="9">
        <v>94</v>
      </c>
      <c r="E12" s="9"/>
      <c r="F12" s="9">
        <v>32</v>
      </c>
      <c r="G12" s="9">
        <v>57</v>
      </c>
      <c r="H12" s="35">
        <f>VLOOKUP(A12,[2]TDSheet!$A:$H,8,0)</f>
        <v>0.4</v>
      </c>
      <c r="I12" s="31">
        <f>VLOOKUP(A12,[2]TDSheet!$A:$I,9,0)</f>
        <v>50</v>
      </c>
      <c r="J12" s="31">
        <f>VLOOKUP(A12,[3]Донецк!$A:$E,4,0)</f>
        <v>34</v>
      </c>
      <c r="K12" s="31"/>
      <c r="N12" s="31"/>
      <c r="Q12" s="31">
        <f t="shared" si="2"/>
        <v>6.4</v>
      </c>
      <c r="R12" s="32">
        <f t="shared" ref="R12:R14" si="7">11*Q12-N12-G12</f>
        <v>13.400000000000006</v>
      </c>
      <c r="S12" s="23"/>
      <c r="U12" s="31">
        <f t="shared" si="3"/>
        <v>11</v>
      </c>
      <c r="V12" s="31">
        <f t="shared" si="4"/>
        <v>8.90625</v>
      </c>
      <c r="W12" s="31">
        <f>VLOOKUP(A12,[2]TDSheet!$A:$AA,27,0)</f>
        <v>6.2</v>
      </c>
      <c r="X12" s="31">
        <f>VLOOKUP(A12,[2]TDSheet!$A:$AB,28,0)</f>
        <v>8.6</v>
      </c>
      <c r="Y12" s="31">
        <f>VLOOKUP(A12,[2]TDSheet!$A:$P,16,0)</f>
        <v>6.4</v>
      </c>
      <c r="AA12" s="31">
        <f t="shared" si="5"/>
        <v>5.360000000000003</v>
      </c>
    </row>
    <row r="13" spans="1:27" ht="11.1" customHeight="1" x14ac:dyDescent="0.2">
      <c r="A13" s="8" t="s">
        <v>17</v>
      </c>
      <c r="B13" s="8" t="s">
        <v>15</v>
      </c>
      <c r="C13" s="8"/>
      <c r="D13" s="9">
        <v>526</v>
      </c>
      <c r="E13" s="9">
        <v>96</v>
      </c>
      <c r="F13" s="9">
        <v>303</v>
      </c>
      <c r="G13" s="9">
        <v>122</v>
      </c>
      <c r="H13" s="35">
        <f>VLOOKUP(A13,[2]TDSheet!$A:$H,8,0)</f>
        <v>0.45</v>
      </c>
      <c r="I13" s="31">
        <f>VLOOKUP(A13,[2]TDSheet!$A:$I,9,0)</f>
        <v>45</v>
      </c>
      <c r="J13" s="31">
        <f>VLOOKUP(A13,[3]Донецк!$A:$E,4,0)</f>
        <v>305</v>
      </c>
      <c r="K13" s="31"/>
      <c r="N13" s="31">
        <f>VLOOKUP(A13,[2]TDSheet!$A:$U,21,0)</f>
        <v>200</v>
      </c>
      <c r="Q13" s="31">
        <f t="shared" si="2"/>
        <v>60.6</v>
      </c>
      <c r="R13" s="32">
        <f t="shared" si="7"/>
        <v>344.6</v>
      </c>
      <c r="S13" s="23"/>
      <c r="U13" s="31">
        <f t="shared" si="3"/>
        <v>11</v>
      </c>
      <c r="V13" s="31">
        <f t="shared" si="4"/>
        <v>5.3135313531353132</v>
      </c>
      <c r="W13" s="31">
        <f>VLOOKUP(A13,[2]TDSheet!$A:$AA,27,0)</f>
        <v>56.4</v>
      </c>
      <c r="X13" s="31">
        <f>VLOOKUP(A13,[2]TDSheet!$A:$AB,28,0)</f>
        <v>45.4</v>
      </c>
      <c r="Y13" s="31">
        <f>VLOOKUP(A13,[2]TDSheet!$A:$P,16,0)</f>
        <v>59.8</v>
      </c>
      <c r="AA13" s="31">
        <f t="shared" si="5"/>
        <v>155.07000000000002</v>
      </c>
    </row>
    <row r="14" spans="1:27" ht="11.1" customHeight="1" x14ac:dyDescent="0.2">
      <c r="A14" s="8" t="s">
        <v>18</v>
      </c>
      <c r="B14" s="8" t="s">
        <v>15</v>
      </c>
      <c r="C14" s="8"/>
      <c r="D14" s="9">
        <v>772</v>
      </c>
      <c r="E14" s="9">
        <v>276</v>
      </c>
      <c r="F14" s="9">
        <v>502</v>
      </c>
      <c r="G14" s="9">
        <v>453</v>
      </c>
      <c r="H14" s="35">
        <f>VLOOKUP(A14,[2]TDSheet!$A:$H,8,0)</f>
        <v>0.45</v>
      </c>
      <c r="I14" s="31">
        <f>VLOOKUP(A14,[2]TDSheet!$A:$I,9,0)</f>
        <v>45</v>
      </c>
      <c r="J14" s="31">
        <f>VLOOKUP(A14,[3]Донецк!$A:$E,4,0)</f>
        <v>503</v>
      </c>
      <c r="K14" s="31"/>
      <c r="N14" s="31">
        <f>VLOOKUP(A14,[2]TDSheet!$A:$U,21,0)</f>
        <v>350</v>
      </c>
      <c r="Q14" s="31">
        <f t="shared" si="2"/>
        <v>100.4</v>
      </c>
      <c r="R14" s="32">
        <f t="shared" si="7"/>
        <v>301.40000000000009</v>
      </c>
      <c r="S14" s="23"/>
      <c r="U14" s="31">
        <f t="shared" si="3"/>
        <v>11</v>
      </c>
      <c r="V14" s="31">
        <f t="shared" si="4"/>
        <v>7.9980079681274896</v>
      </c>
      <c r="W14" s="31">
        <f>VLOOKUP(A14,[2]TDSheet!$A:$AA,27,0)</f>
        <v>83.2</v>
      </c>
      <c r="X14" s="31">
        <f>VLOOKUP(A14,[2]TDSheet!$A:$AB,28,0)</f>
        <v>91.4</v>
      </c>
      <c r="Y14" s="31">
        <f>VLOOKUP(A14,[2]TDSheet!$A:$P,16,0)</f>
        <v>100.4</v>
      </c>
      <c r="AA14" s="31">
        <f t="shared" si="5"/>
        <v>135.63000000000005</v>
      </c>
    </row>
    <row r="15" spans="1:27" ht="11.1" customHeight="1" x14ac:dyDescent="0.2">
      <c r="A15" s="8" t="s">
        <v>19</v>
      </c>
      <c r="B15" s="8" t="s">
        <v>15</v>
      </c>
      <c r="C15" s="8"/>
      <c r="D15" s="10"/>
      <c r="E15" s="9">
        <v>6</v>
      </c>
      <c r="F15" s="9"/>
      <c r="G15" s="9">
        <v>6</v>
      </c>
      <c r="H15" s="11">
        <f>VLOOKUP(A15,[2]TDSheet!$A:$H,8,0)</f>
        <v>0</v>
      </c>
      <c r="I15" s="18">
        <f>VLOOKUP(A15,[2]TDSheet!$A:$I,9,0)</f>
        <v>45</v>
      </c>
      <c r="J15" s="18"/>
      <c r="K15" s="18"/>
      <c r="N15" s="18"/>
      <c r="Q15" s="18">
        <f t="shared" si="2"/>
        <v>0</v>
      </c>
      <c r="R15" s="23"/>
      <c r="S15" s="23"/>
      <c r="U15" s="18" t="e">
        <f t="shared" si="3"/>
        <v>#DIV/0!</v>
      </c>
      <c r="V15" s="18" t="e">
        <f t="shared" si="4"/>
        <v>#DIV/0!</v>
      </c>
      <c r="W15" s="18">
        <f>VLOOKUP(A15,[2]TDSheet!$A:$AA,27,0)</f>
        <v>0</v>
      </c>
      <c r="X15" s="18">
        <f>VLOOKUP(A15,[2]TDSheet!$A:$AB,28,0)</f>
        <v>-1</v>
      </c>
      <c r="Y15" s="18">
        <f>VLOOKUP(A15,[2]TDSheet!$A:$P,16,0)</f>
        <v>-0.2</v>
      </c>
      <c r="Z15" s="24"/>
      <c r="AA15" s="31">
        <f t="shared" si="5"/>
        <v>0</v>
      </c>
    </row>
    <row r="16" spans="1:27" ht="11.1" customHeight="1" x14ac:dyDescent="0.2">
      <c r="A16" s="8" t="s">
        <v>20</v>
      </c>
      <c r="B16" s="8" t="s">
        <v>15</v>
      </c>
      <c r="C16" s="8"/>
      <c r="D16" s="9">
        <v>46</v>
      </c>
      <c r="E16" s="9"/>
      <c r="F16" s="9">
        <v>13</v>
      </c>
      <c r="G16" s="9">
        <v>32</v>
      </c>
      <c r="H16" s="11">
        <f>VLOOKUP(A16,[2]TDSheet!$A:$H,8,0)</f>
        <v>0</v>
      </c>
      <c r="I16" s="18">
        <f>VLOOKUP(A16,[2]TDSheet!$A:$I,9,0)</f>
        <v>50</v>
      </c>
      <c r="J16" s="18">
        <f>VLOOKUP(A16,[3]Донецк!$A:$E,4,0)</f>
        <v>13</v>
      </c>
      <c r="K16" s="18"/>
      <c r="N16" s="18"/>
      <c r="Q16" s="18">
        <f t="shared" si="2"/>
        <v>2.6</v>
      </c>
      <c r="R16" s="23"/>
      <c r="S16" s="23"/>
      <c r="U16" s="18">
        <f t="shared" si="3"/>
        <v>12.307692307692307</v>
      </c>
      <c r="V16" s="18">
        <f t="shared" si="4"/>
        <v>12.307692307692307</v>
      </c>
      <c r="W16" s="18">
        <f>VLOOKUP(A16,[2]TDSheet!$A:$AA,27,0)</f>
        <v>2.4</v>
      </c>
      <c r="X16" s="18">
        <f>VLOOKUP(A16,[2]TDSheet!$A:$AB,28,0)</f>
        <v>3.6007999999999982</v>
      </c>
      <c r="Y16" s="18">
        <f>VLOOKUP(A16,[2]TDSheet!$A:$P,16,0)</f>
        <v>1.2</v>
      </c>
      <c r="Z16" s="24"/>
      <c r="AA16" s="31">
        <f t="shared" si="5"/>
        <v>0</v>
      </c>
    </row>
    <row r="17" spans="1:27" ht="21.95" customHeight="1" x14ac:dyDescent="0.2">
      <c r="A17" s="8" t="s">
        <v>21</v>
      </c>
      <c r="B17" s="8" t="s">
        <v>15</v>
      </c>
      <c r="C17" s="8"/>
      <c r="D17" s="10"/>
      <c r="E17" s="9">
        <v>130</v>
      </c>
      <c r="F17" s="9">
        <v>1</v>
      </c>
      <c r="G17" s="9">
        <v>129</v>
      </c>
      <c r="H17" s="35">
        <f>VLOOKUP(A17,[2]TDSheet!$A:$H,8,0)</f>
        <v>0.17</v>
      </c>
      <c r="I17" s="31" t="e">
        <f>VLOOKUP(A17,[2]TDSheet!$A:$I,9,0)</f>
        <v>#N/A</v>
      </c>
      <c r="J17" s="31"/>
      <c r="K17" s="31"/>
      <c r="N17" s="31">
        <f>VLOOKUP(A17,[2]TDSheet!$A:$U,21,0)</f>
        <v>100</v>
      </c>
      <c r="Q17" s="31">
        <f t="shared" si="2"/>
        <v>0.2</v>
      </c>
      <c r="R17" s="32"/>
      <c r="S17" s="23"/>
      <c r="U17" s="31">
        <f t="shared" si="3"/>
        <v>1145</v>
      </c>
      <c r="V17" s="31">
        <f t="shared" si="4"/>
        <v>1145</v>
      </c>
      <c r="W17" s="31">
        <f>VLOOKUP(A17,[2]TDSheet!$A:$AA,27,0)</f>
        <v>0</v>
      </c>
      <c r="X17" s="31">
        <f>VLOOKUP(A17,[2]TDSheet!$A:$AB,28,0)</f>
        <v>1</v>
      </c>
      <c r="Y17" s="31">
        <f>VLOOKUP(A17,[2]TDSheet!$A:$P,16,0)</f>
        <v>1.4</v>
      </c>
      <c r="Z17" s="1" t="str">
        <f>VLOOKUP(A17,[2]TDSheet!$A:$AC,29,0)</f>
        <v>Химич согласовал</v>
      </c>
      <c r="AA17" s="31">
        <f t="shared" si="5"/>
        <v>0</v>
      </c>
    </row>
    <row r="18" spans="1:27" ht="11.1" customHeight="1" x14ac:dyDescent="0.2">
      <c r="A18" s="8" t="s">
        <v>22</v>
      </c>
      <c r="B18" s="8" t="s">
        <v>15</v>
      </c>
      <c r="C18" s="8"/>
      <c r="D18" s="9">
        <v>25</v>
      </c>
      <c r="E18" s="9"/>
      <c r="F18" s="9">
        <v>1</v>
      </c>
      <c r="G18" s="9">
        <v>21</v>
      </c>
      <c r="H18" s="11">
        <f>VLOOKUP(A18,[2]TDSheet!$A:$H,8,0)</f>
        <v>0</v>
      </c>
      <c r="I18" s="18" t="e">
        <f>VLOOKUP(A18,[2]TDSheet!$A:$I,9,0)</f>
        <v>#N/A</v>
      </c>
      <c r="J18" s="18">
        <f>VLOOKUP(A18,[3]Донецк!$A:$E,4,0)</f>
        <v>4</v>
      </c>
      <c r="K18" s="18"/>
      <c r="N18" s="18"/>
      <c r="Q18" s="18">
        <f t="shared" si="2"/>
        <v>0.2</v>
      </c>
      <c r="R18" s="23"/>
      <c r="S18" s="23"/>
      <c r="U18" s="18">
        <f t="shared" si="3"/>
        <v>105</v>
      </c>
      <c r="V18" s="18">
        <f t="shared" si="4"/>
        <v>105</v>
      </c>
      <c r="W18" s="18">
        <f>VLOOKUP(A18,[2]TDSheet!$A:$AA,27,0)</f>
        <v>0</v>
      </c>
      <c r="X18" s="18">
        <f>VLOOKUP(A18,[2]TDSheet!$A:$AB,28,0)</f>
        <v>0</v>
      </c>
      <c r="Y18" s="18">
        <f>VLOOKUP(A18,[2]TDSheet!$A:$P,16,0)</f>
        <v>0.8</v>
      </c>
      <c r="Z18" s="36" t="s">
        <v>143</v>
      </c>
      <c r="AA18" s="31">
        <f t="shared" si="5"/>
        <v>0</v>
      </c>
    </row>
    <row r="19" spans="1:27" ht="11.1" customHeight="1" x14ac:dyDescent="0.2">
      <c r="A19" s="8" t="s">
        <v>23</v>
      </c>
      <c r="B19" s="8" t="s">
        <v>15</v>
      </c>
      <c r="C19" s="8"/>
      <c r="D19" s="9">
        <v>46</v>
      </c>
      <c r="E19" s="9">
        <v>70</v>
      </c>
      <c r="F19" s="9">
        <v>21</v>
      </c>
      <c r="G19" s="9">
        <v>92</v>
      </c>
      <c r="H19" s="35">
        <f>VLOOKUP(A19,[2]TDSheet!$A:$H,8,0)</f>
        <v>0.5</v>
      </c>
      <c r="I19" s="31">
        <f>VLOOKUP(A19,[2]TDSheet!$A:$I,9,0)</f>
        <v>60</v>
      </c>
      <c r="J19" s="31">
        <f>VLOOKUP(A19,[3]Донецк!$A:$E,4,0)</f>
        <v>22</v>
      </c>
      <c r="K19" s="31"/>
      <c r="N19" s="31"/>
      <c r="Q19" s="31">
        <f t="shared" si="2"/>
        <v>4.2</v>
      </c>
      <c r="R19" s="32"/>
      <c r="S19" s="23"/>
      <c r="U19" s="31">
        <f t="shared" si="3"/>
        <v>21.904761904761905</v>
      </c>
      <c r="V19" s="31">
        <f t="shared" si="4"/>
        <v>21.904761904761905</v>
      </c>
      <c r="W19" s="31">
        <f>VLOOKUP(A19,[2]TDSheet!$A:$AA,27,0)</f>
        <v>3.2</v>
      </c>
      <c r="X19" s="31">
        <f>VLOOKUP(A19,[2]TDSheet!$A:$AB,28,0)</f>
        <v>2.8</v>
      </c>
      <c r="Y19" s="31">
        <f>VLOOKUP(A19,[2]TDSheet!$A:$P,16,0)</f>
        <v>2</v>
      </c>
      <c r="Z19" s="33" t="str">
        <f>VLOOKUP(A19,[2]TDSheet!$A:$AC,29,0)</f>
        <v>необходимо увеличить продажи</v>
      </c>
      <c r="AA19" s="31">
        <f t="shared" si="5"/>
        <v>0</v>
      </c>
    </row>
    <row r="20" spans="1:27" ht="11.1" customHeight="1" x14ac:dyDescent="0.2">
      <c r="A20" s="8" t="s">
        <v>24</v>
      </c>
      <c r="B20" s="8" t="s">
        <v>15</v>
      </c>
      <c r="C20" s="8"/>
      <c r="D20" s="9">
        <v>33</v>
      </c>
      <c r="E20" s="9"/>
      <c r="F20" s="9">
        <v>10</v>
      </c>
      <c r="G20" s="9">
        <v>22</v>
      </c>
      <c r="H20" s="11">
        <f>VLOOKUP(A20,[2]TDSheet!$A:$H,8,0)</f>
        <v>0</v>
      </c>
      <c r="I20" s="18">
        <f>VLOOKUP(A20,[2]TDSheet!$A:$I,9,0)</f>
        <v>55</v>
      </c>
      <c r="J20" s="18">
        <f>VLOOKUP(A20,[3]Донецк!$A:$E,4,0)</f>
        <v>10</v>
      </c>
      <c r="K20" s="18"/>
      <c r="N20" s="18"/>
      <c r="Q20" s="18">
        <f t="shared" si="2"/>
        <v>2</v>
      </c>
      <c r="R20" s="23"/>
      <c r="S20" s="23"/>
      <c r="U20" s="18">
        <f t="shared" si="3"/>
        <v>11</v>
      </c>
      <c r="V20" s="18">
        <f t="shared" si="4"/>
        <v>11</v>
      </c>
      <c r="W20" s="18">
        <f>VLOOKUP(A20,[2]TDSheet!$A:$AA,27,0)</f>
        <v>0</v>
      </c>
      <c r="X20" s="18">
        <f>VLOOKUP(A20,[2]TDSheet!$A:$AB,28,0)</f>
        <v>1</v>
      </c>
      <c r="Y20" s="18">
        <f>VLOOKUP(A20,[2]TDSheet!$A:$P,16,0)</f>
        <v>0.4</v>
      </c>
      <c r="Z20" s="24"/>
      <c r="AA20" s="31">
        <f t="shared" si="5"/>
        <v>0</v>
      </c>
    </row>
    <row r="21" spans="1:27" ht="11.1" customHeight="1" x14ac:dyDescent="0.2">
      <c r="A21" s="8" t="s">
        <v>25</v>
      </c>
      <c r="B21" s="8" t="s">
        <v>15</v>
      </c>
      <c r="C21" s="8"/>
      <c r="D21" s="9">
        <v>52</v>
      </c>
      <c r="E21" s="9">
        <v>36</v>
      </c>
      <c r="F21" s="9">
        <v>26</v>
      </c>
      <c r="G21" s="9">
        <v>46</v>
      </c>
      <c r="H21" s="35">
        <f>VLOOKUP(A21,[2]TDSheet!$A:$H,8,0)</f>
        <v>0.3</v>
      </c>
      <c r="I21" s="31">
        <f>VLOOKUP(A21,[2]TDSheet!$A:$I,9,0)</f>
        <v>40</v>
      </c>
      <c r="J21" s="31">
        <f>VLOOKUP(A21,[3]Донецк!$A:$E,4,0)</f>
        <v>28</v>
      </c>
      <c r="K21" s="31"/>
      <c r="N21" s="31"/>
      <c r="Q21" s="31">
        <f t="shared" si="2"/>
        <v>5.2</v>
      </c>
      <c r="R21" s="32">
        <f>11*Q21-N21-G21</f>
        <v>11.200000000000003</v>
      </c>
      <c r="S21" s="23"/>
      <c r="U21" s="31">
        <f t="shared" si="3"/>
        <v>11</v>
      </c>
      <c r="V21" s="31">
        <f t="shared" si="4"/>
        <v>8.8461538461538467</v>
      </c>
      <c r="W21" s="31">
        <f>VLOOKUP(A21,[2]TDSheet!$A:$AA,27,0)</f>
        <v>4.4000000000000004</v>
      </c>
      <c r="X21" s="31">
        <f>VLOOKUP(A21,[2]TDSheet!$A:$AB,28,0)</f>
        <v>5</v>
      </c>
      <c r="Y21" s="31">
        <f>VLOOKUP(A21,[2]TDSheet!$A:$P,16,0)</f>
        <v>5.6</v>
      </c>
      <c r="AA21" s="31">
        <f t="shared" si="5"/>
        <v>3.3600000000000008</v>
      </c>
    </row>
    <row r="22" spans="1:27" ht="11.1" customHeight="1" x14ac:dyDescent="0.2">
      <c r="A22" s="8" t="s">
        <v>26</v>
      </c>
      <c r="B22" s="8" t="s">
        <v>15</v>
      </c>
      <c r="C22" s="8"/>
      <c r="D22" s="9">
        <v>27</v>
      </c>
      <c r="E22" s="9"/>
      <c r="F22" s="9">
        <v>6</v>
      </c>
      <c r="G22" s="9">
        <v>20</v>
      </c>
      <c r="H22" s="11">
        <f>VLOOKUP(A22,[2]TDSheet!$A:$H,8,0)</f>
        <v>0</v>
      </c>
      <c r="I22" s="18" t="e">
        <f>VLOOKUP(A22,[2]TDSheet!$A:$I,9,0)</f>
        <v>#N/A</v>
      </c>
      <c r="J22" s="18">
        <f>VLOOKUP(A22,[3]Донецк!$A:$E,4,0)</f>
        <v>6</v>
      </c>
      <c r="K22" s="18"/>
      <c r="N22" s="18"/>
      <c r="Q22" s="18">
        <f t="shared" si="2"/>
        <v>1.2</v>
      </c>
      <c r="R22" s="23"/>
      <c r="S22" s="23"/>
      <c r="U22" s="18">
        <f t="shared" si="3"/>
        <v>16.666666666666668</v>
      </c>
      <c r="V22" s="18">
        <f t="shared" si="4"/>
        <v>16.666666666666668</v>
      </c>
      <c r="W22" s="18">
        <f>VLOOKUP(A22,[2]TDSheet!$A:$AA,27,0)</f>
        <v>0</v>
      </c>
      <c r="X22" s="18">
        <f>VLOOKUP(A22,[2]TDSheet!$A:$AB,28,0)</f>
        <v>0.6</v>
      </c>
      <c r="Y22" s="18">
        <f>VLOOKUP(A22,[2]TDSheet!$A:$P,16,0)</f>
        <v>0.4</v>
      </c>
      <c r="Z22" s="24"/>
      <c r="AA22" s="31">
        <f t="shared" si="5"/>
        <v>0</v>
      </c>
    </row>
    <row r="23" spans="1:27" ht="11.1" customHeight="1" x14ac:dyDescent="0.2">
      <c r="A23" s="8" t="s">
        <v>27</v>
      </c>
      <c r="B23" s="8" t="s">
        <v>15</v>
      </c>
      <c r="C23" s="8"/>
      <c r="D23" s="9">
        <v>78</v>
      </c>
      <c r="E23" s="9"/>
      <c r="F23" s="9">
        <v>7</v>
      </c>
      <c r="G23" s="9">
        <v>70</v>
      </c>
      <c r="H23" s="11">
        <f>VLOOKUP(A23,[2]TDSheet!$A:$H,8,0)</f>
        <v>0</v>
      </c>
      <c r="I23" s="18" t="e">
        <f>VLOOKUP(A23,[2]TDSheet!$A:$I,9,0)</f>
        <v>#N/A</v>
      </c>
      <c r="J23" s="18">
        <f>VLOOKUP(A23,[3]Донецк!$A:$E,4,0)</f>
        <v>7</v>
      </c>
      <c r="K23" s="18"/>
      <c r="N23" s="18"/>
      <c r="Q23" s="18">
        <f t="shared" si="2"/>
        <v>1.4</v>
      </c>
      <c r="R23" s="23"/>
      <c r="S23" s="23"/>
      <c r="U23" s="18">
        <f t="shared" si="3"/>
        <v>50</v>
      </c>
      <c r="V23" s="18">
        <f t="shared" si="4"/>
        <v>50</v>
      </c>
      <c r="W23" s="18">
        <f>VLOOKUP(A23,[2]TDSheet!$A:$AA,27,0)</f>
        <v>0</v>
      </c>
      <c r="X23" s="18">
        <f>VLOOKUP(A23,[2]TDSheet!$A:$AB,28,0)</f>
        <v>0</v>
      </c>
      <c r="Y23" s="18">
        <f>VLOOKUP(A23,[2]TDSheet!$A:$P,16,0)</f>
        <v>0.6</v>
      </c>
      <c r="Z23" s="36" t="s">
        <v>143</v>
      </c>
      <c r="AA23" s="31">
        <f t="shared" si="5"/>
        <v>0</v>
      </c>
    </row>
    <row r="24" spans="1:27" ht="11.1" customHeight="1" x14ac:dyDescent="0.2">
      <c r="A24" s="8" t="s">
        <v>28</v>
      </c>
      <c r="B24" s="8" t="s">
        <v>15</v>
      </c>
      <c r="C24" s="8"/>
      <c r="D24" s="9">
        <v>21</v>
      </c>
      <c r="E24" s="9"/>
      <c r="F24" s="9">
        <v>3</v>
      </c>
      <c r="G24" s="9">
        <v>15</v>
      </c>
      <c r="H24" s="11">
        <f>VLOOKUP(A24,[2]TDSheet!$A:$H,8,0)</f>
        <v>0</v>
      </c>
      <c r="I24" s="18" t="e">
        <f>VLOOKUP(A24,[2]TDSheet!$A:$I,9,0)</f>
        <v>#N/A</v>
      </c>
      <c r="J24" s="18">
        <f>VLOOKUP(A24,[3]Донецк!$A:$E,4,0)</f>
        <v>8</v>
      </c>
      <c r="K24" s="18"/>
      <c r="N24" s="18"/>
      <c r="Q24" s="18">
        <f t="shared" si="2"/>
        <v>0.6</v>
      </c>
      <c r="R24" s="23"/>
      <c r="S24" s="23"/>
      <c r="U24" s="18">
        <f t="shared" si="3"/>
        <v>25</v>
      </c>
      <c r="V24" s="18">
        <f t="shared" si="4"/>
        <v>25</v>
      </c>
      <c r="W24" s="18">
        <f>VLOOKUP(A24,[2]TDSheet!$A:$AA,27,0)</f>
        <v>0</v>
      </c>
      <c r="X24" s="18">
        <f>VLOOKUP(A24,[2]TDSheet!$A:$AB,28,0)</f>
        <v>0.2</v>
      </c>
      <c r="Y24" s="18">
        <f>VLOOKUP(A24,[2]TDSheet!$A:$P,16,0)</f>
        <v>1.2</v>
      </c>
      <c r="Z24" s="36" t="s">
        <v>143</v>
      </c>
      <c r="AA24" s="31">
        <f t="shared" si="5"/>
        <v>0</v>
      </c>
    </row>
    <row r="25" spans="1:27" ht="11.1" customHeight="1" x14ac:dyDescent="0.2">
      <c r="A25" s="8" t="s">
        <v>29</v>
      </c>
      <c r="B25" s="8" t="s">
        <v>15</v>
      </c>
      <c r="C25" s="8"/>
      <c r="D25" s="10"/>
      <c r="E25" s="9">
        <v>105</v>
      </c>
      <c r="F25" s="9"/>
      <c r="G25" s="9">
        <v>105</v>
      </c>
      <c r="H25" s="35">
        <f>VLOOKUP(A25,[2]TDSheet!$A:$H,8,0)</f>
        <v>0.17</v>
      </c>
      <c r="I25" s="31" t="e">
        <f>VLOOKUP(A25,[2]TDSheet!$A:$I,9,0)</f>
        <v>#N/A</v>
      </c>
      <c r="J25" s="31">
        <f>VLOOKUP(A25,[3]Донецк!$A:$E,4,0)</f>
        <v>1</v>
      </c>
      <c r="K25" s="31"/>
      <c r="N25" s="31">
        <f>VLOOKUP(A25,[2]TDSheet!$A:$U,21,0)</f>
        <v>100</v>
      </c>
      <c r="Q25" s="31">
        <f t="shared" si="2"/>
        <v>0</v>
      </c>
      <c r="R25" s="32"/>
      <c r="S25" s="23"/>
      <c r="U25" s="31" t="e">
        <f t="shared" si="3"/>
        <v>#DIV/0!</v>
      </c>
      <c r="V25" s="31" t="e">
        <f t="shared" si="4"/>
        <v>#DIV/0!</v>
      </c>
      <c r="W25" s="31">
        <f>VLOOKUP(A25,[2]TDSheet!$A:$AA,27,0)</f>
        <v>0</v>
      </c>
      <c r="X25" s="31">
        <f>VLOOKUP(A25,[2]TDSheet!$A:$AB,28,0)</f>
        <v>7.4</v>
      </c>
      <c r="Y25" s="31">
        <f>VLOOKUP(A25,[2]TDSheet!$A:$P,16,0)</f>
        <v>6.4</v>
      </c>
      <c r="Z25" s="1" t="str">
        <f>VLOOKUP(A25,[2]TDSheet!$A:$AC,29,0)</f>
        <v>Химич согласовал</v>
      </c>
      <c r="AA25" s="31">
        <f t="shared" si="5"/>
        <v>0</v>
      </c>
    </row>
    <row r="26" spans="1:27" ht="11.1" customHeight="1" x14ac:dyDescent="0.2">
      <c r="A26" s="8" t="s">
        <v>30</v>
      </c>
      <c r="B26" s="8" t="s">
        <v>15</v>
      </c>
      <c r="C26" s="8"/>
      <c r="D26" s="9">
        <v>18</v>
      </c>
      <c r="E26" s="9"/>
      <c r="F26" s="9">
        <v>2</v>
      </c>
      <c r="G26" s="9"/>
      <c r="H26" s="11">
        <f>VLOOKUP(A26,[2]TDSheet!$A:$H,8,0)</f>
        <v>0</v>
      </c>
      <c r="I26" s="18">
        <f>VLOOKUP(A26,[2]TDSheet!$A:$I,9,0)</f>
        <v>40</v>
      </c>
      <c r="J26" s="18">
        <f>VLOOKUP(A26,[3]Донецк!$A:$E,4,0)</f>
        <v>9</v>
      </c>
      <c r="K26" s="18"/>
      <c r="N26" s="18"/>
      <c r="Q26" s="18">
        <f t="shared" si="2"/>
        <v>0.4</v>
      </c>
      <c r="R26" s="23"/>
      <c r="S26" s="23"/>
      <c r="U26" s="18">
        <f t="shared" si="3"/>
        <v>0</v>
      </c>
      <c r="V26" s="18">
        <f t="shared" si="4"/>
        <v>0</v>
      </c>
      <c r="W26" s="18">
        <f>VLOOKUP(A26,[2]TDSheet!$A:$AA,27,0)</f>
        <v>0</v>
      </c>
      <c r="X26" s="18">
        <f>VLOOKUP(A26,[2]TDSheet!$A:$AB,28,0)</f>
        <v>0</v>
      </c>
      <c r="Y26" s="18">
        <f>VLOOKUP(A26,[2]TDSheet!$A:$P,16,0)</f>
        <v>1.2</v>
      </c>
      <c r="Z26" s="24"/>
      <c r="AA26" s="31">
        <f t="shared" si="5"/>
        <v>0</v>
      </c>
    </row>
    <row r="27" spans="1:27" ht="11.1" customHeight="1" x14ac:dyDescent="0.2">
      <c r="A27" s="26" t="s">
        <v>31</v>
      </c>
      <c r="B27" s="26" t="s">
        <v>15</v>
      </c>
      <c r="C27" s="26"/>
      <c r="D27" s="27">
        <v>1</v>
      </c>
      <c r="E27" s="27"/>
      <c r="F27" s="27">
        <v>1</v>
      </c>
      <c r="G27" s="27"/>
      <c r="H27" s="28">
        <f>VLOOKUP(A27,[2]TDSheet!$A:$H,8,0)</f>
        <v>0</v>
      </c>
      <c r="I27" s="18">
        <f>VLOOKUP(A27,[2]TDSheet!$A:$I,9,0)</f>
        <v>40</v>
      </c>
      <c r="J27" s="18">
        <f>VLOOKUP(A27,[3]Донецк!$A:$E,4,0)</f>
        <v>1</v>
      </c>
      <c r="K27" s="18"/>
      <c r="N27" s="18"/>
      <c r="Q27" s="18">
        <f t="shared" si="2"/>
        <v>0.2</v>
      </c>
      <c r="R27" s="23"/>
      <c r="S27" s="23"/>
      <c r="U27" s="18">
        <f t="shared" si="3"/>
        <v>0</v>
      </c>
      <c r="V27" s="18">
        <f t="shared" si="4"/>
        <v>0</v>
      </c>
      <c r="W27" s="18">
        <f>VLOOKUP(A27,[2]TDSheet!$A:$AA,27,0)</f>
        <v>3.8</v>
      </c>
      <c r="X27" s="18">
        <f>VLOOKUP(A27,[2]TDSheet!$A:$AB,28,0)</f>
        <v>7.4</v>
      </c>
      <c r="Y27" s="18">
        <f>VLOOKUP(A27,[2]TDSheet!$A:$P,16,0)</f>
        <v>1.4</v>
      </c>
      <c r="Z27" s="29" t="str">
        <f>VLOOKUP(A27,[2]TDSheet!$A:$AC,29,0)</f>
        <v>устар.</v>
      </c>
      <c r="AA27" s="31">
        <f t="shared" si="5"/>
        <v>0</v>
      </c>
    </row>
    <row r="28" spans="1:27" ht="11.1" customHeight="1" x14ac:dyDescent="0.2">
      <c r="A28" s="8" t="s">
        <v>32</v>
      </c>
      <c r="B28" s="8" t="s">
        <v>15</v>
      </c>
      <c r="C28" s="8"/>
      <c r="D28" s="9">
        <v>312</v>
      </c>
      <c r="E28" s="9"/>
      <c r="F28" s="9">
        <v>21</v>
      </c>
      <c r="G28" s="9">
        <v>275</v>
      </c>
      <c r="H28" s="35">
        <f>VLOOKUP(A28,[2]TDSheet!$A:$H,8,0)</f>
        <v>0.35</v>
      </c>
      <c r="I28" s="31">
        <f>VLOOKUP(A28,[2]TDSheet!$A:$I,9,0)</f>
        <v>45</v>
      </c>
      <c r="J28" s="31">
        <f>VLOOKUP(A28,[3]Донецк!$A:$E,4,0)</f>
        <v>22</v>
      </c>
      <c r="K28" s="31"/>
      <c r="N28" s="31"/>
      <c r="Q28" s="31">
        <f t="shared" si="2"/>
        <v>4.2</v>
      </c>
      <c r="R28" s="32"/>
      <c r="S28" s="23"/>
      <c r="U28" s="31">
        <f t="shared" si="3"/>
        <v>65.476190476190467</v>
      </c>
      <c r="V28" s="31">
        <f t="shared" si="4"/>
        <v>65.476190476190467</v>
      </c>
      <c r="W28" s="31">
        <f>VLOOKUP(A28,[2]TDSheet!$A:$AA,27,0)</f>
        <v>0</v>
      </c>
      <c r="X28" s="31">
        <f>VLOOKUP(A28,[2]TDSheet!$A:$AB,28,0)</f>
        <v>0</v>
      </c>
      <c r="Y28" s="31">
        <f>VLOOKUP(A28,[2]TDSheet!$A:$P,16,0)</f>
        <v>1.6</v>
      </c>
      <c r="Z28" s="37" t="s">
        <v>143</v>
      </c>
      <c r="AA28" s="31">
        <f t="shared" si="5"/>
        <v>0</v>
      </c>
    </row>
    <row r="29" spans="1:27" ht="11.1" customHeight="1" x14ac:dyDescent="0.2">
      <c r="A29" s="8" t="s">
        <v>33</v>
      </c>
      <c r="B29" s="8" t="s">
        <v>15</v>
      </c>
      <c r="C29" s="8"/>
      <c r="D29" s="9">
        <v>243</v>
      </c>
      <c r="E29" s="9"/>
      <c r="F29" s="9"/>
      <c r="G29" s="9"/>
      <c r="H29" s="11">
        <f>VLOOKUP(A29,[2]TDSheet!$A:$H,8,0)</f>
        <v>0</v>
      </c>
      <c r="I29" s="18" t="e">
        <f>VLOOKUP(A29,[2]TDSheet!$A:$I,9,0)</f>
        <v>#N/A</v>
      </c>
      <c r="J29" s="18">
        <f>VLOOKUP(A29,[3]Донецк!$A:$E,4,0)</f>
        <v>5</v>
      </c>
      <c r="K29" s="18"/>
      <c r="N29" s="18"/>
      <c r="Q29" s="18">
        <f t="shared" si="2"/>
        <v>0</v>
      </c>
      <c r="R29" s="23"/>
      <c r="S29" s="23"/>
      <c r="U29" s="18" t="e">
        <f t="shared" si="3"/>
        <v>#DIV/0!</v>
      </c>
      <c r="V29" s="18" t="e">
        <f t="shared" si="4"/>
        <v>#DIV/0!</v>
      </c>
      <c r="W29" s="18">
        <f>VLOOKUP(A29,[2]TDSheet!$A:$AA,27,0)</f>
        <v>0</v>
      </c>
      <c r="X29" s="18">
        <f>VLOOKUP(A29,[2]TDSheet!$A:$AB,28,0)</f>
        <v>1</v>
      </c>
      <c r="Y29" s="18">
        <f>VLOOKUP(A29,[2]TDSheet!$A:$P,16,0)</f>
        <v>0</v>
      </c>
      <c r="Z29" s="24"/>
      <c r="AA29" s="31">
        <f t="shared" si="5"/>
        <v>0</v>
      </c>
    </row>
    <row r="30" spans="1:27" ht="11.1" customHeight="1" x14ac:dyDescent="0.2">
      <c r="A30" s="8" t="s">
        <v>34</v>
      </c>
      <c r="B30" s="8" t="s">
        <v>15</v>
      </c>
      <c r="C30" s="8"/>
      <c r="D30" s="9">
        <v>11</v>
      </c>
      <c r="E30" s="9"/>
      <c r="F30" s="9"/>
      <c r="G30" s="9"/>
      <c r="H30" s="11">
        <f>VLOOKUP(A30,[2]TDSheet!$A:$H,8,0)</f>
        <v>0</v>
      </c>
      <c r="I30" s="18" t="e">
        <f>VLOOKUP(A30,[2]TDSheet!$A:$I,9,0)</f>
        <v>#N/A</v>
      </c>
      <c r="J30" s="18"/>
      <c r="K30" s="18"/>
      <c r="N30" s="18"/>
      <c r="Q30" s="18">
        <f t="shared" si="2"/>
        <v>0</v>
      </c>
      <c r="R30" s="23"/>
      <c r="S30" s="23"/>
      <c r="U30" s="18" t="e">
        <f t="shared" si="3"/>
        <v>#DIV/0!</v>
      </c>
      <c r="V30" s="18" t="e">
        <f t="shared" si="4"/>
        <v>#DIV/0!</v>
      </c>
      <c r="W30" s="18">
        <f>VLOOKUP(A30,[2]TDSheet!$A:$AA,27,0)</f>
        <v>0</v>
      </c>
      <c r="X30" s="18">
        <f>VLOOKUP(A30,[2]TDSheet!$A:$AB,28,0)</f>
        <v>0.2</v>
      </c>
      <c r="Y30" s="18">
        <f>VLOOKUP(A30,[2]TDSheet!$A:$P,16,0)</f>
        <v>0</v>
      </c>
      <c r="Z30" s="24"/>
      <c r="AA30" s="31">
        <f t="shared" si="5"/>
        <v>0</v>
      </c>
    </row>
    <row r="31" spans="1:27" ht="21.95" customHeight="1" x14ac:dyDescent="0.2">
      <c r="A31" s="8" t="s">
        <v>35</v>
      </c>
      <c r="B31" s="8" t="s">
        <v>15</v>
      </c>
      <c r="C31" s="8"/>
      <c r="D31" s="9">
        <v>20</v>
      </c>
      <c r="E31" s="9"/>
      <c r="F31" s="9"/>
      <c r="G31" s="9"/>
      <c r="H31" s="11">
        <f>VLOOKUP(A31,[2]TDSheet!$A:$H,8,0)</f>
        <v>0</v>
      </c>
      <c r="I31" s="18" t="e">
        <f>VLOOKUP(A31,[2]TDSheet!$A:$I,9,0)</f>
        <v>#N/A</v>
      </c>
      <c r="J31" s="18"/>
      <c r="K31" s="18"/>
      <c r="N31" s="18"/>
      <c r="Q31" s="18">
        <f t="shared" si="2"/>
        <v>0</v>
      </c>
      <c r="R31" s="23"/>
      <c r="S31" s="23"/>
      <c r="U31" s="18" t="e">
        <f t="shared" si="3"/>
        <v>#DIV/0!</v>
      </c>
      <c r="V31" s="18" t="e">
        <f t="shared" si="4"/>
        <v>#DIV/0!</v>
      </c>
      <c r="W31" s="18">
        <f>VLOOKUP(A31,[2]TDSheet!$A:$AA,27,0)</f>
        <v>0</v>
      </c>
      <c r="X31" s="18">
        <f>VLOOKUP(A31,[2]TDSheet!$A:$AB,28,0)</f>
        <v>0</v>
      </c>
      <c r="Y31" s="18">
        <f>VLOOKUP(A31,[2]TDSheet!$A:$P,16,0)</f>
        <v>0.6</v>
      </c>
      <c r="Z31" s="24"/>
      <c r="AA31" s="31">
        <f t="shared" si="5"/>
        <v>0</v>
      </c>
    </row>
    <row r="32" spans="1:27" ht="11.1" customHeight="1" x14ac:dyDescent="0.2">
      <c r="A32" s="8" t="s">
        <v>36</v>
      </c>
      <c r="B32" s="8" t="s">
        <v>15</v>
      </c>
      <c r="C32" s="8"/>
      <c r="D32" s="9">
        <v>17</v>
      </c>
      <c r="E32" s="9"/>
      <c r="F32" s="9"/>
      <c r="G32" s="9"/>
      <c r="H32" s="11">
        <f>VLOOKUP(A32,[2]TDSheet!$A:$H,8,0)</f>
        <v>0</v>
      </c>
      <c r="I32" s="18" t="e">
        <f>VLOOKUP(A32,[2]TDSheet!$A:$I,9,0)</f>
        <v>#N/A</v>
      </c>
      <c r="J32" s="18">
        <f>VLOOKUP(A32,[3]Донецк!$A:$E,4,0)</f>
        <v>2</v>
      </c>
      <c r="K32" s="18"/>
      <c r="N32" s="18"/>
      <c r="Q32" s="18">
        <f t="shared" si="2"/>
        <v>0</v>
      </c>
      <c r="R32" s="23"/>
      <c r="S32" s="23"/>
      <c r="U32" s="18" t="e">
        <f t="shared" si="3"/>
        <v>#DIV/0!</v>
      </c>
      <c r="V32" s="18" t="e">
        <f t="shared" si="4"/>
        <v>#DIV/0!</v>
      </c>
      <c r="W32" s="18">
        <f>VLOOKUP(A32,[2]TDSheet!$A:$AA,27,0)</f>
        <v>0</v>
      </c>
      <c r="X32" s="18">
        <f>VLOOKUP(A32,[2]TDSheet!$A:$AB,28,0)</f>
        <v>0</v>
      </c>
      <c r="Y32" s="18">
        <f>VLOOKUP(A32,[2]TDSheet!$A:$P,16,0)</f>
        <v>0</v>
      </c>
      <c r="Z32" s="24"/>
      <c r="AA32" s="31">
        <f t="shared" si="5"/>
        <v>0</v>
      </c>
    </row>
    <row r="33" spans="1:27" ht="21.95" customHeight="1" x14ac:dyDescent="0.2">
      <c r="A33" s="8" t="s">
        <v>37</v>
      </c>
      <c r="B33" s="8" t="s">
        <v>15</v>
      </c>
      <c r="C33" s="8"/>
      <c r="D33" s="9">
        <v>30</v>
      </c>
      <c r="E33" s="9">
        <v>80</v>
      </c>
      <c r="F33" s="9">
        <v>14</v>
      </c>
      <c r="G33" s="9">
        <v>93</v>
      </c>
      <c r="H33" s="35">
        <f>VLOOKUP(A33,[2]TDSheet!$A:$H,8,0)</f>
        <v>0.35</v>
      </c>
      <c r="I33" s="31">
        <f>VLOOKUP(A33,[2]TDSheet!$A:$I,9,0)</f>
        <v>45</v>
      </c>
      <c r="J33" s="31">
        <f>VLOOKUP(A33,[3]Донецк!$A:$E,4,0)</f>
        <v>17</v>
      </c>
      <c r="K33" s="31"/>
      <c r="N33" s="31"/>
      <c r="Q33" s="31">
        <f t="shared" si="2"/>
        <v>2.8</v>
      </c>
      <c r="R33" s="32"/>
      <c r="S33" s="23"/>
      <c r="U33" s="31">
        <f t="shared" si="3"/>
        <v>33.214285714285715</v>
      </c>
      <c r="V33" s="31">
        <f t="shared" si="4"/>
        <v>33.214285714285715</v>
      </c>
      <c r="W33" s="31">
        <f>VLOOKUP(A33,[2]TDSheet!$A:$AA,27,0)</f>
        <v>1.4</v>
      </c>
      <c r="X33" s="31">
        <f>VLOOKUP(A33,[2]TDSheet!$A:$AB,28,0)</f>
        <v>3.6</v>
      </c>
      <c r="Y33" s="31">
        <f>VLOOKUP(A33,[2]TDSheet!$A:$P,16,0)</f>
        <v>1.8</v>
      </c>
      <c r="Z33" s="37" t="s">
        <v>143</v>
      </c>
      <c r="AA33" s="31">
        <f t="shared" si="5"/>
        <v>0</v>
      </c>
    </row>
    <row r="34" spans="1:27" ht="21.95" customHeight="1" x14ac:dyDescent="0.2">
      <c r="A34" s="8" t="s">
        <v>38</v>
      </c>
      <c r="B34" s="8" t="s">
        <v>15</v>
      </c>
      <c r="C34" s="8"/>
      <c r="D34" s="9">
        <v>20</v>
      </c>
      <c r="E34" s="9"/>
      <c r="F34" s="9">
        <v>4</v>
      </c>
      <c r="G34" s="9">
        <v>4</v>
      </c>
      <c r="H34" s="11">
        <f>VLOOKUP(A34,[2]TDSheet!$A:$H,8,0)</f>
        <v>0</v>
      </c>
      <c r="I34" s="18" t="e">
        <f>VLOOKUP(A34,[2]TDSheet!$A:$I,9,0)</f>
        <v>#N/A</v>
      </c>
      <c r="J34" s="18">
        <f>VLOOKUP(A34,[3]Донецк!$A:$E,4,0)</f>
        <v>8</v>
      </c>
      <c r="K34" s="18"/>
      <c r="N34" s="18"/>
      <c r="Q34" s="18">
        <f t="shared" si="2"/>
        <v>0.8</v>
      </c>
      <c r="R34" s="23"/>
      <c r="S34" s="23"/>
      <c r="U34" s="18">
        <f t="shared" si="3"/>
        <v>5</v>
      </c>
      <c r="V34" s="18">
        <f t="shared" si="4"/>
        <v>5</v>
      </c>
      <c r="W34" s="18">
        <f>VLOOKUP(A34,[2]TDSheet!$A:$AA,27,0)</f>
        <v>0</v>
      </c>
      <c r="X34" s="18">
        <f>VLOOKUP(A34,[2]TDSheet!$A:$AB,28,0)</f>
        <v>0.4</v>
      </c>
      <c r="Y34" s="18">
        <f>VLOOKUP(A34,[2]TDSheet!$A:$P,16,0)</f>
        <v>2.2000000000000002</v>
      </c>
      <c r="Z34" s="24"/>
      <c r="AA34" s="31">
        <f t="shared" si="5"/>
        <v>0</v>
      </c>
    </row>
    <row r="35" spans="1:27" ht="21.95" customHeight="1" x14ac:dyDescent="0.2">
      <c r="A35" s="8" t="s">
        <v>39</v>
      </c>
      <c r="B35" s="8" t="s">
        <v>15</v>
      </c>
      <c r="C35" s="8"/>
      <c r="D35" s="9">
        <v>7</v>
      </c>
      <c r="E35" s="9"/>
      <c r="F35" s="9">
        <v>3</v>
      </c>
      <c r="G35" s="9">
        <v>3</v>
      </c>
      <c r="H35" s="11">
        <f>VLOOKUP(A35,[2]TDSheet!$A:$H,8,0)</f>
        <v>0</v>
      </c>
      <c r="I35" s="18">
        <f>VLOOKUP(A35,[2]TDSheet!$A:$I,9,0)</f>
        <v>45</v>
      </c>
      <c r="J35" s="18">
        <f>VLOOKUP(A35,[3]Донецк!$A:$E,4,0)</f>
        <v>3</v>
      </c>
      <c r="K35" s="18"/>
      <c r="N35" s="18"/>
      <c r="Q35" s="18">
        <f t="shared" si="2"/>
        <v>0.6</v>
      </c>
      <c r="R35" s="23"/>
      <c r="S35" s="23"/>
      <c r="U35" s="18">
        <f t="shared" si="3"/>
        <v>5</v>
      </c>
      <c r="V35" s="18">
        <f t="shared" si="4"/>
        <v>5</v>
      </c>
      <c r="W35" s="18">
        <f>VLOOKUP(A35,[2]TDSheet!$A:$AA,27,0)</f>
        <v>-0.2</v>
      </c>
      <c r="X35" s="18">
        <f>VLOOKUP(A35,[2]TDSheet!$A:$AB,28,0)</f>
        <v>0</v>
      </c>
      <c r="Y35" s="18">
        <f>VLOOKUP(A35,[2]TDSheet!$A:$P,16,0)</f>
        <v>1</v>
      </c>
      <c r="Z35" s="24"/>
      <c r="AA35" s="31">
        <f t="shared" si="5"/>
        <v>0</v>
      </c>
    </row>
    <row r="36" spans="1:27" ht="21.95" customHeight="1" x14ac:dyDescent="0.2">
      <c r="A36" s="8" t="s">
        <v>40</v>
      </c>
      <c r="B36" s="8" t="s">
        <v>15</v>
      </c>
      <c r="C36" s="8"/>
      <c r="D36" s="9">
        <v>2</v>
      </c>
      <c r="E36" s="9"/>
      <c r="F36" s="9"/>
      <c r="G36" s="9"/>
      <c r="H36" s="11">
        <f>VLOOKUP(A36,[2]TDSheet!$A:$H,8,0)</f>
        <v>0</v>
      </c>
      <c r="I36" s="18">
        <f>VLOOKUP(A36,[2]TDSheet!$A:$I,9,0)</f>
        <v>45</v>
      </c>
      <c r="J36" s="18"/>
      <c r="K36" s="18"/>
      <c r="N36" s="18"/>
      <c r="Q36" s="18">
        <f t="shared" si="2"/>
        <v>0</v>
      </c>
      <c r="R36" s="23"/>
      <c r="S36" s="23"/>
      <c r="U36" s="18" t="e">
        <f t="shared" si="3"/>
        <v>#DIV/0!</v>
      </c>
      <c r="V36" s="18" t="e">
        <f t="shared" si="4"/>
        <v>#DIV/0!</v>
      </c>
      <c r="W36" s="18">
        <f>VLOOKUP(A36,[2]TDSheet!$A:$AA,27,0)</f>
        <v>0</v>
      </c>
      <c r="X36" s="18">
        <f>VLOOKUP(A36,[2]TDSheet!$A:$AB,28,0)</f>
        <v>0.8</v>
      </c>
      <c r="Y36" s="18">
        <f>VLOOKUP(A36,[2]TDSheet!$A:$P,16,0)</f>
        <v>1.4</v>
      </c>
      <c r="Z36" s="24"/>
      <c r="AA36" s="31">
        <f t="shared" si="5"/>
        <v>0</v>
      </c>
    </row>
    <row r="37" spans="1:27" ht="11.1" customHeight="1" x14ac:dyDescent="0.2">
      <c r="A37" s="8" t="s">
        <v>41</v>
      </c>
      <c r="B37" s="8" t="s">
        <v>9</v>
      </c>
      <c r="C37" s="22" t="str">
        <f>VLOOKUP(A37,[1]TDSheet!$A:$C,3,0)</f>
        <v>Дек</v>
      </c>
      <c r="D37" s="9">
        <v>869.54499999999996</v>
      </c>
      <c r="E37" s="9">
        <v>654.77</v>
      </c>
      <c r="F37" s="9">
        <v>650.80899999999997</v>
      </c>
      <c r="G37" s="9">
        <v>642.81100000000004</v>
      </c>
      <c r="H37" s="35">
        <f>VLOOKUP(A37,[2]TDSheet!$A:$H,8,0)</f>
        <v>1</v>
      </c>
      <c r="I37" s="31">
        <f>VLOOKUP(A37,[2]TDSheet!$A:$I,9,0)</f>
        <v>55</v>
      </c>
      <c r="J37" s="31">
        <f>VLOOKUP(A37,[3]Донецк!$A:$E,4,0)</f>
        <v>638.54999999999995</v>
      </c>
      <c r="K37" s="31"/>
      <c r="N37" s="31">
        <f>VLOOKUP(A37,[2]TDSheet!$A:$U,21,0)</f>
        <v>500</v>
      </c>
      <c r="Q37" s="31">
        <f t="shared" si="2"/>
        <v>130.1618</v>
      </c>
      <c r="R37" s="32">
        <f t="shared" ref="R37:R40" si="8">11*Q37-N37-G37</f>
        <v>288.96879999999999</v>
      </c>
      <c r="S37" s="23"/>
      <c r="U37" s="31">
        <f t="shared" si="3"/>
        <v>11.000000000000002</v>
      </c>
      <c r="V37" s="31">
        <f t="shared" si="4"/>
        <v>8.7799262149109811</v>
      </c>
      <c r="W37" s="31">
        <f>VLOOKUP(A37,[2]TDSheet!$A:$AA,27,0)</f>
        <v>117.527</v>
      </c>
      <c r="X37" s="31">
        <f>VLOOKUP(A37,[2]TDSheet!$A:$AB,28,0)</f>
        <v>106.3454</v>
      </c>
      <c r="Y37" s="31">
        <f>VLOOKUP(A37,[2]TDSheet!$A:$P,16,0)</f>
        <v>150.5762</v>
      </c>
      <c r="AA37" s="31">
        <f t="shared" si="5"/>
        <v>288.96879999999999</v>
      </c>
    </row>
    <row r="38" spans="1:27" ht="11.1" customHeight="1" x14ac:dyDescent="0.2">
      <c r="A38" s="8" t="s">
        <v>42</v>
      </c>
      <c r="B38" s="8" t="s">
        <v>9</v>
      </c>
      <c r="C38" s="8"/>
      <c r="D38" s="9">
        <v>5357.24</v>
      </c>
      <c r="E38" s="9">
        <v>2040.62</v>
      </c>
      <c r="F38" s="9">
        <v>2868.4290000000001</v>
      </c>
      <c r="G38" s="9">
        <v>4082.3040000000001</v>
      </c>
      <c r="H38" s="35">
        <f>VLOOKUP(A38,[2]TDSheet!$A:$H,8,0)</f>
        <v>1</v>
      </c>
      <c r="I38" s="31">
        <f>VLOOKUP(A38,[2]TDSheet!$A:$I,9,0)</f>
        <v>50</v>
      </c>
      <c r="J38" s="31">
        <f>VLOOKUP(A38,[3]Донецк!$A:$E,4,0)</f>
        <v>2862.83</v>
      </c>
      <c r="K38" s="31"/>
      <c r="N38" s="31">
        <f>VLOOKUP(A38,[2]TDSheet!$A:$U,21,0)</f>
        <v>2500</v>
      </c>
      <c r="Q38" s="31">
        <f t="shared" si="2"/>
        <v>573.68579999999997</v>
      </c>
      <c r="R38" s="32"/>
      <c r="S38" s="23"/>
      <c r="U38" s="31">
        <f t="shared" si="3"/>
        <v>11.473709127888473</v>
      </c>
      <c r="V38" s="31">
        <f t="shared" si="4"/>
        <v>11.473709127888473</v>
      </c>
      <c r="W38" s="31">
        <f>VLOOKUP(A38,[2]TDSheet!$A:$AA,27,0)</f>
        <v>570.65480000000002</v>
      </c>
      <c r="X38" s="31">
        <f>VLOOKUP(A38,[2]TDSheet!$A:$AB,28,0)</f>
        <v>644.74799999999993</v>
      </c>
      <c r="Y38" s="31">
        <f>VLOOKUP(A38,[2]TDSheet!$A:$P,16,0)</f>
        <v>705.86480000000006</v>
      </c>
      <c r="AA38" s="31">
        <f t="shared" si="5"/>
        <v>0</v>
      </c>
    </row>
    <row r="39" spans="1:27" ht="11.1" customHeight="1" x14ac:dyDescent="0.2">
      <c r="A39" s="8" t="s">
        <v>43</v>
      </c>
      <c r="B39" s="8" t="s">
        <v>9</v>
      </c>
      <c r="C39" s="8"/>
      <c r="D39" s="9">
        <v>311.983</v>
      </c>
      <c r="E39" s="9"/>
      <c r="F39" s="9">
        <v>95.311000000000007</v>
      </c>
      <c r="G39" s="9">
        <v>131.31100000000001</v>
      </c>
      <c r="H39" s="35">
        <f>VLOOKUP(A39,[2]TDSheet!$A:$H,8,0)</f>
        <v>1</v>
      </c>
      <c r="I39" s="31">
        <f>VLOOKUP(A39,[2]TDSheet!$A:$I,9,0)</f>
        <v>55</v>
      </c>
      <c r="J39" s="31">
        <f>VLOOKUP(A39,[3]Донецк!$A:$E,4,0)</f>
        <v>90.4</v>
      </c>
      <c r="K39" s="31"/>
      <c r="N39" s="31"/>
      <c r="Q39" s="31">
        <f t="shared" si="2"/>
        <v>19.062200000000001</v>
      </c>
      <c r="R39" s="32">
        <f t="shared" si="8"/>
        <v>78.373199999999997</v>
      </c>
      <c r="S39" s="23"/>
      <c r="U39" s="31">
        <f t="shared" si="3"/>
        <v>11</v>
      </c>
      <c r="V39" s="31">
        <f t="shared" si="4"/>
        <v>6.8885543116744135</v>
      </c>
      <c r="W39" s="31">
        <f>VLOOKUP(A39,[2]TDSheet!$A:$AA,27,0)</f>
        <v>9.141</v>
      </c>
      <c r="X39" s="31">
        <f>VLOOKUP(A39,[2]TDSheet!$A:$AB,28,0)</f>
        <v>18.293199999999999</v>
      </c>
      <c r="Y39" s="31">
        <f>VLOOKUP(A39,[2]TDSheet!$A:$P,16,0)</f>
        <v>18.045999999999999</v>
      </c>
      <c r="AA39" s="31">
        <f t="shared" si="5"/>
        <v>78.373199999999997</v>
      </c>
    </row>
    <row r="40" spans="1:27" ht="11.1" customHeight="1" x14ac:dyDescent="0.2">
      <c r="A40" s="8" t="s">
        <v>44</v>
      </c>
      <c r="B40" s="8" t="s">
        <v>9</v>
      </c>
      <c r="C40" s="22" t="str">
        <f>VLOOKUP(A40,[1]TDSheet!$A:$C,3,0)</f>
        <v>Дек</v>
      </c>
      <c r="D40" s="9">
        <v>204.63900000000001</v>
      </c>
      <c r="E40" s="9">
        <v>562.02700000000004</v>
      </c>
      <c r="F40" s="9">
        <v>155.559</v>
      </c>
      <c r="G40" s="9">
        <v>502.774</v>
      </c>
      <c r="H40" s="35">
        <f>VLOOKUP(A40,[2]TDSheet!$A:$H,8,0)</f>
        <v>1</v>
      </c>
      <c r="I40" s="31">
        <f>VLOOKUP(A40,[2]TDSheet!$A:$I,9,0)</f>
        <v>55</v>
      </c>
      <c r="J40" s="31">
        <f>VLOOKUP(A40,[3]Донецк!$A:$E,4,0)</f>
        <v>176.9</v>
      </c>
      <c r="K40" s="31"/>
      <c r="N40" s="31">
        <f>VLOOKUP(A40,[2]TDSheet!$A:$U,21,0)</f>
        <v>500</v>
      </c>
      <c r="Q40" s="31">
        <f t="shared" si="2"/>
        <v>31.111799999999999</v>
      </c>
      <c r="R40" s="32"/>
      <c r="S40" s="23"/>
      <c r="U40" s="31">
        <f t="shared" si="3"/>
        <v>32.23130773532872</v>
      </c>
      <c r="V40" s="31">
        <f t="shared" si="4"/>
        <v>32.23130773532872</v>
      </c>
      <c r="W40" s="31">
        <f>VLOOKUP(A40,[2]TDSheet!$A:$AA,27,0)</f>
        <v>-0.90100000000000002</v>
      </c>
      <c r="X40" s="31">
        <f>VLOOKUP(A40,[2]TDSheet!$A:$AB,28,0)</f>
        <v>-0.188</v>
      </c>
      <c r="Y40" s="31">
        <f>VLOOKUP(A40,[2]TDSheet!$A:$P,16,0)</f>
        <v>21.316600000000001</v>
      </c>
      <c r="AA40" s="31">
        <f t="shared" si="5"/>
        <v>0</v>
      </c>
    </row>
    <row r="41" spans="1:27" ht="21.95" customHeight="1" x14ac:dyDescent="0.2">
      <c r="A41" s="8" t="s">
        <v>45</v>
      </c>
      <c r="B41" s="8" t="s">
        <v>9</v>
      </c>
      <c r="C41" s="8"/>
      <c r="D41" s="9">
        <v>36.142000000000003</v>
      </c>
      <c r="E41" s="9"/>
      <c r="F41" s="9">
        <v>31.283000000000001</v>
      </c>
      <c r="G41" s="9">
        <v>-20.86</v>
      </c>
      <c r="H41" s="11">
        <f>VLOOKUP(A41,[2]TDSheet!$A:$H,8,0)</f>
        <v>0</v>
      </c>
      <c r="I41" s="18" t="e">
        <f>VLOOKUP(A41,[2]TDSheet!$A:$I,9,0)</f>
        <v>#N/A</v>
      </c>
      <c r="J41" s="18">
        <f>VLOOKUP(A41,[3]Донецк!$A:$E,4,0)</f>
        <v>40.5</v>
      </c>
      <c r="K41" s="18"/>
      <c r="N41" s="18"/>
      <c r="Q41" s="18">
        <f t="shared" si="2"/>
        <v>6.2566000000000006</v>
      </c>
      <c r="R41" s="23"/>
      <c r="S41" s="23"/>
      <c r="U41" s="18">
        <f t="shared" si="3"/>
        <v>-3.3340792123517562</v>
      </c>
      <c r="V41" s="18">
        <f t="shared" si="4"/>
        <v>-3.3340792123517562</v>
      </c>
      <c r="W41" s="18">
        <f>VLOOKUP(A41,[2]TDSheet!$A:$AA,27,0)</f>
        <v>0</v>
      </c>
      <c r="X41" s="18">
        <f>VLOOKUP(A41,[2]TDSheet!$A:$AB,28,0)</f>
        <v>2.1160000000000001</v>
      </c>
      <c r="Y41" s="18">
        <f>VLOOKUP(A41,[2]TDSheet!$A:$P,16,0)</f>
        <v>0.16200000000000001</v>
      </c>
      <c r="Z41" s="24"/>
      <c r="AA41" s="31">
        <f t="shared" si="5"/>
        <v>0</v>
      </c>
    </row>
    <row r="42" spans="1:27" ht="11.1" customHeight="1" x14ac:dyDescent="0.2">
      <c r="A42" s="8" t="s">
        <v>46</v>
      </c>
      <c r="B42" s="8" t="s">
        <v>9</v>
      </c>
      <c r="C42" s="8"/>
      <c r="D42" s="9">
        <v>7160.5969999999998</v>
      </c>
      <c r="E42" s="9">
        <v>3106.7060000000001</v>
      </c>
      <c r="F42" s="9">
        <v>4350.491</v>
      </c>
      <c r="G42" s="9">
        <v>5352.74</v>
      </c>
      <c r="H42" s="35">
        <f>VLOOKUP(A42,[2]TDSheet!$A:$H,8,0)</f>
        <v>1</v>
      </c>
      <c r="I42" s="31">
        <f>VLOOKUP(A42,[2]TDSheet!$A:$I,9,0)</f>
        <v>60</v>
      </c>
      <c r="J42" s="31">
        <f>VLOOKUP(A42,[3]Донецк!$A:$E,4,0)</f>
        <v>4267.7</v>
      </c>
      <c r="K42" s="31"/>
      <c r="N42" s="31">
        <f>VLOOKUP(A42,[2]TDSheet!$A:$U,21,0)</f>
        <v>4000</v>
      </c>
      <c r="Q42" s="31">
        <f t="shared" si="2"/>
        <v>870.09820000000002</v>
      </c>
      <c r="R42" s="32">
        <f>11*Q42-N42-G42</f>
        <v>218.34020000000055</v>
      </c>
      <c r="S42" s="23"/>
      <c r="U42" s="31">
        <f t="shared" si="3"/>
        <v>11</v>
      </c>
      <c r="V42" s="31">
        <f t="shared" si="4"/>
        <v>10.749062577074634</v>
      </c>
      <c r="W42" s="31">
        <f>VLOOKUP(A42,[2]TDSheet!$A:$AA,27,0)</f>
        <v>935.62279999999987</v>
      </c>
      <c r="X42" s="31">
        <f>VLOOKUP(A42,[2]TDSheet!$A:$AB,28,0)</f>
        <v>895.95699999999999</v>
      </c>
      <c r="Y42" s="31">
        <f>VLOOKUP(A42,[2]TDSheet!$A:$P,16,0)</f>
        <v>1019.6904000000001</v>
      </c>
      <c r="AA42" s="31">
        <f t="shared" si="5"/>
        <v>218.34020000000055</v>
      </c>
    </row>
    <row r="43" spans="1:27" ht="11.1" customHeight="1" x14ac:dyDescent="0.2">
      <c r="A43" s="8" t="s">
        <v>47</v>
      </c>
      <c r="B43" s="8" t="s">
        <v>9</v>
      </c>
      <c r="C43" s="8"/>
      <c r="D43" s="9">
        <v>48.371000000000002</v>
      </c>
      <c r="E43" s="9">
        <v>19.087</v>
      </c>
      <c r="F43" s="9">
        <v>8.0530000000000008</v>
      </c>
      <c r="G43" s="9">
        <v>59.405000000000001</v>
      </c>
      <c r="H43" s="11">
        <f>VLOOKUP(A43,[2]TDSheet!$A:$H,8,0)</f>
        <v>0</v>
      </c>
      <c r="I43" s="18" t="e">
        <f>VLOOKUP(A43,[2]TDSheet!$A:$I,9,0)</f>
        <v>#N/A</v>
      </c>
      <c r="J43" s="18">
        <f>VLOOKUP(A43,[3]Донецк!$A:$E,4,0)</f>
        <v>7.8</v>
      </c>
      <c r="K43" s="18"/>
      <c r="N43" s="18"/>
      <c r="Q43" s="18">
        <f t="shared" si="2"/>
        <v>1.6106000000000003</v>
      </c>
      <c r="R43" s="23"/>
      <c r="S43" s="23"/>
      <c r="U43" s="18">
        <f t="shared" si="3"/>
        <v>36.883770023593684</v>
      </c>
      <c r="V43" s="18">
        <f t="shared" si="4"/>
        <v>36.883770023593684</v>
      </c>
      <c r="W43" s="18">
        <f>VLOOKUP(A43,[2]TDSheet!$A:$AA,27,0)</f>
        <v>0</v>
      </c>
      <c r="X43" s="18">
        <f>VLOOKUP(A43,[2]TDSheet!$A:$AB,28,0)</f>
        <v>1.3420000000000001</v>
      </c>
      <c r="Y43" s="18">
        <f>VLOOKUP(A43,[2]TDSheet!$A:$P,16,0)</f>
        <v>1.6004</v>
      </c>
      <c r="Z43" s="36" t="s">
        <v>143</v>
      </c>
      <c r="AA43" s="31">
        <f t="shared" si="5"/>
        <v>0</v>
      </c>
    </row>
    <row r="44" spans="1:27" ht="11.1" customHeight="1" x14ac:dyDescent="0.2">
      <c r="A44" s="8" t="s">
        <v>48</v>
      </c>
      <c r="B44" s="8" t="s">
        <v>9</v>
      </c>
      <c r="C44" s="8"/>
      <c r="D44" s="9">
        <v>317.39800000000002</v>
      </c>
      <c r="E44" s="9"/>
      <c r="F44" s="9">
        <v>4</v>
      </c>
      <c r="G44" s="9">
        <v>60.715000000000003</v>
      </c>
      <c r="H44" s="11">
        <f>VLOOKUP(A44,[2]TDSheet!$A:$H,8,0)</f>
        <v>0</v>
      </c>
      <c r="I44" s="18" t="e">
        <f>VLOOKUP(A44,[2]TDSheet!$A:$I,9,0)</f>
        <v>#N/A</v>
      </c>
      <c r="J44" s="18">
        <f>VLOOKUP(A44,[3]Донецк!$A:$E,4,0)</f>
        <v>3.9</v>
      </c>
      <c r="K44" s="18"/>
      <c r="N44" s="18"/>
      <c r="Q44" s="18">
        <f t="shared" si="2"/>
        <v>0.8</v>
      </c>
      <c r="R44" s="23"/>
      <c r="S44" s="23"/>
      <c r="U44" s="18">
        <f t="shared" si="3"/>
        <v>75.893749999999997</v>
      </c>
      <c r="V44" s="18">
        <f t="shared" si="4"/>
        <v>75.893749999999997</v>
      </c>
      <c r="W44" s="18">
        <f>VLOOKUP(A44,[2]TDSheet!$A:$AA,27,0)</f>
        <v>0</v>
      </c>
      <c r="X44" s="18">
        <f>VLOOKUP(A44,[2]TDSheet!$A:$AB,28,0)</f>
        <v>1.3439999999999999</v>
      </c>
      <c r="Y44" s="18">
        <f>VLOOKUP(A44,[2]TDSheet!$A:$P,16,0)</f>
        <v>0</v>
      </c>
      <c r="Z44" s="25" t="str">
        <f>VLOOKUP(A44,[2]TDSheet!$A:$AC,29,0)</f>
        <v>необходимо увеличить продажи</v>
      </c>
      <c r="AA44" s="31">
        <f t="shared" si="5"/>
        <v>0</v>
      </c>
    </row>
    <row r="45" spans="1:27" ht="11.1" customHeight="1" x14ac:dyDescent="0.2">
      <c r="A45" s="38" t="s">
        <v>49</v>
      </c>
      <c r="B45" s="8" t="s">
        <v>9</v>
      </c>
      <c r="C45" s="22" t="str">
        <f>VLOOKUP(A45,[1]TDSheet!$A:$C,3,0)</f>
        <v>Дек</v>
      </c>
      <c r="D45" s="9">
        <v>195.45699999999999</v>
      </c>
      <c r="E45" s="9">
        <v>185.53299999999999</v>
      </c>
      <c r="F45" s="9">
        <v>81.692999999999998</v>
      </c>
      <c r="G45" s="9">
        <v>254.565</v>
      </c>
      <c r="H45" s="35">
        <f>VLOOKUP(A45,[2]TDSheet!$A:$H,8,0)</f>
        <v>1</v>
      </c>
      <c r="I45" s="31">
        <f>VLOOKUP(A45,[2]TDSheet!$A:$I,9,0)</f>
        <v>50</v>
      </c>
      <c r="J45" s="31">
        <f>VLOOKUP(A45,[3]Донецк!$A:$E,4,0)</f>
        <v>78.599999999999994</v>
      </c>
      <c r="K45" s="31"/>
      <c r="N45" s="31">
        <f>VLOOKUP(A45,[2]TDSheet!$A:$U,21,0)</f>
        <v>100</v>
      </c>
      <c r="Q45" s="31">
        <f t="shared" si="2"/>
        <v>16.3386</v>
      </c>
      <c r="R45" s="32"/>
      <c r="S45" s="23"/>
      <c r="U45" s="31">
        <f t="shared" si="3"/>
        <v>21.701063738631216</v>
      </c>
      <c r="V45" s="31">
        <f t="shared" si="4"/>
        <v>21.701063738631216</v>
      </c>
      <c r="W45" s="31">
        <f>VLOOKUP(A45,[2]TDSheet!$A:$AA,27,0)</f>
        <v>39.244799999999998</v>
      </c>
      <c r="X45" s="31">
        <f>VLOOKUP(A45,[2]TDSheet!$A:$AB,28,0)</f>
        <v>11.3484</v>
      </c>
      <c r="Y45" s="31">
        <f>VLOOKUP(A45,[2]TDSheet!$A:$P,16,0)</f>
        <v>34.1372</v>
      </c>
      <c r="AA45" s="31">
        <f t="shared" si="5"/>
        <v>0</v>
      </c>
    </row>
    <row r="46" spans="1:27" ht="21.95" customHeight="1" x14ac:dyDescent="0.2">
      <c r="A46" s="8" t="s">
        <v>50</v>
      </c>
      <c r="B46" s="8" t="s">
        <v>9</v>
      </c>
      <c r="C46" s="8"/>
      <c r="D46" s="9">
        <v>10.428000000000001</v>
      </c>
      <c r="E46" s="9">
        <v>2.9000000000000001E-2</v>
      </c>
      <c r="F46" s="9">
        <v>5.5709999999999997</v>
      </c>
      <c r="G46" s="9">
        <v>3.3980000000000001</v>
      </c>
      <c r="H46" s="11">
        <f>VLOOKUP(A46,[2]TDSheet!$A:$H,8,0)</f>
        <v>0</v>
      </c>
      <c r="I46" s="18" t="e">
        <f>VLOOKUP(A46,[2]TDSheet!$A:$I,9,0)</f>
        <v>#N/A</v>
      </c>
      <c r="J46" s="18">
        <f>VLOOKUP(A46,[3]Донецк!$A:$E,4,0)</f>
        <v>4.5199999999999996</v>
      </c>
      <c r="K46" s="18"/>
      <c r="N46" s="18"/>
      <c r="Q46" s="18">
        <f t="shared" si="2"/>
        <v>1.1141999999999999</v>
      </c>
      <c r="R46" s="23"/>
      <c r="S46" s="23"/>
      <c r="U46" s="18">
        <f t="shared" si="3"/>
        <v>3.0497217734697544</v>
      </c>
      <c r="V46" s="18">
        <f t="shared" si="4"/>
        <v>3.0497217734697544</v>
      </c>
      <c r="W46" s="18">
        <f>VLOOKUP(A46,[2]TDSheet!$A:$AA,27,0)</f>
        <v>0</v>
      </c>
      <c r="X46" s="18">
        <f>VLOOKUP(A46,[2]TDSheet!$A:$AB,28,0)</f>
        <v>7.1399999999999991E-2</v>
      </c>
      <c r="Y46" s="18">
        <f>VLOOKUP(A46,[2]TDSheet!$A:$P,16,0)</f>
        <v>1.4157999999999999</v>
      </c>
      <c r="Z46" s="24"/>
      <c r="AA46" s="31">
        <f t="shared" si="5"/>
        <v>0</v>
      </c>
    </row>
    <row r="47" spans="1:27" ht="11.1" customHeight="1" x14ac:dyDescent="0.2">
      <c r="A47" s="8" t="s">
        <v>51</v>
      </c>
      <c r="B47" s="8" t="s">
        <v>9</v>
      </c>
      <c r="C47" s="22" t="str">
        <f>VLOOKUP(A47,[1]TDSheet!$A:$C,3,0)</f>
        <v>Дек</v>
      </c>
      <c r="D47" s="9">
        <v>694.79</v>
      </c>
      <c r="E47" s="9">
        <v>924.59</v>
      </c>
      <c r="F47" s="9">
        <v>419.62200000000001</v>
      </c>
      <c r="G47" s="9">
        <v>924.59</v>
      </c>
      <c r="H47" s="35">
        <f>VLOOKUP(A47,[2]TDSheet!$A:$H,8,0)</f>
        <v>1</v>
      </c>
      <c r="I47" s="31">
        <f>VLOOKUP(A47,[2]TDSheet!$A:$I,9,0)</f>
        <v>55</v>
      </c>
      <c r="J47" s="31">
        <f>VLOOKUP(A47,[3]Донецк!$A:$E,4,0)</f>
        <v>540.85</v>
      </c>
      <c r="K47" s="31"/>
      <c r="N47" s="31">
        <f>VLOOKUP(A47,[2]TDSheet!$A:$U,21,0)</f>
        <v>800</v>
      </c>
      <c r="Q47" s="31">
        <f t="shared" si="2"/>
        <v>83.924400000000006</v>
      </c>
      <c r="R47" s="32"/>
      <c r="S47" s="23"/>
      <c r="U47" s="31">
        <f t="shared" si="3"/>
        <v>20.549327728288795</v>
      </c>
      <c r="V47" s="31">
        <f t="shared" si="4"/>
        <v>20.549327728288795</v>
      </c>
      <c r="W47" s="31">
        <f>VLOOKUP(A47,[2]TDSheet!$A:$AA,27,0)</f>
        <v>207.44099999999997</v>
      </c>
      <c r="X47" s="31">
        <f>VLOOKUP(A47,[2]TDSheet!$A:$AB,28,0)</f>
        <v>13.717599999999999</v>
      </c>
      <c r="Y47" s="31">
        <f>VLOOKUP(A47,[2]TDSheet!$A:$P,16,0)</f>
        <v>214.44819999999999</v>
      </c>
      <c r="AA47" s="31">
        <f t="shared" si="5"/>
        <v>0</v>
      </c>
    </row>
    <row r="48" spans="1:27" ht="11.1" customHeight="1" x14ac:dyDescent="0.2">
      <c r="A48" s="8" t="s">
        <v>52</v>
      </c>
      <c r="B48" s="8" t="s">
        <v>9</v>
      </c>
      <c r="C48" s="8"/>
      <c r="D48" s="9">
        <v>4611.6670000000004</v>
      </c>
      <c r="E48" s="9">
        <v>1922.92</v>
      </c>
      <c r="F48" s="9">
        <v>3157.645</v>
      </c>
      <c r="G48" s="9">
        <v>2518.9270000000001</v>
      </c>
      <c r="H48" s="35">
        <f>VLOOKUP(A48,[2]TDSheet!$A:$H,8,0)</f>
        <v>1</v>
      </c>
      <c r="I48" s="31">
        <f>VLOOKUP(A48,[2]TDSheet!$A:$I,9,0)</f>
        <v>60</v>
      </c>
      <c r="J48" s="31">
        <f>VLOOKUP(A48,[3]Донецк!$A:$E,4,0)</f>
        <v>3073.7</v>
      </c>
      <c r="K48" s="31"/>
      <c r="N48" s="31">
        <f>VLOOKUP(A48,[2]TDSheet!$A:$U,21,0)</f>
        <v>2400</v>
      </c>
      <c r="Q48" s="31">
        <f t="shared" si="2"/>
        <v>631.529</v>
      </c>
      <c r="R48" s="32">
        <f t="shared" ref="R47:R48" si="9">11*Q48-N48-G48</f>
        <v>2027.8919999999994</v>
      </c>
      <c r="S48" s="23"/>
      <c r="U48" s="31">
        <f t="shared" si="3"/>
        <v>11</v>
      </c>
      <c r="V48" s="31">
        <f t="shared" si="4"/>
        <v>7.7889170568572457</v>
      </c>
      <c r="W48" s="31">
        <f>VLOOKUP(A48,[2]TDSheet!$A:$AA,27,0)</f>
        <v>698.28379999999993</v>
      </c>
      <c r="X48" s="31">
        <f>VLOOKUP(A48,[2]TDSheet!$A:$AB,28,0)</f>
        <v>573.49919999999997</v>
      </c>
      <c r="Y48" s="31">
        <f>VLOOKUP(A48,[2]TDSheet!$A:$P,16,0)</f>
        <v>652.57899999999995</v>
      </c>
      <c r="AA48" s="31">
        <f t="shared" si="5"/>
        <v>2027.8919999999994</v>
      </c>
    </row>
    <row r="49" spans="1:27" ht="11.1" customHeight="1" x14ac:dyDescent="0.2">
      <c r="A49" s="8" t="s">
        <v>53</v>
      </c>
      <c r="B49" s="8" t="s">
        <v>9</v>
      </c>
      <c r="C49" s="8"/>
      <c r="D49" s="9">
        <v>132.98400000000001</v>
      </c>
      <c r="E49" s="9"/>
      <c r="F49" s="9">
        <v>1.45</v>
      </c>
      <c r="G49" s="9">
        <v>131.19999999999999</v>
      </c>
      <c r="H49" s="11">
        <f>VLOOKUP(A49,[2]TDSheet!$A:$H,8,0)</f>
        <v>0</v>
      </c>
      <c r="I49" s="18" t="e">
        <f>VLOOKUP(A49,[2]TDSheet!$A:$I,9,0)</f>
        <v>#N/A</v>
      </c>
      <c r="J49" s="18">
        <f>VLOOKUP(A49,[3]Донецк!$A:$E,4,0)</f>
        <v>1.3</v>
      </c>
      <c r="K49" s="18"/>
      <c r="N49" s="18"/>
      <c r="Q49" s="18">
        <f t="shared" si="2"/>
        <v>0.28999999999999998</v>
      </c>
      <c r="R49" s="23"/>
      <c r="S49" s="23"/>
      <c r="U49" s="18">
        <f t="shared" si="3"/>
        <v>452.41379310344826</v>
      </c>
      <c r="V49" s="18">
        <f t="shared" si="4"/>
        <v>452.41379310344826</v>
      </c>
      <c r="W49" s="18">
        <f>VLOOKUP(A49,[2]TDSheet!$A:$AA,27,0)</f>
        <v>0</v>
      </c>
      <c r="X49" s="18">
        <f>VLOOKUP(A49,[2]TDSheet!$A:$AB,28,0)</f>
        <v>1.175</v>
      </c>
      <c r="Y49" s="18">
        <f>VLOOKUP(A49,[2]TDSheet!$A:$P,16,0)</f>
        <v>1.1608000000000001</v>
      </c>
      <c r="Z49" s="36" t="s">
        <v>143</v>
      </c>
      <c r="AA49" s="31">
        <f t="shared" si="5"/>
        <v>0</v>
      </c>
    </row>
    <row r="50" spans="1:27" ht="11.1" customHeight="1" x14ac:dyDescent="0.2">
      <c r="A50" s="8" t="s">
        <v>54</v>
      </c>
      <c r="B50" s="8" t="s">
        <v>9</v>
      </c>
      <c r="C50" s="8"/>
      <c r="D50" s="9">
        <v>2859.7719999999999</v>
      </c>
      <c r="E50" s="9">
        <v>1269.999</v>
      </c>
      <c r="F50" s="9">
        <v>1155.44</v>
      </c>
      <c r="G50" s="9">
        <v>2696.4540000000002</v>
      </c>
      <c r="H50" s="35">
        <f>VLOOKUP(A50,[2]TDSheet!$A:$H,8,0)</f>
        <v>1</v>
      </c>
      <c r="I50" s="31">
        <f>VLOOKUP(A50,[2]TDSheet!$A:$I,9,0)</f>
        <v>60</v>
      </c>
      <c r="J50" s="31">
        <f>VLOOKUP(A50,[3]Донецк!$A:$E,4,0)</f>
        <v>1122.75</v>
      </c>
      <c r="K50" s="31"/>
      <c r="N50" s="31">
        <f>VLOOKUP(A50,[2]TDSheet!$A:$U,21,0)</f>
        <v>1300</v>
      </c>
      <c r="Q50" s="31">
        <f t="shared" si="2"/>
        <v>231.08800000000002</v>
      </c>
      <c r="R50" s="32"/>
      <c r="S50" s="23"/>
      <c r="U50" s="31">
        <f t="shared" si="3"/>
        <v>17.29407844630617</v>
      </c>
      <c r="V50" s="31">
        <f t="shared" si="4"/>
        <v>17.29407844630617</v>
      </c>
      <c r="W50" s="31">
        <f>VLOOKUP(A50,[2]TDSheet!$A:$AA,27,0)</f>
        <v>290.49059999999997</v>
      </c>
      <c r="X50" s="31">
        <f>VLOOKUP(A50,[2]TDSheet!$A:$AB,28,0)</f>
        <v>326.5532</v>
      </c>
      <c r="Y50" s="31">
        <f>VLOOKUP(A50,[2]TDSheet!$A:$P,16,0)</f>
        <v>343.93639999999999</v>
      </c>
      <c r="AA50" s="31">
        <f t="shared" si="5"/>
        <v>0</v>
      </c>
    </row>
    <row r="51" spans="1:27" ht="11.1" customHeight="1" x14ac:dyDescent="0.2">
      <c r="A51" s="8" t="s">
        <v>55</v>
      </c>
      <c r="B51" s="8" t="s">
        <v>9</v>
      </c>
      <c r="C51" s="22" t="str">
        <f>VLOOKUP(A51,[1]TDSheet!$A:$C,3,0)</f>
        <v>Дек</v>
      </c>
      <c r="D51" s="9">
        <v>241.94900000000001</v>
      </c>
      <c r="E51" s="9">
        <v>504.32</v>
      </c>
      <c r="F51" s="9">
        <v>167.49600000000001</v>
      </c>
      <c r="G51" s="9">
        <v>511.23399999999998</v>
      </c>
      <c r="H51" s="35">
        <f>VLOOKUP(A51,[2]TDSheet!$A:$H,8,0)</f>
        <v>1</v>
      </c>
      <c r="I51" s="31">
        <f>VLOOKUP(A51,[2]TDSheet!$A:$I,9,0)</f>
        <v>60</v>
      </c>
      <c r="J51" s="31">
        <f>VLOOKUP(A51,[3]Донецк!$A:$E,4,0)</f>
        <v>188.5</v>
      </c>
      <c r="K51" s="31"/>
      <c r="N51" s="31">
        <f>VLOOKUP(A51,[2]TDSheet!$A:$U,21,0)</f>
        <v>500</v>
      </c>
      <c r="Q51" s="31">
        <f t="shared" si="2"/>
        <v>33.499200000000002</v>
      </c>
      <c r="R51" s="32"/>
      <c r="S51" s="23"/>
      <c r="U51" s="31">
        <f t="shared" si="3"/>
        <v>30.186810431293878</v>
      </c>
      <c r="V51" s="31">
        <f t="shared" si="4"/>
        <v>30.186810431293878</v>
      </c>
      <c r="W51" s="31">
        <f>VLOOKUP(A51,[2]TDSheet!$A:$AA,27,0)</f>
        <v>48.300799999999995</v>
      </c>
      <c r="X51" s="31">
        <f>VLOOKUP(A51,[2]TDSheet!$A:$AB,28,0)</f>
        <v>17.3538</v>
      </c>
      <c r="Y51" s="31">
        <f>VLOOKUP(A51,[2]TDSheet!$A:$P,16,0)</f>
        <v>42.340400000000002</v>
      </c>
      <c r="AA51" s="31">
        <f t="shared" si="5"/>
        <v>0</v>
      </c>
    </row>
    <row r="52" spans="1:27" ht="11.1" customHeight="1" x14ac:dyDescent="0.2">
      <c r="A52" s="8" t="s">
        <v>56</v>
      </c>
      <c r="B52" s="8" t="s">
        <v>9</v>
      </c>
      <c r="C52" s="8"/>
      <c r="D52" s="9">
        <v>4.0199999999999996</v>
      </c>
      <c r="E52" s="9">
        <v>33.674999999999997</v>
      </c>
      <c r="F52" s="9">
        <v>2.7050000000000001</v>
      </c>
      <c r="G52" s="9">
        <v>34.99</v>
      </c>
      <c r="H52" s="11">
        <f>VLOOKUP(A52,[2]TDSheet!$A:$H,8,0)</f>
        <v>0</v>
      </c>
      <c r="I52" s="18" t="e">
        <f>VLOOKUP(A52,[2]TDSheet!$A:$I,9,0)</f>
        <v>#N/A</v>
      </c>
      <c r="J52" s="18">
        <f>VLOOKUP(A52,[3]Донецк!$A:$E,4,0)</f>
        <v>2.6</v>
      </c>
      <c r="K52" s="18"/>
      <c r="N52" s="18"/>
      <c r="Q52" s="18">
        <f t="shared" si="2"/>
        <v>0.54100000000000004</v>
      </c>
      <c r="R52" s="23"/>
      <c r="S52" s="23"/>
      <c r="U52" s="18">
        <f t="shared" si="3"/>
        <v>64.676524953789283</v>
      </c>
      <c r="V52" s="18">
        <f t="shared" si="4"/>
        <v>64.676524953789283</v>
      </c>
      <c r="W52" s="18">
        <f>VLOOKUP(A52,[2]TDSheet!$A:$AA,27,0)</f>
        <v>0.27400000000000002</v>
      </c>
      <c r="X52" s="18">
        <f>VLOOKUP(A52,[2]TDSheet!$A:$AB,28,0)</f>
        <v>0.80359999999999998</v>
      </c>
      <c r="Y52" s="18">
        <f>VLOOKUP(A52,[2]TDSheet!$A:$P,16,0)</f>
        <v>0.26500000000000001</v>
      </c>
      <c r="Z52" s="36" t="s">
        <v>143</v>
      </c>
      <c r="AA52" s="31">
        <f t="shared" si="5"/>
        <v>0</v>
      </c>
    </row>
    <row r="53" spans="1:27" ht="11.1" customHeight="1" x14ac:dyDescent="0.2">
      <c r="A53" s="8" t="s">
        <v>57</v>
      </c>
      <c r="B53" s="8" t="s">
        <v>9</v>
      </c>
      <c r="C53" s="22" t="str">
        <f>VLOOKUP(A53,[1]TDSheet!$A:$C,3,0)</f>
        <v>Дек</v>
      </c>
      <c r="D53" s="9">
        <v>481.63</v>
      </c>
      <c r="E53" s="9">
        <v>558.548</v>
      </c>
      <c r="F53" s="9">
        <v>315.98599999999999</v>
      </c>
      <c r="G53" s="9">
        <v>555.93299999999999</v>
      </c>
      <c r="H53" s="35">
        <f>VLOOKUP(A53,[2]TDSheet!$A:$H,8,0)</f>
        <v>1</v>
      </c>
      <c r="I53" s="31">
        <f>VLOOKUP(A53,[2]TDSheet!$A:$I,9,0)</f>
        <v>60</v>
      </c>
      <c r="J53" s="31">
        <f>VLOOKUP(A53,[3]Донецк!$A:$E,4,0)</f>
        <v>342.45</v>
      </c>
      <c r="K53" s="31"/>
      <c r="N53" s="31">
        <f>VLOOKUP(A53,[2]TDSheet!$A:$U,21,0)</f>
        <v>500</v>
      </c>
      <c r="Q53" s="31">
        <f t="shared" si="2"/>
        <v>63.197199999999995</v>
      </c>
      <c r="R53" s="32"/>
      <c r="S53" s="23"/>
      <c r="U53" s="31">
        <f t="shared" si="3"/>
        <v>16.708540884722741</v>
      </c>
      <c r="V53" s="31">
        <f t="shared" si="4"/>
        <v>16.708540884722741</v>
      </c>
      <c r="W53" s="31">
        <f>VLOOKUP(A53,[2]TDSheet!$A:$AA,27,0)</f>
        <v>113.69919999999999</v>
      </c>
      <c r="X53" s="31">
        <f>VLOOKUP(A53,[2]TDSheet!$A:$AB,28,0)</f>
        <v>12.6838</v>
      </c>
      <c r="Y53" s="31">
        <f>VLOOKUP(A53,[2]TDSheet!$A:$P,16,0)</f>
        <v>125.09459999999999</v>
      </c>
      <c r="AA53" s="31">
        <f t="shared" si="5"/>
        <v>0</v>
      </c>
    </row>
    <row r="54" spans="1:27" ht="11.1" customHeight="1" x14ac:dyDescent="0.2">
      <c r="A54" s="8" t="s">
        <v>58</v>
      </c>
      <c r="B54" s="8" t="s">
        <v>9</v>
      </c>
      <c r="C54" s="8"/>
      <c r="D54" s="9">
        <v>43.174999999999997</v>
      </c>
      <c r="E54" s="9"/>
      <c r="F54" s="9">
        <v>20.927</v>
      </c>
      <c r="G54" s="9">
        <v>19.021999999999998</v>
      </c>
      <c r="H54" s="35">
        <f>VLOOKUP(A54,[2]TDSheet!$A:$H,8,0)</f>
        <v>1</v>
      </c>
      <c r="I54" s="31">
        <f>VLOOKUP(A54,[2]TDSheet!$A:$I,9,0)</f>
        <v>180</v>
      </c>
      <c r="J54" s="31">
        <f>VLOOKUP(A54,[3]Донецк!$A:$E,4,0)</f>
        <v>20.25</v>
      </c>
      <c r="K54" s="31"/>
      <c r="N54" s="31"/>
      <c r="Q54" s="31">
        <f t="shared" si="2"/>
        <v>4.1853999999999996</v>
      </c>
      <c r="R54" s="32">
        <f t="shared" ref="R53:R56" si="10">11*Q54-N54-G54</f>
        <v>27.017399999999995</v>
      </c>
      <c r="S54" s="23"/>
      <c r="U54" s="31">
        <f t="shared" si="3"/>
        <v>11</v>
      </c>
      <c r="V54" s="31">
        <f t="shared" si="4"/>
        <v>4.5448463707172557</v>
      </c>
      <c r="W54" s="31">
        <f>VLOOKUP(A54,[2]TDSheet!$A:$AA,27,0)</f>
        <v>4.6374000000000004</v>
      </c>
      <c r="X54" s="31">
        <f>VLOOKUP(A54,[2]TDSheet!$A:$AB,28,0)</f>
        <v>3.6067999999999998</v>
      </c>
      <c r="Y54" s="31">
        <f>VLOOKUP(A54,[2]TDSheet!$A:$P,16,0)</f>
        <v>2.6217999999999999</v>
      </c>
      <c r="AA54" s="31">
        <f t="shared" si="5"/>
        <v>27.017399999999995</v>
      </c>
    </row>
    <row r="55" spans="1:27" ht="11.1" customHeight="1" x14ac:dyDescent="0.2">
      <c r="A55" s="8" t="s">
        <v>59</v>
      </c>
      <c r="B55" s="8" t="s">
        <v>9</v>
      </c>
      <c r="C55" s="22" t="str">
        <f>VLOOKUP(A55,[1]TDSheet!$A:$C,3,0)</f>
        <v>Дек</v>
      </c>
      <c r="D55" s="9">
        <v>714.81100000000004</v>
      </c>
      <c r="E55" s="9">
        <v>516.30399999999997</v>
      </c>
      <c r="F55" s="9">
        <v>566.53800000000001</v>
      </c>
      <c r="G55" s="9">
        <v>503.84</v>
      </c>
      <c r="H55" s="35">
        <f>VLOOKUP(A55,[2]TDSheet!$A:$H,8,0)</f>
        <v>1</v>
      </c>
      <c r="I55" s="31">
        <f>VLOOKUP(A55,[2]TDSheet!$A:$I,9,0)</f>
        <v>60</v>
      </c>
      <c r="J55" s="31">
        <f>VLOOKUP(A55,[3]Донецк!$A:$E,4,0)</f>
        <v>562.09</v>
      </c>
      <c r="K55" s="31"/>
      <c r="N55" s="31">
        <f>VLOOKUP(A55,[2]TDSheet!$A:$U,21,0)</f>
        <v>750</v>
      </c>
      <c r="Q55" s="31">
        <f t="shared" si="2"/>
        <v>113.30760000000001</v>
      </c>
      <c r="R55" s="32"/>
      <c r="S55" s="23"/>
      <c r="U55" s="31">
        <f t="shared" si="3"/>
        <v>11.065806706699284</v>
      </c>
      <c r="V55" s="31">
        <f t="shared" si="4"/>
        <v>11.065806706699284</v>
      </c>
      <c r="W55" s="31">
        <f>VLOOKUP(A55,[2]TDSheet!$A:$AA,27,0)</f>
        <v>158.42680000000001</v>
      </c>
      <c r="X55" s="31">
        <f>VLOOKUP(A55,[2]TDSheet!$A:$AB,28,0)</f>
        <v>53.429600000000008</v>
      </c>
      <c r="Y55" s="31">
        <f>VLOOKUP(A55,[2]TDSheet!$A:$P,16,0)</f>
        <v>151.494</v>
      </c>
      <c r="AA55" s="31">
        <f t="shared" si="5"/>
        <v>0</v>
      </c>
    </row>
    <row r="56" spans="1:27" ht="11.1" customHeight="1" x14ac:dyDescent="0.2">
      <c r="A56" s="8" t="s">
        <v>60</v>
      </c>
      <c r="B56" s="8" t="s">
        <v>9</v>
      </c>
      <c r="C56" s="8"/>
      <c r="D56" s="9">
        <v>90.963999999999999</v>
      </c>
      <c r="E56" s="9"/>
      <c r="F56" s="9">
        <v>51.851999999999997</v>
      </c>
      <c r="G56" s="9">
        <v>14.093</v>
      </c>
      <c r="H56" s="35">
        <f>VLOOKUP(A56,[2]TDSheet!$A:$H,8,0)</f>
        <v>1</v>
      </c>
      <c r="I56" s="31">
        <f>VLOOKUP(A56,[2]TDSheet!$A:$I,9,0)</f>
        <v>35</v>
      </c>
      <c r="J56" s="31">
        <f>VLOOKUP(A56,[3]Донецк!$A:$E,4,0)</f>
        <v>54.5</v>
      </c>
      <c r="K56" s="31"/>
      <c r="N56" s="31"/>
      <c r="Q56" s="31">
        <f t="shared" si="2"/>
        <v>10.3704</v>
      </c>
      <c r="R56" s="32">
        <f>7*Q56-N56-G56</f>
        <v>58.499799999999993</v>
      </c>
      <c r="S56" s="23"/>
      <c r="U56" s="31">
        <f t="shared" si="3"/>
        <v>7</v>
      </c>
      <c r="V56" s="31">
        <f t="shared" si="4"/>
        <v>1.3589639743886446</v>
      </c>
      <c r="W56" s="31">
        <f>VLOOKUP(A56,[2]TDSheet!$A:$AA,27,0)</f>
        <v>14.250399999999999</v>
      </c>
      <c r="X56" s="31">
        <f>VLOOKUP(A56,[2]TDSheet!$A:$AB,28,0)</f>
        <v>2.7077999999999998</v>
      </c>
      <c r="Y56" s="31">
        <f>VLOOKUP(A56,[2]TDSheet!$A:$P,16,0)</f>
        <v>5.335</v>
      </c>
      <c r="AA56" s="31">
        <f t="shared" si="5"/>
        <v>58.499799999999993</v>
      </c>
    </row>
    <row r="57" spans="1:27" ht="11.1" customHeight="1" x14ac:dyDescent="0.2">
      <c r="A57" s="8" t="s">
        <v>61</v>
      </c>
      <c r="B57" s="8" t="s">
        <v>9</v>
      </c>
      <c r="C57" s="8"/>
      <c r="D57" s="9">
        <v>34.881999999999998</v>
      </c>
      <c r="E57" s="9">
        <v>3.0000000000000001E-3</v>
      </c>
      <c r="F57" s="9">
        <v>1.345</v>
      </c>
      <c r="G57" s="9">
        <v>33.54</v>
      </c>
      <c r="H57" s="11">
        <f>VLOOKUP(A57,[2]TDSheet!$A:$H,8,0)</f>
        <v>0</v>
      </c>
      <c r="I57" s="18" t="e">
        <f>VLOOKUP(A57,[2]TDSheet!$A:$I,9,0)</f>
        <v>#N/A</v>
      </c>
      <c r="J57" s="18">
        <f>VLOOKUP(A57,[3]Донецк!$A:$E,4,0)</f>
        <v>1.3</v>
      </c>
      <c r="K57" s="18"/>
      <c r="N57" s="18"/>
      <c r="Q57" s="18">
        <f t="shared" si="2"/>
        <v>0.26900000000000002</v>
      </c>
      <c r="R57" s="23"/>
      <c r="S57" s="23"/>
      <c r="U57" s="18">
        <f t="shared" si="3"/>
        <v>124.68401486988847</v>
      </c>
      <c r="V57" s="18">
        <f t="shared" si="4"/>
        <v>124.68401486988847</v>
      </c>
      <c r="W57" s="18">
        <f>VLOOKUP(A57,[2]TDSheet!$A:$AA,27,0)</f>
        <v>0</v>
      </c>
      <c r="X57" s="18">
        <f>VLOOKUP(A57,[2]TDSheet!$A:$AB,28,0)</f>
        <v>0.80500000000000005</v>
      </c>
      <c r="Y57" s="18">
        <f>VLOOKUP(A57,[2]TDSheet!$A:$P,16,0)</f>
        <v>1.0728</v>
      </c>
      <c r="Z57" s="36" t="s">
        <v>143</v>
      </c>
      <c r="AA57" s="31">
        <f t="shared" si="5"/>
        <v>0</v>
      </c>
    </row>
    <row r="58" spans="1:27" ht="11.1" customHeight="1" x14ac:dyDescent="0.2">
      <c r="A58" s="8" t="s">
        <v>62</v>
      </c>
      <c r="B58" s="8" t="s">
        <v>9</v>
      </c>
      <c r="C58" s="8"/>
      <c r="D58" s="9">
        <v>79.936999999999998</v>
      </c>
      <c r="E58" s="9">
        <v>161.54499999999999</v>
      </c>
      <c r="F58" s="9">
        <v>58.969000000000001</v>
      </c>
      <c r="G58" s="9">
        <v>161.42400000000001</v>
      </c>
      <c r="H58" s="35">
        <f>VLOOKUP(A58,[2]TDSheet!$A:$H,8,0)</f>
        <v>1</v>
      </c>
      <c r="I58" s="31">
        <f>VLOOKUP(A58,[2]TDSheet!$A:$I,9,0)</f>
        <v>30</v>
      </c>
      <c r="J58" s="31">
        <f>VLOOKUP(A58,[3]Донецк!$A:$E,4,0)</f>
        <v>64.2</v>
      </c>
      <c r="K58" s="31"/>
      <c r="N58" s="31"/>
      <c r="Q58" s="31">
        <f t="shared" si="2"/>
        <v>11.793800000000001</v>
      </c>
      <c r="R58" s="32"/>
      <c r="S58" s="23"/>
      <c r="U58" s="31">
        <f t="shared" si="3"/>
        <v>13.687191575234445</v>
      </c>
      <c r="V58" s="31">
        <f t="shared" si="4"/>
        <v>13.687191575234445</v>
      </c>
      <c r="W58" s="31">
        <f>VLOOKUP(A58,[2]TDSheet!$A:$AA,27,0)</f>
        <v>20.794600000000003</v>
      </c>
      <c r="X58" s="31">
        <f>VLOOKUP(A58,[2]TDSheet!$A:$AB,28,0)</f>
        <v>23.150199999999995</v>
      </c>
      <c r="Y58" s="31">
        <f>VLOOKUP(A58,[2]TDSheet!$A:$P,16,0)</f>
        <v>19.139800000000015</v>
      </c>
      <c r="AA58" s="31">
        <f t="shared" si="5"/>
        <v>0</v>
      </c>
    </row>
    <row r="59" spans="1:27" ht="11.1" customHeight="1" x14ac:dyDescent="0.2">
      <c r="A59" s="8" t="s">
        <v>63</v>
      </c>
      <c r="B59" s="8" t="s">
        <v>9</v>
      </c>
      <c r="C59" s="8"/>
      <c r="D59" s="9">
        <v>432.48099999999999</v>
      </c>
      <c r="E59" s="9">
        <v>249.35599999999999</v>
      </c>
      <c r="F59" s="9">
        <v>330.584</v>
      </c>
      <c r="G59" s="9">
        <v>273.411</v>
      </c>
      <c r="H59" s="35">
        <f>VLOOKUP(A59,[2]TDSheet!$A:$H,8,0)</f>
        <v>1</v>
      </c>
      <c r="I59" s="31">
        <f>VLOOKUP(A59,[2]TDSheet!$A:$I,9,0)</f>
        <v>30</v>
      </c>
      <c r="J59" s="31">
        <f>VLOOKUP(A59,[3]Донецк!$A:$E,4,0)</f>
        <v>340.7</v>
      </c>
      <c r="K59" s="31"/>
      <c r="N59" s="31">
        <f>VLOOKUP(A59,[2]TDSheet!$A:$U,21,0)</f>
        <v>350</v>
      </c>
      <c r="Q59" s="31">
        <f t="shared" si="2"/>
        <v>66.116799999999998</v>
      </c>
      <c r="R59" s="32">
        <f t="shared" ref="R58:R59" si="11">11*Q59-N59-G59</f>
        <v>103.87380000000002</v>
      </c>
      <c r="S59" s="23"/>
      <c r="U59" s="31">
        <f t="shared" si="3"/>
        <v>11.000000000000002</v>
      </c>
      <c r="V59" s="31">
        <f t="shared" si="4"/>
        <v>9.4289348546814136</v>
      </c>
      <c r="W59" s="31">
        <f>VLOOKUP(A59,[2]TDSheet!$A:$AA,27,0)</f>
        <v>89.542000000000002</v>
      </c>
      <c r="X59" s="31">
        <f>VLOOKUP(A59,[2]TDSheet!$A:$AB,28,0)</f>
        <v>48.319800000000001</v>
      </c>
      <c r="Y59" s="31">
        <f>VLOOKUP(A59,[2]TDSheet!$A:$P,16,0)</f>
        <v>74.238399999999999</v>
      </c>
      <c r="AA59" s="31">
        <f t="shared" si="5"/>
        <v>103.87380000000002</v>
      </c>
    </row>
    <row r="60" spans="1:27" ht="11.1" customHeight="1" x14ac:dyDescent="0.2">
      <c r="A60" s="8" t="s">
        <v>64</v>
      </c>
      <c r="B60" s="8" t="s">
        <v>9</v>
      </c>
      <c r="C60" s="8"/>
      <c r="D60" s="9">
        <v>86.822999999999993</v>
      </c>
      <c r="E60" s="9"/>
      <c r="F60" s="9"/>
      <c r="G60" s="9">
        <v>63.543999999999997</v>
      </c>
      <c r="H60" s="11">
        <f>VLOOKUP(A60,[2]TDSheet!$A:$H,8,0)</f>
        <v>0</v>
      </c>
      <c r="I60" s="18" t="e">
        <f>VLOOKUP(A60,[2]TDSheet!$A:$I,9,0)</f>
        <v>#N/A</v>
      </c>
      <c r="J60" s="18"/>
      <c r="K60" s="18"/>
      <c r="N60" s="18"/>
      <c r="Q60" s="18">
        <f t="shared" si="2"/>
        <v>0</v>
      </c>
      <c r="R60" s="23"/>
      <c r="S60" s="23"/>
      <c r="U60" s="18" t="e">
        <f t="shared" si="3"/>
        <v>#DIV/0!</v>
      </c>
      <c r="V60" s="18" t="e">
        <f t="shared" si="4"/>
        <v>#DIV/0!</v>
      </c>
      <c r="W60" s="18">
        <f>VLOOKUP(A60,[2]TDSheet!$A:$AA,27,0)</f>
        <v>0</v>
      </c>
      <c r="X60" s="18">
        <f>VLOOKUP(A60,[2]TDSheet!$A:$AB,28,0)</f>
        <v>0</v>
      </c>
      <c r="Y60" s="18">
        <f>VLOOKUP(A60,[2]TDSheet!$A:$P,16,0)</f>
        <v>0</v>
      </c>
      <c r="Z60" s="24"/>
      <c r="AA60" s="31">
        <f t="shared" si="5"/>
        <v>0</v>
      </c>
    </row>
    <row r="61" spans="1:27" ht="11.1" customHeight="1" x14ac:dyDescent="0.2">
      <c r="A61" s="8" t="s">
        <v>65</v>
      </c>
      <c r="B61" s="8" t="s">
        <v>9</v>
      </c>
      <c r="C61" s="8"/>
      <c r="D61" s="9">
        <v>37.052999999999997</v>
      </c>
      <c r="E61" s="9">
        <v>24.463999999999999</v>
      </c>
      <c r="F61" s="9">
        <v>5.5609999999999999</v>
      </c>
      <c r="G61" s="9">
        <v>24.463999999999999</v>
      </c>
      <c r="H61" s="35">
        <f>VLOOKUP(A61,[2]TDSheet!$A:$H,8,0)</f>
        <v>1</v>
      </c>
      <c r="I61" s="31">
        <f>VLOOKUP(A61,[2]TDSheet!$A:$I,9,0)</f>
        <v>40</v>
      </c>
      <c r="J61" s="31">
        <f>VLOOKUP(A61,[3]Донецк!$A:$E,4,0)</f>
        <v>16.8</v>
      </c>
      <c r="K61" s="31"/>
      <c r="N61" s="31"/>
      <c r="Q61" s="31">
        <f t="shared" si="2"/>
        <v>1.1122000000000001</v>
      </c>
      <c r="R61" s="32"/>
      <c r="S61" s="23"/>
      <c r="U61" s="31">
        <f t="shared" si="3"/>
        <v>21.996043877000538</v>
      </c>
      <c r="V61" s="31">
        <f t="shared" si="4"/>
        <v>21.996043877000538</v>
      </c>
      <c r="W61" s="31">
        <f>VLOOKUP(A61,[2]TDSheet!$A:$AA,27,0)</f>
        <v>4.0780000000000003</v>
      </c>
      <c r="X61" s="31">
        <f>VLOOKUP(A61,[2]TDSheet!$A:$AB,28,0)</f>
        <v>2.718</v>
      </c>
      <c r="Y61" s="31">
        <f>VLOOKUP(A61,[2]TDSheet!$A:$P,16,0)</f>
        <v>4.3445999999999998</v>
      </c>
      <c r="AA61" s="31">
        <f t="shared" si="5"/>
        <v>0</v>
      </c>
    </row>
    <row r="62" spans="1:27" ht="11.1" customHeight="1" x14ac:dyDescent="0.2">
      <c r="A62" s="26" t="s">
        <v>66</v>
      </c>
      <c r="B62" s="26" t="s">
        <v>9</v>
      </c>
      <c r="C62" s="26"/>
      <c r="D62" s="27">
        <v>27.187999999999999</v>
      </c>
      <c r="E62" s="27"/>
      <c r="F62" s="27">
        <v>1.2909999999999999</v>
      </c>
      <c r="G62" s="27">
        <v>18.096</v>
      </c>
      <c r="H62" s="28">
        <f>VLOOKUP(A62,[2]TDSheet!$A:$H,8,0)</f>
        <v>0</v>
      </c>
      <c r="I62" s="18">
        <f>VLOOKUP(A62,[2]TDSheet!$A:$I,9,0)</f>
        <v>40</v>
      </c>
      <c r="J62" s="18">
        <f>VLOOKUP(A62,[3]Донецк!$A:$E,4,0)</f>
        <v>1.3</v>
      </c>
      <c r="K62" s="18"/>
      <c r="N62" s="18"/>
      <c r="Q62" s="18">
        <f t="shared" si="2"/>
        <v>0.25819999999999999</v>
      </c>
      <c r="R62" s="23"/>
      <c r="S62" s="23"/>
      <c r="U62" s="18">
        <f t="shared" si="3"/>
        <v>70.085205267234713</v>
      </c>
      <c r="V62" s="18">
        <f t="shared" si="4"/>
        <v>70.085205267234713</v>
      </c>
      <c r="W62" s="18">
        <f>VLOOKUP(A62,[2]TDSheet!$A:$AA,27,0)</f>
        <v>0.54580000000000006</v>
      </c>
      <c r="X62" s="18">
        <f>VLOOKUP(A62,[2]TDSheet!$A:$AB,28,0)</f>
        <v>5.5898000000000003</v>
      </c>
      <c r="Y62" s="18">
        <f>VLOOKUP(A62,[2]TDSheet!$A:$P,16,0)</f>
        <v>6.7468000000000004</v>
      </c>
      <c r="Z62" s="29" t="str">
        <f>VLOOKUP(A62,[2]TDSheet!$A:$AC,29,0)</f>
        <v>устар.</v>
      </c>
      <c r="AA62" s="31">
        <f t="shared" si="5"/>
        <v>0</v>
      </c>
    </row>
    <row r="63" spans="1:27" ht="21.95" customHeight="1" x14ac:dyDescent="0.2">
      <c r="A63" s="8" t="s">
        <v>67</v>
      </c>
      <c r="B63" s="8" t="s">
        <v>9</v>
      </c>
      <c r="C63" s="8"/>
      <c r="D63" s="9">
        <v>1561.8030000000001</v>
      </c>
      <c r="E63" s="9">
        <v>1506.2919999999999</v>
      </c>
      <c r="F63" s="9">
        <v>865.90599999999995</v>
      </c>
      <c r="G63" s="9">
        <v>1507.9770000000001</v>
      </c>
      <c r="H63" s="35">
        <f>VLOOKUP(A63,[2]TDSheet!$A:$H,8,0)</f>
        <v>1</v>
      </c>
      <c r="I63" s="31">
        <f>VLOOKUP(A63,[2]TDSheet!$A:$I,9,0)</f>
        <v>40</v>
      </c>
      <c r="J63" s="31">
        <f>VLOOKUP(A63,[3]Донецк!$A:$E,4,0)</f>
        <v>906.2</v>
      </c>
      <c r="K63" s="31"/>
      <c r="N63" s="31">
        <f>VLOOKUP(A63,[2]TDSheet!$A:$U,21,0)</f>
        <v>1500</v>
      </c>
      <c r="Q63" s="31">
        <f t="shared" si="2"/>
        <v>173.18119999999999</v>
      </c>
      <c r="R63" s="32"/>
      <c r="S63" s="23"/>
      <c r="U63" s="31">
        <f t="shared" si="3"/>
        <v>17.368958062422479</v>
      </c>
      <c r="V63" s="31">
        <f t="shared" si="4"/>
        <v>17.368958062422479</v>
      </c>
      <c r="W63" s="31">
        <f>VLOOKUP(A63,[2]TDSheet!$A:$AA,27,0)</f>
        <v>224.2346</v>
      </c>
      <c r="X63" s="31">
        <f>VLOOKUP(A63,[2]TDSheet!$A:$AB,28,0)</f>
        <v>178.59039999999999</v>
      </c>
      <c r="Y63" s="31">
        <f>VLOOKUP(A63,[2]TDSheet!$A:$P,16,0)</f>
        <v>298.18400000000003</v>
      </c>
      <c r="AA63" s="31">
        <f t="shared" si="5"/>
        <v>0</v>
      </c>
    </row>
    <row r="64" spans="1:27" ht="11.1" customHeight="1" x14ac:dyDescent="0.2">
      <c r="A64" s="8" t="s">
        <v>68</v>
      </c>
      <c r="B64" s="8" t="s">
        <v>9</v>
      </c>
      <c r="C64" s="8"/>
      <c r="D64" s="9">
        <v>91.692999999999998</v>
      </c>
      <c r="E64" s="9"/>
      <c r="F64" s="9">
        <v>2.59</v>
      </c>
      <c r="G64" s="9"/>
      <c r="H64" s="35">
        <f>VLOOKUP(A64,[2]TDSheet!$A:$H,8,0)</f>
        <v>1</v>
      </c>
      <c r="I64" s="31">
        <f>VLOOKUP(A64,[2]TDSheet!$A:$I,9,0)</f>
        <v>35</v>
      </c>
      <c r="J64" s="31">
        <f>VLOOKUP(A64,[3]Донецк!$A:$E,4,0)</f>
        <v>60.5</v>
      </c>
      <c r="K64" s="31"/>
      <c r="N64" s="31"/>
      <c r="Q64" s="31">
        <f t="shared" si="2"/>
        <v>0.51800000000000002</v>
      </c>
      <c r="R64" s="32">
        <f t="shared" ref="R64" si="12">11*Q64-N64-G64</f>
        <v>5.6980000000000004</v>
      </c>
      <c r="S64" s="23"/>
      <c r="U64" s="31">
        <f t="shared" si="3"/>
        <v>11</v>
      </c>
      <c r="V64" s="31">
        <f t="shared" si="4"/>
        <v>0</v>
      </c>
      <c r="W64" s="31">
        <f>VLOOKUP(A64,[2]TDSheet!$A:$AA,27,0)</f>
        <v>1.6146</v>
      </c>
      <c r="X64" s="31">
        <f>VLOOKUP(A64,[2]TDSheet!$A:$AB,28,0)</f>
        <v>3.4770000000000003</v>
      </c>
      <c r="Y64" s="31">
        <f>VLOOKUP(A64,[2]TDSheet!$A:$P,16,0)</f>
        <v>1.0333999999999999</v>
      </c>
      <c r="AA64" s="31">
        <f t="shared" si="5"/>
        <v>5.6980000000000004</v>
      </c>
    </row>
    <row r="65" spans="1:27" ht="11.1" customHeight="1" x14ac:dyDescent="0.2">
      <c r="A65" s="8" t="s">
        <v>69</v>
      </c>
      <c r="B65" s="8" t="s">
        <v>9</v>
      </c>
      <c r="C65" s="8"/>
      <c r="D65" s="9">
        <v>53.991999999999997</v>
      </c>
      <c r="E65" s="9">
        <v>1.2999999999999999E-2</v>
      </c>
      <c r="F65" s="9"/>
      <c r="G65" s="9">
        <v>52.66</v>
      </c>
      <c r="H65" s="11">
        <f>VLOOKUP(A65,[2]TDSheet!$A:$H,8,0)</f>
        <v>0</v>
      </c>
      <c r="I65" s="18" t="e">
        <f>VLOOKUP(A65,[2]TDSheet!$A:$I,9,0)</f>
        <v>#N/A</v>
      </c>
      <c r="J65" s="18"/>
      <c r="K65" s="18"/>
      <c r="N65" s="18"/>
      <c r="Q65" s="18">
        <f t="shared" si="2"/>
        <v>0</v>
      </c>
      <c r="R65" s="23"/>
      <c r="S65" s="23"/>
      <c r="U65" s="18" t="e">
        <f t="shared" si="3"/>
        <v>#DIV/0!</v>
      </c>
      <c r="V65" s="18" t="e">
        <f t="shared" si="4"/>
        <v>#DIV/0!</v>
      </c>
      <c r="W65" s="18">
        <f>VLOOKUP(A65,[2]TDSheet!$A:$AA,27,0)</f>
        <v>0</v>
      </c>
      <c r="X65" s="18">
        <f>VLOOKUP(A65,[2]TDSheet!$A:$AB,28,0)</f>
        <v>0</v>
      </c>
      <c r="Y65" s="18">
        <f>VLOOKUP(A65,[2]TDSheet!$A:$P,16,0)</f>
        <v>0.26900000000000002</v>
      </c>
      <c r="Z65" s="24"/>
      <c r="AA65" s="31">
        <f t="shared" si="5"/>
        <v>0</v>
      </c>
    </row>
    <row r="66" spans="1:27" ht="11.1" customHeight="1" x14ac:dyDescent="0.2">
      <c r="A66" s="8" t="s">
        <v>70</v>
      </c>
      <c r="B66" s="8" t="s">
        <v>9</v>
      </c>
      <c r="C66" s="8"/>
      <c r="D66" s="10"/>
      <c r="E66" s="9">
        <v>39.052</v>
      </c>
      <c r="F66" s="9"/>
      <c r="G66" s="9">
        <v>39.052</v>
      </c>
      <c r="H66" s="35">
        <f>VLOOKUP(A66,[2]TDSheet!$A:$H,8,0)</f>
        <v>1</v>
      </c>
      <c r="I66" s="31" t="e">
        <f>VLOOKUP(A66,[2]TDSheet!$A:$I,9,0)</f>
        <v>#N/A</v>
      </c>
      <c r="J66" s="31"/>
      <c r="K66" s="31"/>
      <c r="N66" s="31">
        <f>VLOOKUP(A66,[2]TDSheet!$A:$U,21,0)</f>
        <v>25</v>
      </c>
      <c r="Q66" s="31">
        <f t="shared" si="2"/>
        <v>0</v>
      </c>
      <c r="R66" s="32"/>
      <c r="S66" s="23"/>
      <c r="U66" s="31" t="e">
        <f t="shared" si="3"/>
        <v>#DIV/0!</v>
      </c>
      <c r="V66" s="31" t="e">
        <f t="shared" si="4"/>
        <v>#DIV/0!</v>
      </c>
      <c r="W66" s="31">
        <f>VLOOKUP(A66,[2]TDSheet!$A:$AA,27,0)</f>
        <v>0.14099999999999999</v>
      </c>
      <c r="X66" s="31">
        <f>VLOOKUP(A66,[2]TDSheet!$A:$AB,28,0)</f>
        <v>3.2610000000000001</v>
      </c>
      <c r="Y66" s="31">
        <f>VLOOKUP(A66,[2]TDSheet!$A:$P,16,0)</f>
        <v>1.4188000000000001</v>
      </c>
      <c r="Z66" s="1" t="str">
        <f>VLOOKUP(A66,[2]TDSheet!$A:$AC,29,0)</f>
        <v>Химич согласовал</v>
      </c>
      <c r="AA66" s="31">
        <f t="shared" si="5"/>
        <v>0</v>
      </c>
    </row>
    <row r="67" spans="1:27" ht="11.1" customHeight="1" x14ac:dyDescent="0.2">
      <c r="A67" s="8" t="s">
        <v>71</v>
      </c>
      <c r="B67" s="8" t="s">
        <v>9</v>
      </c>
      <c r="C67" s="8"/>
      <c r="D67" s="9">
        <v>169.99700000000001</v>
      </c>
      <c r="E67" s="9">
        <v>0.151</v>
      </c>
      <c r="F67" s="9">
        <v>47.65</v>
      </c>
      <c r="G67" s="9">
        <v>93.43</v>
      </c>
      <c r="H67" s="35">
        <f>VLOOKUP(A67,[2]TDSheet!$A:$H,8,0)</f>
        <v>1</v>
      </c>
      <c r="I67" s="31">
        <f>VLOOKUP(A67,[2]TDSheet!$A:$I,9,0)</f>
        <v>45</v>
      </c>
      <c r="J67" s="31">
        <f>VLOOKUP(A67,[3]Донецк!$A:$E,4,0)</f>
        <v>48</v>
      </c>
      <c r="K67" s="31"/>
      <c r="N67" s="31"/>
      <c r="Q67" s="31">
        <f t="shared" si="2"/>
        <v>9.5299999999999994</v>
      </c>
      <c r="R67" s="32">
        <f t="shared" ref="R66:R68" si="13">11*Q67-N67-G67</f>
        <v>11.399999999999991</v>
      </c>
      <c r="S67" s="23"/>
      <c r="U67" s="31">
        <f t="shared" si="3"/>
        <v>11</v>
      </c>
      <c r="V67" s="31">
        <f t="shared" si="4"/>
        <v>9.8037775445960147</v>
      </c>
      <c r="W67" s="31">
        <f>VLOOKUP(A67,[2]TDSheet!$A:$AA,27,0)</f>
        <v>9.9878</v>
      </c>
      <c r="X67" s="31">
        <f>VLOOKUP(A67,[2]TDSheet!$A:$AB,28,0)</f>
        <v>19.698799999999999</v>
      </c>
      <c r="Y67" s="31">
        <f>VLOOKUP(A67,[2]TDSheet!$A:$P,16,0)</f>
        <v>12.236000000000001</v>
      </c>
      <c r="AA67" s="31">
        <f t="shared" si="5"/>
        <v>11.399999999999991</v>
      </c>
    </row>
    <row r="68" spans="1:27" ht="21.95" customHeight="1" x14ac:dyDescent="0.2">
      <c r="A68" s="8" t="s">
        <v>72</v>
      </c>
      <c r="B68" s="8" t="s">
        <v>9</v>
      </c>
      <c r="C68" s="8"/>
      <c r="D68" s="9">
        <v>137.63200000000001</v>
      </c>
      <c r="E68" s="9"/>
      <c r="F68" s="9">
        <v>40.411000000000001</v>
      </c>
      <c r="G68" s="9">
        <v>85.144000000000005</v>
      </c>
      <c r="H68" s="35">
        <f>VLOOKUP(A68,[2]TDSheet!$A:$H,8,0)</f>
        <v>1</v>
      </c>
      <c r="I68" s="31">
        <f>VLOOKUP(A68,[2]TDSheet!$A:$I,9,0)</f>
        <v>45</v>
      </c>
      <c r="J68" s="31">
        <f>VLOOKUP(A68,[3]Донецк!$A:$E,4,0)</f>
        <v>40.299999999999997</v>
      </c>
      <c r="K68" s="31"/>
      <c r="N68" s="31"/>
      <c r="Q68" s="31">
        <f t="shared" si="2"/>
        <v>8.0822000000000003</v>
      </c>
      <c r="R68" s="32">
        <f t="shared" si="13"/>
        <v>3.7601999999999975</v>
      </c>
      <c r="S68" s="23"/>
      <c r="U68" s="31">
        <f t="shared" si="3"/>
        <v>11</v>
      </c>
      <c r="V68" s="31">
        <f t="shared" si="4"/>
        <v>10.534755388384351</v>
      </c>
      <c r="W68" s="31">
        <f>VLOOKUP(A68,[2]TDSheet!$A:$AA,27,0)</f>
        <v>19.1554</v>
      </c>
      <c r="X68" s="31">
        <f>VLOOKUP(A68,[2]TDSheet!$A:$AB,28,0)</f>
        <v>6.1981999999999999</v>
      </c>
      <c r="Y68" s="31">
        <f>VLOOKUP(A68,[2]TDSheet!$A:$P,16,0)</f>
        <v>4.0511999999999997</v>
      </c>
      <c r="AA68" s="31">
        <f t="shared" si="5"/>
        <v>3.7601999999999975</v>
      </c>
    </row>
    <row r="69" spans="1:27" ht="11.1" customHeight="1" x14ac:dyDescent="0.2">
      <c r="A69" s="8" t="s">
        <v>73</v>
      </c>
      <c r="B69" s="8" t="s">
        <v>9</v>
      </c>
      <c r="C69" s="8"/>
      <c r="D69" s="9">
        <v>6.55</v>
      </c>
      <c r="E69" s="9"/>
      <c r="F69" s="9"/>
      <c r="G69" s="9"/>
      <c r="H69" s="11">
        <f>VLOOKUP(A69,[2]TDSheet!$A:$H,8,0)</f>
        <v>0</v>
      </c>
      <c r="I69" s="18" t="e">
        <f>VLOOKUP(A69,[2]TDSheet!$A:$I,9,0)</f>
        <v>#N/A</v>
      </c>
      <c r="J69" s="18">
        <f>VLOOKUP(A69,[3]Донецк!$A:$E,4,0)</f>
        <v>2.8</v>
      </c>
      <c r="K69" s="18"/>
      <c r="N69" s="18"/>
      <c r="Q69" s="18">
        <f t="shared" si="2"/>
        <v>0</v>
      </c>
      <c r="R69" s="23"/>
      <c r="S69" s="23"/>
      <c r="U69" s="18" t="e">
        <f t="shared" si="3"/>
        <v>#DIV/0!</v>
      </c>
      <c r="V69" s="18" t="e">
        <f t="shared" si="4"/>
        <v>#DIV/0!</v>
      </c>
      <c r="W69" s="18">
        <f>VLOOKUP(A69,[2]TDSheet!$A:$AA,27,0)</f>
        <v>0</v>
      </c>
      <c r="X69" s="18">
        <f>VLOOKUP(A69,[2]TDSheet!$A:$AB,28,0)</f>
        <v>0</v>
      </c>
      <c r="Y69" s="18">
        <f>VLOOKUP(A69,[2]TDSheet!$A:$P,16,0)</f>
        <v>0</v>
      </c>
      <c r="Z69" s="24"/>
      <c r="AA69" s="31">
        <f t="shared" si="5"/>
        <v>0</v>
      </c>
    </row>
    <row r="70" spans="1:27" ht="11.1" customHeight="1" x14ac:dyDescent="0.2">
      <c r="A70" s="8" t="s">
        <v>74</v>
      </c>
      <c r="B70" s="8" t="s">
        <v>15</v>
      </c>
      <c r="C70" s="8"/>
      <c r="D70" s="9">
        <v>184</v>
      </c>
      <c r="E70" s="9"/>
      <c r="F70" s="9">
        <v>117</v>
      </c>
      <c r="G70" s="9">
        <v>53</v>
      </c>
      <c r="H70" s="35">
        <f>VLOOKUP(A70,[2]TDSheet!$A:$H,8,0)</f>
        <v>0.35</v>
      </c>
      <c r="I70" s="31">
        <f>VLOOKUP(A70,[2]TDSheet!$A:$I,9,0)</f>
        <v>40</v>
      </c>
      <c r="J70" s="31">
        <f>VLOOKUP(A70,[3]Донецк!$A:$E,4,0)</f>
        <v>120</v>
      </c>
      <c r="K70" s="31"/>
      <c r="N70" s="31"/>
      <c r="Q70" s="31">
        <f t="shared" si="2"/>
        <v>23.4</v>
      </c>
      <c r="R70" s="32">
        <f>8*Q70-N70-G70</f>
        <v>134.19999999999999</v>
      </c>
      <c r="S70" s="23"/>
      <c r="U70" s="31">
        <f t="shared" si="3"/>
        <v>8</v>
      </c>
      <c r="V70" s="31">
        <f t="shared" si="4"/>
        <v>2.2649572649572649</v>
      </c>
      <c r="W70" s="31">
        <f>VLOOKUP(A70,[2]TDSheet!$A:$AA,27,0)</f>
        <v>26.2</v>
      </c>
      <c r="X70" s="31">
        <f>VLOOKUP(A70,[2]TDSheet!$A:$AB,28,0)</f>
        <v>8</v>
      </c>
      <c r="Y70" s="31">
        <f>VLOOKUP(A70,[2]TDSheet!$A:$P,16,0)</f>
        <v>10.6</v>
      </c>
      <c r="AA70" s="31">
        <f t="shared" si="5"/>
        <v>46.969999999999992</v>
      </c>
    </row>
    <row r="71" spans="1:27" ht="11.1" customHeight="1" x14ac:dyDescent="0.2">
      <c r="A71" s="8" t="s">
        <v>75</v>
      </c>
      <c r="B71" s="8" t="s">
        <v>15</v>
      </c>
      <c r="C71" s="22" t="str">
        <f>VLOOKUP(A71,[1]TDSheet!$A:$C,3,0)</f>
        <v>Дек</v>
      </c>
      <c r="D71" s="9">
        <v>590</v>
      </c>
      <c r="E71" s="9">
        <v>654</v>
      </c>
      <c r="F71" s="9">
        <v>446</v>
      </c>
      <c r="G71" s="9">
        <v>684</v>
      </c>
      <c r="H71" s="35">
        <f>VLOOKUP(A71,[2]TDSheet!$A:$H,8,0)</f>
        <v>0.4</v>
      </c>
      <c r="I71" s="31">
        <f>VLOOKUP(A71,[2]TDSheet!$A:$I,9,0)</f>
        <v>45</v>
      </c>
      <c r="J71" s="31">
        <f>VLOOKUP(A71,[3]Донецк!$A:$E,4,0)</f>
        <v>444</v>
      </c>
      <c r="K71" s="31"/>
      <c r="N71" s="31">
        <f>VLOOKUP(A71,[2]TDSheet!$A:$U,21,0)</f>
        <v>500</v>
      </c>
      <c r="Q71" s="31">
        <f t="shared" ref="Q71:Q117" si="14">F71/5</f>
        <v>89.2</v>
      </c>
      <c r="R71" s="32"/>
      <c r="S71" s="23"/>
      <c r="U71" s="31">
        <f t="shared" ref="U71:U117" si="15">(G71+N71+R71)/Q71</f>
        <v>13.27354260089686</v>
      </c>
      <c r="V71" s="31">
        <f t="shared" ref="V71:V117" si="16">(G71+N71)/Q71</f>
        <v>13.27354260089686</v>
      </c>
      <c r="W71" s="31">
        <f>VLOOKUP(A71,[2]TDSheet!$A:$AA,27,0)</f>
        <v>146.19999999999999</v>
      </c>
      <c r="X71" s="31">
        <f>VLOOKUP(A71,[2]TDSheet!$A:$AB,28,0)</f>
        <v>36.799999999999997</v>
      </c>
      <c r="Y71" s="31">
        <f>VLOOKUP(A71,[2]TDSheet!$A:$P,16,0)</f>
        <v>148.4</v>
      </c>
      <c r="AA71" s="31">
        <f t="shared" ref="AA71:AA117" si="17">R71*H71</f>
        <v>0</v>
      </c>
    </row>
    <row r="72" spans="1:27" ht="11.1" customHeight="1" x14ac:dyDescent="0.2">
      <c r="A72" s="8" t="s">
        <v>76</v>
      </c>
      <c r="B72" s="8" t="s">
        <v>15</v>
      </c>
      <c r="C72" s="8"/>
      <c r="D72" s="9">
        <v>97</v>
      </c>
      <c r="E72" s="9"/>
      <c r="F72" s="9">
        <v>54</v>
      </c>
      <c r="G72" s="9">
        <v>30</v>
      </c>
      <c r="H72" s="35">
        <f>VLOOKUP(A72,[2]TDSheet!$A:$H,8,0)</f>
        <v>0.45</v>
      </c>
      <c r="I72" s="31">
        <f>VLOOKUP(A72,[2]TDSheet!$A:$I,9,0)</f>
        <v>50</v>
      </c>
      <c r="J72" s="31">
        <f>VLOOKUP(A72,[3]Донецк!$A:$E,4,0)</f>
        <v>54</v>
      </c>
      <c r="K72" s="31"/>
      <c r="N72" s="31"/>
      <c r="Q72" s="31">
        <f t="shared" si="14"/>
        <v>10.8</v>
      </c>
      <c r="R72" s="32">
        <f>9*Q72-N72-G72</f>
        <v>67.2</v>
      </c>
      <c r="S72" s="23"/>
      <c r="U72" s="31">
        <f t="shared" si="15"/>
        <v>9</v>
      </c>
      <c r="V72" s="31">
        <f t="shared" si="16"/>
        <v>2.7777777777777777</v>
      </c>
      <c r="W72" s="31">
        <f>VLOOKUP(A72,[2]TDSheet!$A:$AA,27,0)</f>
        <v>8.8000000000000007</v>
      </c>
      <c r="X72" s="31">
        <f>VLOOKUP(A72,[2]TDSheet!$A:$AB,28,0)</f>
        <v>8.8000000000000007</v>
      </c>
      <c r="Y72" s="31">
        <f>VLOOKUP(A72,[2]TDSheet!$A:$P,16,0)</f>
        <v>6.4</v>
      </c>
      <c r="AA72" s="31">
        <f t="shared" si="17"/>
        <v>30.240000000000002</v>
      </c>
    </row>
    <row r="73" spans="1:27" ht="11.1" customHeight="1" x14ac:dyDescent="0.2">
      <c r="A73" s="8" t="s">
        <v>77</v>
      </c>
      <c r="B73" s="8" t="s">
        <v>9</v>
      </c>
      <c r="C73" s="8"/>
      <c r="D73" s="9">
        <v>546.452</v>
      </c>
      <c r="E73" s="9">
        <v>1.6890000000000001</v>
      </c>
      <c r="F73" s="9">
        <v>155.61600000000001</v>
      </c>
      <c r="G73" s="9">
        <v>356.94</v>
      </c>
      <c r="H73" s="35">
        <f>VLOOKUP(A73,[2]TDSheet!$A:$H,8,0)</f>
        <v>1</v>
      </c>
      <c r="I73" s="31">
        <f>VLOOKUP(A73,[2]TDSheet!$A:$I,9,0)</f>
        <v>45</v>
      </c>
      <c r="J73" s="31">
        <f>VLOOKUP(A73,[3]Донецк!$A:$E,4,0)</f>
        <v>141.1</v>
      </c>
      <c r="K73" s="31"/>
      <c r="N73" s="31"/>
      <c r="Q73" s="31">
        <f t="shared" si="14"/>
        <v>31.123200000000004</v>
      </c>
      <c r="R73" s="32"/>
      <c r="S73" s="23"/>
      <c r="U73" s="31">
        <f t="shared" si="15"/>
        <v>11.468615052436766</v>
      </c>
      <c r="V73" s="31">
        <f t="shared" si="16"/>
        <v>11.468615052436766</v>
      </c>
      <c r="W73" s="31">
        <f>VLOOKUP(A73,[2]TDSheet!$A:$AA,27,0)</f>
        <v>68.956600000000009</v>
      </c>
      <c r="X73" s="31">
        <f>VLOOKUP(A73,[2]TDSheet!$A:$AB,28,0)</f>
        <v>50.7834</v>
      </c>
      <c r="Y73" s="31">
        <f>VLOOKUP(A73,[2]TDSheet!$A:$P,16,0)</f>
        <v>33.676600000000001</v>
      </c>
      <c r="AA73" s="31">
        <f t="shared" si="17"/>
        <v>0</v>
      </c>
    </row>
    <row r="74" spans="1:27" ht="11.1" customHeight="1" x14ac:dyDescent="0.2">
      <c r="A74" s="8" t="s">
        <v>78</v>
      </c>
      <c r="B74" s="8" t="s">
        <v>15</v>
      </c>
      <c r="C74" s="8"/>
      <c r="D74" s="9">
        <v>110</v>
      </c>
      <c r="E74" s="9">
        <v>180</v>
      </c>
      <c r="F74" s="9">
        <v>81</v>
      </c>
      <c r="G74" s="9">
        <v>180</v>
      </c>
      <c r="H74" s="35">
        <f>VLOOKUP(A74,[2]TDSheet!$A:$H,8,0)</f>
        <v>0.35</v>
      </c>
      <c r="I74" s="31">
        <f>VLOOKUP(A74,[2]TDSheet!$A:$I,9,0)</f>
        <v>40</v>
      </c>
      <c r="J74" s="31">
        <f>VLOOKUP(A74,[3]Донецк!$A:$E,4,0)</f>
        <v>94</v>
      </c>
      <c r="K74" s="31"/>
      <c r="N74" s="31">
        <f>VLOOKUP(A74,[2]TDSheet!$A:$U,21,0)</f>
        <v>100</v>
      </c>
      <c r="Q74" s="31">
        <f t="shared" si="14"/>
        <v>16.2</v>
      </c>
      <c r="R74" s="32"/>
      <c r="S74" s="23"/>
      <c r="U74" s="31">
        <f t="shared" si="15"/>
        <v>17.283950617283953</v>
      </c>
      <c r="V74" s="31">
        <f t="shared" si="16"/>
        <v>17.283950617283953</v>
      </c>
      <c r="W74" s="31">
        <f>VLOOKUP(A74,[2]TDSheet!$A:$AA,27,0)</f>
        <v>29.2</v>
      </c>
      <c r="X74" s="31">
        <f>VLOOKUP(A74,[2]TDSheet!$A:$AB,28,0)</f>
        <v>17</v>
      </c>
      <c r="Y74" s="31">
        <f>VLOOKUP(A74,[2]TDSheet!$A:$P,16,0)</f>
        <v>33.200000000000003</v>
      </c>
      <c r="AA74" s="31">
        <f t="shared" si="17"/>
        <v>0</v>
      </c>
    </row>
    <row r="75" spans="1:27" ht="11.1" customHeight="1" x14ac:dyDescent="0.2">
      <c r="A75" s="8" t="s">
        <v>79</v>
      </c>
      <c r="B75" s="8" t="s">
        <v>9</v>
      </c>
      <c r="C75" s="8"/>
      <c r="D75" s="10"/>
      <c r="E75" s="9">
        <v>5.6689999999999996</v>
      </c>
      <c r="F75" s="9"/>
      <c r="G75" s="9">
        <v>5.6689999999999996</v>
      </c>
      <c r="H75" s="11">
        <v>0</v>
      </c>
      <c r="I75" s="18" t="e">
        <f>VLOOKUP(A75,[2]TDSheet!$A:$I,9,0)</f>
        <v>#N/A</v>
      </c>
      <c r="J75" s="18"/>
      <c r="K75" s="18"/>
      <c r="N75" s="18"/>
      <c r="Q75" s="18">
        <f t="shared" si="14"/>
        <v>0</v>
      </c>
      <c r="R75" s="23"/>
      <c r="S75" s="23"/>
      <c r="U75" s="18" t="e">
        <f t="shared" si="15"/>
        <v>#DIV/0!</v>
      </c>
      <c r="V75" s="18" t="e">
        <f t="shared" si="16"/>
        <v>#DIV/0!</v>
      </c>
      <c r="W75" s="18">
        <v>0</v>
      </c>
      <c r="X75" s="18">
        <v>0</v>
      </c>
      <c r="Y75" s="18">
        <v>0</v>
      </c>
      <c r="Z75" s="24"/>
      <c r="AA75" s="31">
        <f t="shared" si="17"/>
        <v>0</v>
      </c>
    </row>
    <row r="76" spans="1:27" ht="11.1" customHeight="1" x14ac:dyDescent="0.2">
      <c r="A76" s="8" t="s">
        <v>80</v>
      </c>
      <c r="B76" s="8" t="s">
        <v>15</v>
      </c>
      <c r="C76" s="22" t="str">
        <f>VLOOKUP(A76,[1]TDSheet!$A:$C,3,0)</f>
        <v>Дек</v>
      </c>
      <c r="D76" s="9">
        <v>496</v>
      </c>
      <c r="E76" s="9">
        <v>426</v>
      </c>
      <c r="F76" s="9">
        <v>328</v>
      </c>
      <c r="G76" s="9">
        <v>527</v>
      </c>
      <c r="H76" s="35">
        <f>VLOOKUP(A76,[2]TDSheet!$A:$H,8,0)</f>
        <v>0.4</v>
      </c>
      <c r="I76" s="31">
        <f>VLOOKUP(A76,[2]TDSheet!$A:$I,9,0)</f>
        <v>40</v>
      </c>
      <c r="J76" s="31">
        <f>VLOOKUP(A76,[3]Донецк!$A:$E,4,0)</f>
        <v>333</v>
      </c>
      <c r="K76" s="31"/>
      <c r="N76" s="31">
        <f>VLOOKUP(A76,[2]TDSheet!$A:$U,21,0)</f>
        <v>400</v>
      </c>
      <c r="Q76" s="31">
        <f t="shared" si="14"/>
        <v>65.599999999999994</v>
      </c>
      <c r="R76" s="32"/>
      <c r="S76" s="23"/>
      <c r="U76" s="31">
        <f t="shared" si="15"/>
        <v>14.131097560975611</v>
      </c>
      <c r="V76" s="31">
        <f t="shared" si="16"/>
        <v>14.131097560975611</v>
      </c>
      <c r="W76" s="31">
        <f>VLOOKUP(A76,[2]TDSheet!$A:$AA,27,0)</f>
        <v>113.4</v>
      </c>
      <c r="X76" s="31">
        <f>VLOOKUP(A76,[2]TDSheet!$A:$AB,28,0)</f>
        <v>33</v>
      </c>
      <c r="Y76" s="31">
        <f>VLOOKUP(A76,[2]TDSheet!$A:$P,16,0)</f>
        <v>97.6</v>
      </c>
      <c r="AA76" s="31">
        <f t="shared" si="17"/>
        <v>0</v>
      </c>
    </row>
    <row r="77" spans="1:27" ht="11.1" customHeight="1" x14ac:dyDescent="0.2">
      <c r="A77" s="8" t="s">
        <v>81</v>
      </c>
      <c r="B77" s="8" t="s">
        <v>15</v>
      </c>
      <c r="C77" s="22" t="str">
        <f>VLOOKUP(A77,[1]TDSheet!$A:$C,3,0)</f>
        <v>Дек</v>
      </c>
      <c r="D77" s="9">
        <v>1221</v>
      </c>
      <c r="E77" s="9">
        <v>240</v>
      </c>
      <c r="F77" s="9">
        <v>577</v>
      </c>
      <c r="G77" s="9">
        <v>754</v>
      </c>
      <c r="H77" s="35">
        <f>VLOOKUP(A77,[2]TDSheet!$A:$H,8,0)</f>
        <v>0.4</v>
      </c>
      <c r="I77" s="31">
        <f>VLOOKUP(A77,[2]TDSheet!$A:$I,9,0)</f>
        <v>45</v>
      </c>
      <c r="J77" s="31">
        <f>VLOOKUP(A77,[3]Донецк!$A:$E,4,0)</f>
        <v>588</v>
      </c>
      <c r="K77" s="31"/>
      <c r="N77" s="31">
        <f>VLOOKUP(A77,[2]TDSheet!$A:$U,21,0)</f>
        <v>150</v>
      </c>
      <c r="Q77" s="31">
        <f t="shared" si="14"/>
        <v>115.4</v>
      </c>
      <c r="R77" s="32">
        <f t="shared" ref="R76:R81" si="18">11*Q77-N77-G77</f>
        <v>365.40000000000009</v>
      </c>
      <c r="S77" s="23"/>
      <c r="U77" s="31">
        <f t="shared" si="15"/>
        <v>11</v>
      </c>
      <c r="V77" s="31">
        <f t="shared" si="16"/>
        <v>7.8336221837088384</v>
      </c>
      <c r="W77" s="31">
        <f>VLOOKUP(A77,[2]TDSheet!$A:$AA,27,0)</f>
        <v>204</v>
      </c>
      <c r="X77" s="31">
        <f>VLOOKUP(A77,[2]TDSheet!$A:$AB,28,0)</f>
        <v>33.799999999999997</v>
      </c>
      <c r="Y77" s="31">
        <f>VLOOKUP(A77,[2]TDSheet!$A:$P,16,0)</f>
        <v>114.8</v>
      </c>
      <c r="AA77" s="31">
        <f t="shared" si="17"/>
        <v>146.16000000000005</v>
      </c>
    </row>
    <row r="78" spans="1:27" ht="11.1" customHeight="1" x14ac:dyDescent="0.2">
      <c r="A78" s="8" t="s">
        <v>82</v>
      </c>
      <c r="B78" s="8" t="s">
        <v>15</v>
      </c>
      <c r="C78" s="22" t="str">
        <f>VLOOKUP(A78,[1]TDSheet!$A:$C,3,0)</f>
        <v>Дек</v>
      </c>
      <c r="D78" s="9">
        <v>44</v>
      </c>
      <c r="E78" s="9">
        <v>102</v>
      </c>
      <c r="F78" s="9">
        <v>10</v>
      </c>
      <c r="G78" s="9">
        <v>102</v>
      </c>
      <c r="H78" s="35">
        <f>VLOOKUP(A78,[2]TDSheet!$A:$H,8,0)</f>
        <v>0.4</v>
      </c>
      <c r="I78" s="31">
        <f>VLOOKUP(A78,[2]TDSheet!$A:$I,9,0)</f>
        <v>40</v>
      </c>
      <c r="J78" s="31">
        <f>VLOOKUP(A78,[3]Донецк!$A:$E,4,0)</f>
        <v>34</v>
      </c>
      <c r="K78" s="31"/>
      <c r="N78" s="31">
        <f>VLOOKUP(A78,[2]TDSheet!$A:$U,21,0)</f>
        <v>100</v>
      </c>
      <c r="Q78" s="31">
        <f t="shared" si="14"/>
        <v>2</v>
      </c>
      <c r="R78" s="32"/>
      <c r="S78" s="23"/>
      <c r="U78" s="31">
        <f t="shared" si="15"/>
        <v>101</v>
      </c>
      <c r="V78" s="31">
        <f t="shared" si="16"/>
        <v>101</v>
      </c>
      <c r="W78" s="31">
        <f>VLOOKUP(A78,[2]TDSheet!$A:$AA,27,0)</f>
        <v>11.6</v>
      </c>
      <c r="X78" s="31">
        <f>VLOOKUP(A78,[2]TDSheet!$A:$AB,28,0)</f>
        <v>3</v>
      </c>
      <c r="Y78" s="31">
        <f>VLOOKUP(A78,[2]TDSheet!$A:$P,16,0)</f>
        <v>13</v>
      </c>
      <c r="AA78" s="31">
        <f t="shared" si="17"/>
        <v>0</v>
      </c>
    </row>
    <row r="79" spans="1:27" ht="11.1" customHeight="1" x14ac:dyDescent="0.2">
      <c r="A79" s="8" t="s">
        <v>83</v>
      </c>
      <c r="B79" s="8" t="s">
        <v>9</v>
      </c>
      <c r="C79" s="22" t="str">
        <f>VLOOKUP(A79,[1]TDSheet!$A:$C,3,0)</f>
        <v>Дек</v>
      </c>
      <c r="D79" s="9">
        <v>379.39400000000001</v>
      </c>
      <c r="E79" s="9"/>
      <c r="F79" s="9">
        <v>89.037999999999997</v>
      </c>
      <c r="G79" s="9">
        <v>273.20400000000001</v>
      </c>
      <c r="H79" s="35">
        <f>VLOOKUP(A79,[2]TDSheet!$A:$H,8,0)</f>
        <v>1</v>
      </c>
      <c r="I79" s="31">
        <f>VLOOKUP(A79,[2]TDSheet!$A:$I,9,0)</f>
        <v>50</v>
      </c>
      <c r="J79" s="31">
        <f>VLOOKUP(A79,[3]Донецк!$A:$E,4,0)</f>
        <v>86.4</v>
      </c>
      <c r="K79" s="31"/>
      <c r="N79" s="31"/>
      <c r="Q79" s="31">
        <f t="shared" si="14"/>
        <v>17.807600000000001</v>
      </c>
      <c r="R79" s="32"/>
      <c r="S79" s="23"/>
      <c r="U79" s="31">
        <f t="shared" si="15"/>
        <v>15.341988813764909</v>
      </c>
      <c r="V79" s="31">
        <f t="shared" si="16"/>
        <v>15.341988813764909</v>
      </c>
      <c r="W79" s="31">
        <f>VLOOKUP(A79,[2]TDSheet!$A:$AA,27,0)</f>
        <v>16.471799999999998</v>
      </c>
      <c r="X79" s="31">
        <f>VLOOKUP(A79,[2]TDSheet!$A:$AB,28,0)</f>
        <v>8.6487999999999996</v>
      </c>
      <c r="Y79" s="31">
        <f>VLOOKUP(A79,[2]TDSheet!$A:$P,16,0)</f>
        <v>15.8322</v>
      </c>
      <c r="Z79" s="33" t="str">
        <f>VLOOKUP(A79,[2]TDSheet!$A:$AC,29,0)</f>
        <v>необходимо увеличить продажи</v>
      </c>
      <c r="AA79" s="31">
        <f t="shared" si="17"/>
        <v>0</v>
      </c>
    </row>
    <row r="80" spans="1:27" ht="11.1" customHeight="1" x14ac:dyDescent="0.2">
      <c r="A80" s="8" t="s">
        <v>84</v>
      </c>
      <c r="B80" s="8" t="s">
        <v>9</v>
      </c>
      <c r="C80" s="22" t="str">
        <f>VLOOKUP(A80,[1]TDSheet!$A:$C,3,0)</f>
        <v>Дек</v>
      </c>
      <c r="D80" s="9">
        <v>474.67099999999999</v>
      </c>
      <c r="E80" s="9">
        <v>2.9649999999999999</v>
      </c>
      <c r="F80" s="9">
        <v>192.42</v>
      </c>
      <c r="G80" s="9">
        <v>239.00700000000001</v>
      </c>
      <c r="H80" s="35">
        <f>VLOOKUP(A80,[2]TDSheet!$A:$H,8,0)</f>
        <v>1</v>
      </c>
      <c r="I80" s="31">
        <f>VLOOKUP(A80,[2]TDSheet!$A:$I,9,0)</f>
        <v>50</v>
      </c>
      <c r="J80" s="31">
        <f>VLOOKUP(A80,[3]Донецк!$A:$E,4,0)</f>
        <v>190.4</v>
      </c>
      <c r="K80" s="31"/>
      <c r="N80" s="31"/>
      <c r="Q80" s="31">
        <f t="shared" si="14"/>
        <v>38.483999999999995</v>
      </c>
      <c r="R80" s="32">
        <f t="shared" si="18"/>
        <v>184.31699999999995</v>
      </c>
      <c r="S80" s="23"/>
      <c r="U80" s="31">
        <f t="shared" si="15"/>
        <v>11</v>
      </c>
      <c r="V80" s="31">
        <f t="shared" si="16"/>
        <v>6.2105550358590591</v>
      </c>
      <c r="W80" s="31">
        <f>VLOOKUP(A80,[2]TDSheet!$A:$AA,27,0)</f>
        <v>66.1524</v>
      </c>
      <c r="X80" s="31">
        <f>VLOOKUP(A80,[2]TDSheet!$A:$AB,28,0)</f>
        <v>46.181400000000004</v>
      </c>
      <c r="Y80" s="31">
        <f>VLOOKUP(A80,[2]TDSheet!$A:$P,16,0)</f>
        <v>32.861000000000004</v>
      </c>
      <c r="AA80" s="31">
        <f t="shared" si="17"/>
        <v>184.31699999999995</v>
      </c>
    </row>
    <row r="81" spans="1:27" ht="21.95" customHeight="1" x14ac:dyDescent="0.2">
      <c r="A81" s="8" t="s">
        <v>85</v>
      </c>
      <c r="B81" s="8" t="s">
        <v>9</v>
      </c>
      <c r="C81" s="22" t="str">
        <f>VLOOKUP(A81,[1]TDSheet!$A:$C,3,0)</f>
        <v>Дек</v>
      </c>
      <c r="D81" s="9">
        <v>617.54600000000005</v>
      </c>
      <c r="E81" s="9"/>
      <c r="F81" s="9">
        <v>123.318</v>
      </c>
      <c r="G81" s="9">
        <v>425.983</v>
      </c>
      <c r="H81" s="35">
        <f>VLOOKUP(A81,[2]TDSheet!$A:$H,8,0)</f>
        <v>1</v>
      </c>
      <c r="I81" s="31">
        <f>VLOOKUP(A81,[2]TDSheet!$A:$I,9,0)</f>
        <v>55</v>
      </c>
      <c r="J81" s="31">
        <f>VLOOKUP(A81,[3]Донецк!$A:$E,4,0)</f>
        <v>118.4</v>
      </c>
      <c r="K81" s="31"/>
      <c r="N81" s="31"/>
      <c r="Q81" s="31">
        <f t="shared" si="14"/>
        <v>24.663599999999999</v>
      </c>
      <c r="R81" s="32"/>
      <c r="S81" s="23"/>
      <c r="U81" s="31">
        <f t="shared" si="15"/>
        <v>17.27172837704147</v>
      </c>
      <c r="V81" s="31">
        <f t="shared" si="16"/>
        <v>17.27172837704147</v>
      </c>
      <c r="W81" s="31">
        <f>VLOOKUP(A81,[2]TDSheet!$A:$AA,27,0)</f>
        <v>43.658599999999993</v>
      </c>
      <c r="X81" s="31">
        <f>VLOOKUP(A81,[2]TDSheet!$A:$AB,28,0)</f>
        <v>40.869600000000005</v>
      </c>
      <c r="Y81" s="31">
        <f>VLOOKUP(A81,[2]TDSheet!$A:$P,16,0)</f>
        <v>37.617399999999996</v>
      </c>
      <c r="Z81" s="33" t="str">
        <f>VLOOKUP(A81,[2]TDSheet!$A:$AC,29,0)</f>
        <v>необходимо увеличить продажи</v>
      </c>
      <c r="AA81" s="31">
        <f t="shared" si="17"/>
        <v>0</v>
      </c>
    </row>
    <row r="82" spans="1:27" ht="21.95" customHeight="1" x14ac:dyDescent="0.2">
      <c r="A82" s="8" t="s">
        <v>86</v>
      </c>
      <c r="B82" s="8" t="s">
        <v>9</v>
      </c>
      <c r="C82" s="8"/>
      <c r="D82" s="9">
        <v>34.113</v>
      </c>
      <c r="E82" s="9"/>
      <c r="F82" s="9"/>
      <c r="G82" s="9">
        <v>28.995999999999999</v>
      </c>
      <c r="H82" s="11">
        <f>VLOOKUP(A82,[2]TDSheet!$A:$H,8,0)</f>
        <v>0</v>
      </c>
      <c r="I82" s="18" t="e">
        <f>VLOOKUP(A82,[2]TDSheet!$A:$I,9,0)</f>
        <v>#N/A</v>
      </c>
      <c r="J82" s="18"/>
      <c r="K82" s="18"/>
      <c r="N82" s="18"/>
      <c r="Q82" s="18">
        <f t="shared" si="14"/>
        <v>0</v>
      </c>
      <c r="R82" s="23"/>
      <c r="S82" s="23"/>
      <c r="U82" s="18" t="e">
        <f t="shared" si="15"/>
        <v>#DIV/0!</v>
      </c>
      <c r="V82" s="18" t="e">
        <f t="shared" si="16"/>
        <v>#DIV/0!</v>
      </c>
      <c r="W82" s="18">
        <f>VLOOKUP(A82,[2]TDSheet!$A:$AA,27,0)</f>
        <v>0</v>
      </c>
      <c r="X82" s="18">
        <f>VLOOKUP(A82,[2]TDSheet!$A:$AB,28,0)</f>
        <v>0.58160000000000001</v>
      </c>
      <c r="Y82" s="18">
        <f>VLOOKUP(A82,[2]TDSheet!$A:$P,16,0)</f>
        <v>0.14799999999999999</v>
      </c>
      <c r="Z82" s="24"/>
      <c r="AA82" s="31">
        <f t="shared" si="17"/>
        <v>0</v>
      </c>
    </row>
    <row r="83" spans="1:27" ht="21.95" customHeight="1" x14ac:dyDescent="0.2">
      <c r="A83" s="8" t="s">
        <v>87</v>
      </c>
      <c r="B83" s="8" t="s">
        <v>9</v>
      </c>
      <c r="C83" s="8"/>
      <c r="D83" s="9">
        <v>592.78700000000003</v>
      </c>
      <c r="E83" s="9"/>
      <c r="F83" s="9">
        <v>67.661000000000001</v>
      </c>
      <c r="G83" s="9">
        <v>354.017</v>
      </c>
      <c r="H83" s="35">
        <f>VLOOKUP(A83,[2]TDSheet!$A:$H,8,0)</f>
        <v>1</v>
      </c>
      <c r="I83" s="31">
        <f>VLOOKUP(A83,[2]TDSheet!$A:$I,9,0)</f>
        <v>40</v>
      </c>
      <c r="J83" s="31">
        <f>VLOOKUP(A83,[3]Донецк!$A:$E,4,0)</f>
        <v>67.900000000000006</v>
      </c>
      <c r="K83" s="31"/>
      <c r="N83" s="31"/>
      <c r="Q83" s="31">
        <f t="shared" si="14"/>
        <v>13.5322</v>
      </c>
      <c r="R83" s="32"/>
      <c r="S83" s="23"/>
      <c r="U83" s="31">
        <f t="shared" si="15"/>
        <v>26.161082455180978</v>
      </c>
      <c r="V83" s="31">
        <f t="shared" si="16"/>
        <v>26.161082455180978</v>
      </c>
      <c r="W83" s="31">
        <f>VLOOKUP(A83,[2]TDSheet!$A:$AA,27,0)</f>
        <v>28.857799999999997</v>
      </c>
      <c r="X83" s="31">
        <f>VLOOKUP(A83,[2]TDSheet!$A:$AB,28,0)</f>
        <v>54.9298</v>
      </c>
      <c r="Y83" s="31">
        <f>VLOOKUP(A83,[2]TDSheet!$A:$P,16,0)</f>
        <v>36.366399999999999</v>
      </c>
      <c r="AA83" s="31">
        <f t="shared" si="17"/>
        <v>0</v>
      </c>
    </row>
    <row r="84" spans="1:27" ht="11.1" customHeight="1" x14ac:dyDescent="0.2">
      <c r="A84" s="8" t="s">
        <v>88</v>
      </c>
      <c r="B84" s="8" t="s">
        <v>15</v>
      </c>
      <c r="C84" s="22" t="str">
        <f>VLOOKUP(A84,[1]TDSheet!$A:$C,3,0)</f>
        <v>Дек</v>
      </c>
      <c r="D84" s="9">
        <v>508</v>
      </c>
      <c r="E84" s="9"/>
      <c r="F84" s="9">
        <v>328</v>
      </c>
      <c r="G84" s="9">
        <v>55</v>
      </c>
      <c r="H84" s="35">
        <f>VLOOKUP(A84,[2]TDSheet!$A:$H,8,0)</f>
        <v>0.4</v>
      </c>
      <c r="I84" s="31">
        <f>VLOOKUP(A84,[2]TDSheet!$A:$I,9,0)</f>
        <v>45</v>
      </c>
      <c r="J84" s="31">
        <f>VLOOKUP(A84,[3]Донецк!$A:$E,4,0)</f>
        <v>330</v>
      </c>
      <c r="K84" s="31"/>
      <c r="N84" s="31"/>
      <c r="Q84" s="31">
        <f t="shared" si="14"/>
        <v>65.599999999999994</v>
      </c>
      <c r="R84" s="32">
        <f>7*Q84-N84-G84</f>
        <v>404.19999999999993</v>
      </c>
      <c r="S84" s="23"/>
      <c r="U84" s="31">
        <f t="shared" si="15"/>
        <v>7</v>
      </c>
      <c r="V84" s="31">
        <f t="shared" si="16"/>
        <v>0.83841463414634154</v>
      </c>
      <c r="W84" s="31">
        <f>VLOOKUP(A84,[2]TDSheet!$A:$AA,27,0)</f>
        <v>64</v>
      </c>
      <c r="X84" s="31">
        <f>VLOOKUP(A84,[2]TDSheet!$A:$AB,28,0)</f>
        <v>39.6</v>
      </c>
      <c r="Y84" s="31">
        <f>VLOOKUP(A84,[2]TDSheet!$A:$P,16,0)</f>
        <v>30.8</v>
      </c>
      <c r="AA84" s="31">
        <f t="shared" si="17"/>
        <v>161.67999999999998</v>
      </c>
    </row>
    <row r="85" spans="1:27" ht="21.95" customHeight="1" x14ac:dyDescent="0.2">
      <c r="A85" s="8" t="s">
        <v>89</v>
      </c>
      <c r="B85" s="8" t="s">
        <v>15</v>
      </c>
      <c r="C85" s="8"/>
      <c r="D85" s="9">
        <v>10</v>
      </c>
      <c r="E85" s="9"/>
      <c r="F85" s="9">
        <v>2</v>
      </c>
      <c r="G85" s="9"/>
      <c r="H85" s="11">
        <f>VLOOKUP(A85,[2]TDSheet!$A:$H,8,0)</f>
        <v>0</v>
      </c>
      <c r="I85" s="18" t="e">
        <f>VLOOKUP(A85,[2]TDSheet!$A:$I,9,0)</f>
        <v>#N/A</v>
      </c>
      <c r="J85" s="18">
        <f>VLOOKUP(A85,[3]Донецк!$A:$E,4,0)</f>
        <v>3</v>
      </c>
      <c r="K85" s="18"/>
      <c r="N85" s="18"/>
      <c r="Q85" s="18">
        <f t="shared" si="14"/>
        <v>0.4</v>
      </c>
      <c r="R85" s="23"/>
      <c r="S85" s="23"/>
      <c r="U85" s="18">
        <f t="shared" si="15"/>
        <v>0</v>
      </c>
      <c r="V85" s="18">
        <f t="shared" si="16"/>
        <v>0</v>
      </c>
      <c r="W85" s="18">
        <f>VLOOKUP(A85,[2]TDSheet!$A:$AA,27,0)</f>
        <v>0</v>
      </c>
      <c r="X85" s="18">
        <f>VLOOKUP(A85,[2]TDSheet!$A:$AB,28,0)</f>
        <v>0</v>
      </c>
      <c r="Y85" s="18">
        <f>VLOOKUP(A85,[2]TDSheet!$A:$P,16,0)</f>
        <v>0.6</v>
      </c>
      <c r="Z85" s="24"/>
      <c r="AA85" s="31">
        <f t="shared" si="17"/>
        <v>0</v>
      </c>
    </row>
    <row r="86" spans="1:27" ht="21.95" customHeight="1" x14ac:dyDescent="0.2">
      <c r="A86" s="8" t="s">
        <v>90</v>
      </c>
      <c r="B86" s="8" t="s">
        <v>15</v>
      </c>
      <c r="C86" s="8"/>
      <c r="D86" s="9">
        <v>58</v>
      </c>
      <c r="E86" s="9">
        <v>98</v>
      </c>
      <c r="F86" s="9">
        <v>43</v>
      </c>
      <c r="G86" s="9">
        <v>95</v>
      </c>
      <c r="H86" s="35">
        <f>VLOOKUP(A86,[2]TDSheet!$A:$H,8,0)</f>
        <v>0.35</v>
      </c>
      <c r="I86" s="31">
        <f>VLOOKUP(A86,[2]TDSheet!$A:$I,9,0)</f>
        <v>40</v>
      </c>
      <c r="J86" s="31">
        <f>VLOOKUP(A86,[3]Донецк!$A:$E,4,0)</f>
        <v>46</v>
      </c>
      <c r="K86" s="31"/>
      <c r="N86" s="31"/>
      <c r="Q86" s="31">
        <f t="shared" si="14"/>
        <v>8.6</v>
      </c>
      <c r="R86" s="32"/>
      <c r="S86" s="23"/>
      <c r="U86" s="31">
        <f t="shared" si="15"/>
        <v>11.046511627906977</v>
      </c>
      <c r="V86" s="31">
        <f t="shared" si="16"/>
        <v>11.046511627906977</v>
      </c>
      <c r="W86" s="31">
        <f>VLOOKUP(A86,[2]TDSheet!$A:$AA,27,0)</f>
        <v>6.8</v>
      </c>
      <c r="X86" s="31">
        <f>VLOOKUP(A86,[2]TDSheet!$A:$AB,28,0)</f>
        <v>4.2</v>
      </c>
      <c r="Y86" s="31">
        <f>VLOOKUP(A86,[2]TDSheet!$A:$P,16,0)</f>
        <v>10.6</v>
      </c>
      <c r="AA86" s="31">
        <f t="shared" si="17"/>
        <v>0</v>
      </c>
    </row>
    <row r="87" spans="1:27" ht="21.95" customHeight="1" x14ac:dyDescent="0.2">
      <c r="A87" s="8" t="s">
        <v>91</v>
      </c>
      <c r="B87" s="8" t="s">
        <v>15</v>
      </c>
      <c r="C87" s="8"/>
      <c r="D87" s="9">
        <v>17</v>
      </c>
      <c r="E87" s="9">
        <v>10</v>
      </c>
      <c r="F87" s="9">
        <v>3</v>
      </c>
      <c r="G87" s="9">
        <v>23</v>
      </c>
      <c r="H87" s="11">
        <f>VLOOKUP(A87,[2]TDSheet!$A:$H,8,0)</f>
        <v>0</v>
      </c>
      <c r="I87" s="18">
        <f>VLOOKUP(A87,[2]TDSheet!$A:$I,9,0)</f>
        <v>60</v>
      </c>
      <c r="J87" s="18">
        <f>VLOOKUP(A87,[3]Донецк!$A:$E,4,0)</f>
        <v>3</v>
      </c>
      <c r="K87" s="18"/>
      <c r="N87" s="18"/>
      <c r="Q87" s="18">
        <f t="shared" si="14"/>
        <v>0.6</v>
      </c>
      <c r="R87" s="23"/>
      <c r="S87" s="23"/>
      <c r="U87" s="18">
        <f t="shared" si="15"/>
        <v>38.333333333333336</v>
      </c>
      <c r="V87" s="18">
        <f t="shared" si="16"/>
        <v>38.333333333333336</v>
      </c>
      <c r="W87" s="18">
        <f>VLOOKUP(A87,[2]TDSheet!$A:$AA,27,0)</f>
        <v>0</v>
      </c>
      <c r="X87" s="18">
        <f>VLOOKUP(A87,[2]TDSheet!$A:$AB,28,0)</f>
        <v>0</v>
      </c>
      <c r="Y87" s="18">
        <f>VLOOKUP(A87,[2]TDSheet!$A:$P,16,0)</f>
        <v>0.8</v>
      </c>
      <c r="Z87" s="24"/>
      <c r="AA87" s="31">
        <f t="shared" si="17"/>
        <v>0</v>
      </c>
    </row>
    <row r="88" spans="1:27" ht="11.1" customHeight="1" x14ac:dyDescent="0.2">
      <c r="A88" s="8" t="s">
        <v>92</v>
      </c>
      <c r="B88" s="8" t="s">
        <v>15</v>
      </c>
      <c r="C88" s="22" t="str">
        <f>VLOOKUP(A88,[1]TDSheet!$A:$C,3,0)</f>
        <v>Дек</v>
      </c>
      <c r="D88" s="9">
        <v>203</v>
      </c>
      <c r="E88" s="9">
        <v>40</v>
      </c>
      <c r="F88" s="9">
        <v>56</v>
      </c>
      <c r="G88" s="9">
        <v>161</v>
      </c>
      <c r="H88" s="35">
        <f>VLOOKUP(A88,[2]TDSheet!$A:$H,8,0)</f>
        <v>0.4</v>
      </c>
      <c r="I88" s="31">
        <f>VLOOKUP(A88,[2]TDSheet!$A:$I,9,0)</f>
        <v>40</v>
      </c>
      <c r="J88" s="31">
        <f>VLOOKUP(A88,[3]Донецк!$A:$E,4,0)</f>
        <v>66</v>
      </c>
      <c r="K88" s="31"/>
      <c r="N88" s="31"/>
      <c r="Q88" s="31">
        <f t="shared" si="14"/>
        <v>11.2</v>
      </c>
      <c r="R88" s="32"/>
      <c r="S88" s="23"/>
      <c r="U88" s="31">
        <f t="shared" si="15"/>
        <v>14.375000000000002</v>
      </c>
      <c r="V88" s="31">
        <f t="shared" si="16"/>
        <v>14.375000000000002</v>
      </c>
      <c r="W88" s="31">
        <f>VLOOKUP(A88,[2]TDSheet!$A:$AA,27,0)</f>
        <v>18.399999999999999</v>
      </c>
      <c r="X88" s="31">
        <f>VLOOKUP(A88,[2]TDSheet!$A:$AB,28,0)</f>
        <v>7.6</v>
      </c>
      <c r="Y88" s="31">
        <f>VLOOKUP(A88,[2]TDSheet!$A:$P,16,0)</f>
        <v>15.2</v>
      </c>
      <c r="AA88" s="31">
        <f t="shared" si="17"/>
        <v>0</v>
      </c>
    </row>
    <row r="89" spans="1:27" ht="11.1" customHeight="1" x14ac:dyDescent="0.2">
      <c r="A89" s="8" t="s">
        <v>93</v>
      </c>
      <c r="B89" s="8" t="s">
        <v>15</v>
      </c>
      <c r="C89" s="8"/>
      <c r="D89" s="9">
        <v>29</v>
      </c>
      <c r="E89" s="9"/>
      <c r="F89" s="9"/>
      <c r="G89" s="9"/>
      <c r="H89" s="11">
        <f>VLOOKUP(A89,[2]TDSheet!$A:$H,8,0)</f>
        <v>0</v>
      </c>
      <c r="I89" s="18">
        <f>VLOOKUP(A89,[2]TDSheet!$A:$I,9,0)</f>
        <v>40</v>
      </c>
      <c r="J89" s="18">
        <f>VLOOKUP(A89,[3]Донецк!$A:$E,4,0)</f>
        <v>25</v>
      </c>
      <c r="K89" s="18"/>
      <c r="N89" s="18"/>
      <c r="Q89" s="18">
        <f t="shared" si="14"/>
        <v>0</v>
      </c>
      <c r="R89" s="23"/>
      <c r="S89" s="23"/>
      <c r="U89" s="18" t="e">
        <f t="shared" si="15"/>
        <v>#DIV/0!</v>
      </c>
      <c r="V89" s="18" t="e">
        <f t="shared" si="16"/>
        <v>#DIV/0!</v>
      </c>
      <c r="W89" s="18">
        <f>VLOOKUP(A89,[2]TDSheet!$A:$AA,27,0)</f>
        <v>0</v>
      </c>
      <c r="X89" s="18">
        <f>VLOOKUP(A89,[2]TDSheet!$A:$AB,28,0)</f>
        <v>0.4</v>
      </c>
      <c r="Y89" s="18">
        <f>VLOOKUP(A89,[2]TDSheet!$A:$P,16,0)</f>
        <v>2.8</v>
      </c>
      <c r="Z89" s="24"/>
      <c r="AA89" s="31">
        <f t="shared" si="17"/>
        <v>0</v>
      </c>
    </row>
    <row r="90" spans="1:27" ht="21.95" customHeight="1" x14ac:dyDescent="0.2">
      <c r="A90" s="8" t="s">
        <v>94</v>
      </c>
      <c r="B90" s="8" t="s">
        <v>9</v>
      </c>
      <c r="C90" s="8"/>
      <c r="D90" s="9">
        <v>14.207000000000001</v>
      </c>
      <c r="E90" s="9">
        <v>17.276</v>
      </c>
      <c r="F90" s="9">
        <v>2.1120000000000001</v>
      </c>
      <c r="G90" s="9">
        <v>16.582999999999998</v>
      </c>
      <c r="H90" s="35">
        <f>VLOOKUP(A90,[2]TDSheet!$A:$H,8,0)</f>
        <v>1</v>
      </c>
      <c r="I90" s="31">
        <f>VLOOKUP(A90,[2]TDSheet!$A:$I,9,0)</f>
        <v>40</v>
      </c>
      <c r="J90" s="31">
        <f>VLOOKUP(A90,[3]Донецк!$A:$E,4,0)</f>
        <v>3.7</v>
      </c>
      <c r="K90" s="31"/>
      <c r="N90" s="31"/>
      <c r="Q90" s="31">
        <f t="shared" si="14"/>
        <v>0.4224</v>
      </c>
      <c r="R90" s="32"/>
      <c r="S90" s="23"/>
      <c r="U90" s="31">
        <f t="shared" si="15"/>
        <v>39.258996212121211</v>
      </c>
      <c r="V90" s="31">
        <f t="shared" si="16"/>
        <v>39.258996212121211</v>
      </c>
      <c r="W90" s="31">
        <f>VLOOKUP(A90,[2]TDSheet!$A:$AA,27,0)</f>
        <v>1.1346000000000001</v>
      </c>
      <c r="X90" s="31">
        <f>VLOOKUP(A90,[2]TDSheet!$A:$AB,28,0)</f>
        <v>0.99440000000000006</v>
      </c>
      <c r="Y90" s="31">
        <f>VLOOKUP(A90,[2]TDSheet!$A:$P,16,0)</f>
        <v>2.1288</v>
      </c>
      <c r="AA90" s="31">
        <f t="shared" si="17"/>
        <v>0</v>
      </c>
    </row>
    <row r="91" spans="1:27" ht="21.95" customHeight="1" x14ac:dyDescent="0.2">
      <c r="A91" s="8" t="s">
        <v>95</v>
      </c>
      <c r="B91" s="8" t="s">
        <v>15</v>
      </c>
      <c r="C91" s="8"/>
      <c r="D91" s="9">
        <v>49</v>
      </c>
      <c r="E91" s="9"/>
      <c r="F91" s="9">
        <v>6</v>
      </c>
      <c r="G91" s="9">
        <v>10</v>
      </c>
      <c r="H91" s="35">
        <f>VLOOKUP(A91,[2]TDSheet!$A:$H,8,0)</f>
        <v>0.35</v>
      </c>
      <c r="I91" s="31">
        <f>VLOOKUP(A91,[2]TDSheet!$A:$I,9,0)</f>
        <v>35</v>
      </c>
      <c r="J91" s="31">
        <f>VLOOKUP(A91,[3]Донецк!$A:$E,4,0)</f>
        <v>6</v>
      </c>
      <c r="K91" s="31"/>
      <c r="N91" s="31"/>
      <c r="Q91" s="31">
        <f t="shared" si="14"/>
        <v>1.2</v>
      </c>
      <c r="R91" s="32">
        <f t="shared" ref="R90:R94" si="19">11*Q91-N91-G91</f>
        <v>3.1999999999999993</v>
      </c>
      <c r="S91" s="23"/>
      <c r="U91" s="31">
        <f t="shared" si="15"/>
        <v>11</v>
      </c>
      <c r="V91" s="31">
        <f t="shared" si="16"/>
        <v>8.3333333333333339</v>
      </c>
      <c r="W91" s="31">
        <f>VLOOKUP(A91,[2]TDSheet!$A:$AA,27,0)</f>
        <v>-0.2</v>
      </c>
      <c r="X91" s="31">
        <f>VLOOKUP(A91,[2]TDSheet!$A:$AB,28,0)</f>
        <v>1.4</v>
      </c>
      <c r="Y91" s="31">
        <f>VLOOKUP(A91,[2]TDSheet!$A:$P,16,0)</f>
        <v>1.4</v>
      </c>
      <c r="AA91" s="31">
        <f t="shared" si="17"/>
        <v>1.1199999999999997</v>
      </c>
    </row>
    <row r="92" spans="1:27" ht="21.95" customHeight="1" x14ac:dyDescent="0.2">
      <c r="A92" s="8" t="s">
        <v>96</v>
      </c>
      <c r="B92" s="8" t="s">
        <v>15</v>
      </c>
      <c r="C92" s="8"/>
      <c r="D92" s="9">
        <v>97</v>
      </c>
      <c r="E92" s="9"/>
      <c r="F92" s="9">
        <v>44</v>
      </c>
      <c r="G92" s="9">
        <v>26</v>
      </c>
      <c r="H92" s="35">
        <f>VLOOKUP(A92,[2]TDSheet!$A:$H,8,0)</f>
        <v>0.28000000000000003</v>
      </c>
      <c r="I92" s="31">
        <f>VLOOKUP(A92,[2]TDSheet!$A:$I,9,0)</f>
        <v>45</v>
      </c>
      <c r="J92" s="31">
        <f>VLOOKUP(A92,[3]Донецк!$A:$E,4,0)</f>
        <v>46</v>
      </c>
      <c r="K92" s="31"/>
      <c r="N92" s="31"/>
      <c r="Q92" s="31">
        <f t="shared" si="14"/>
        <v>8.8000000000000007</v>
      </c>
      <c r="R92" s="32">
        <f>9*Q92-N92-G92</f>
        <v>53.2</v>
      </c>
      <c r="S92" s="23"/>
      <c r="U92" s="31">
        <f t="shared" si="15"/>
        <v>9</v>
      </c>
      <c r="V92" s="31">
        <f t="shared" si="16"/>
        <v>2.9545454545454541</v>
      </c>
      <c r="W92" s="31">
        <f>VLOOKUP(A92,[2]TDSheet!$A:$AA,27,0)</f>
        <v>14.2</v>
      </c>
      <c r="X92" s="31">
        <f>VLOOKUP(A92,[2]TDSheet!$A:$AB,28,0)</f>
        <v>-0.2</v>
      </c>
      <c r="Y92" s="31">
        <f>VLOOKUP(A92,[2]TDSheet!$A:$P,16,0)</f>
        <v>6</v>
      </c>
      <c r="AA92" s="31">
        <f t="shared" si="17"/>
        <v>14.896000000000003</v>
      </c>
    </row>
    <row r="93" spans="1:27" ht="11.1" customHeight="1" x14ac:dyDescent="0.2">
      <c r="A93" s="8" t="s">
        <v>97</v>
      </c>
      <c r="B93" s="8" t="s">
        <v>9</v>
      </c>
      <c r="C93" s="8"/>
      <c r="D93" s="9">
        <v>163.18700000000001</v>
      </c>
      <c r="E93" s="9">
        <v>0.124</v>
      </c>
      <c r="F93" s="9">
        <v>56.527000000000001</v>
      </c>
      <c r="G93" s="9">
        <v>87.418999999999997</v>
      </c>
      <c r="H93" s="35">
        <f>VLOOKUP(A93,[2]TDSheet!$A:$H,8,0)</f>
        <v>1</v>
      </c>
      <c r="I93" s="31">
        <f>VLOOKUP(A93,[2]TDSheet!$A:$I,9,0)</f>
        <v>30</v>
      </c>
      <c r="J93" s="31">
        <f>VLOOKUP(A93,[3]Донецк!$A:$E,4,0)</f>
        <v>58.4</v>
      </c>
      <c r="K93" s="31"/>
      <c r="N93" s="31"/>
      <c r="Q93" s="31">
        <f t="shared" si="14"/>
        <v>11.305400000000001</v>
      </c>
      <c r="R93" s="32">
        <f t="shared" si="19"/>
        <v>36.940400000000011</v>
      </c>
      <c r="S93" s="23"/>
      <c r="U93" s="31">
        <f t="shared" si="15"/>
        <v>11</v>
      </c>
      <c r="V93" s="31">
        <f t="shared" si="16"/>
        <v>7.7324995135068191</v>
      </c>
      <c r="W93" s="31">
        <f>VLOOKUP(A93,[2]TDSheet!$A:$AA,27,0)</f>
        <v>21.816200000000002</v>
      </c>
      <c r="X93" s="31">
        <f>VLOOKUP(A93,[2]TDSheet!$A:$AB,28,0)</f>
        <v>12.762600000000001</v>
      </c>
      <c r="Y93" s="31">
        <f>VLOOKUP(A93,[2]TDSheet!$A:$P,16,0)</f>
        <v>9.6793999999999993</v>
      </c>
      <c r="AA93" s="31">
        <f t="shared" si="17"/>
        <v>36.940400000000011</v>
      </c>
    </row>
    <row r="94" spans="1:27" ht="21.95" customHeight="1" x14ac:dyDescent="0.2">
      <c r="A94" s="8" t="s">
        <v>98</v>
      </c>
      <c r="B94" s="8" t="s">
        <v>15</v>
      </c>
      <c r="C94" s="8"/>
      <c r="D94" s="9">
        <v>120</v>
      </c>
      <c r="E94" s="9"/>
      <c r="F94" s="9">
        <v>60</v>
      </c>
      <c r="G94" s="9">
        <v>42</v>
      </c>
      <c r="H94" s="35">
        <f>VLOOKUP(A94,[2]TDSheet!$A:$H,8,0)</f>
        <v>0.28000000000000003</v>
      </c>
      <c r="I94" s="31">
        <f>VLOOKUP(A94,[2]TDSheet!$A:$I,9,0)</f>
        <v>45</v>
      </c>
      <c r="J94" s="31">
        <f>VLOOKUP(A94,[3]Донецк!$A:$E,4,0)</f>
        <v>62</v>
      </c>
      <c r="K94" s="31"/>
      <c r="N94" s="31"/>
      <c r="Q94" s="31">
        <f t="shared" si="14"/>
        <v>12</v>
      </c>
      <c r="R94" s="32">
        <f>10*Q94-N94-G94</f>
        <v>78</v>
      </c>
      <c r="S94" s="23"/>
      <c r="U94" s="31">
        <f t="shared" si="15"/>
        <v>10</v>
      </c>
      <c r="V94" s="31">
        <f t="shared" si="16"/>
        <v>3.5</v>
      </c>
      <c r="W94" s="31">
        <f>VLOOKUP(A94,[2]TDSheet!$A:$AA,27,0)</f>
        <v>15.6</v>
      </c>
      <c r="X94" s="31">
        <f>VLOOKUP(A94,[2]TDSheet!$A:$AB,28,0)</f>
        <v>8.4</v>
      </c>
      <c r="Y94" s="31">
        <f>VLOOKUP(A94,[2]TDSheet!$A:$P,16,0)</f>
        <v>8.4</v>
      </c>
      <c r="AA94" s="31">
        <f t="shared" si="17"/>
        <v>21.840000000000003</v>
      </c>
    </row>
    <row r="95" spans="1:27" ht="11.1" customHeight="1" x14ac:dyDescent="0.2">
      <c r="A95" s="8" t="s">
        <v>99</v>
      </c>
      <c r="B95" s="8" t="s">
        <v>15</v>
      </c>
      <c r="C95" s="8"/>
      <c r="D95" s="10"/>
      <c r="E95" s="9">
        <v>1</v>
      </c>
      <c r="F95" s="9"/>
      <c r="G95" s="9"/>
      <c r="H95" s="11">
        <v>0</v>
      </c>
      <c r="I95" s="18" t="e">
        <f>VLOOKUP(A95,[2]TDSheet!$A:$I,9,0)</f>
        <v>#N/A</v>
      </c>
      <c r="J95" s="18"/>
      <c r="K95" s="18"/>
      <c r="N95" s="18"/>
      <c r="Q95" s="18">
        <f t="shared" si="14"/>
        <v>0</v>
      </c>
      <c r="R95" s="23"/>
      <c r="S95" s="23"/>
      <c r="U95" s="18" t="e">
        <f t="shared" si="15"/>
        <v>#DIV/0!</v>
      </c>
      <c r="V95" s="18" t="e">
        <f t="shared" si="16"/>
        <v>#DIV/0!</v>
      </c>
      <c r="W95" s="18">
        <v>0</v>
      </c>
      <c r="X95" s="18">
        <v>0</v>
      </c>
      <c r="Y95" s="18">
        <v>0</v>
      </c>
      <c r="Z95" s="24"/>
      <c r="AA95" s="31">
        <f t="shared" si="17"/>
        <v>0</v>
      </c>
    </row>
    <row r="96" spans="1:27" ht="11.1" customHeight="1" x14ac:dyDescent="0.2">
      <c r="A96" s="8" t="s">
        <v>100</v>
      </c>
      <c r="B96" s="8" t="s">
        <v>15</v>
      </c>
      <c r="C96" s="8"/>
      <c r="D96" s="9">
        <v>108</v>
      </c>
      <c r="E96" s="9"/>
      <c r="F96" s="9">
        <v>25</v>
      </c>
      <c r="G96" s="9">
        <v>39</v>
      </c>
      <c r="H96" s="11">
        <f>VLOOKUP(A96,[2]TDSheet!$A:$H,8,0)</f>
        <v>0</v>
      </c>
      <c r="I96" s="18" t="e">
        <f>VLOOKUP(A96,[2]TDSheet!$A:$I,9,0)</f>
        <v>#N/A</v>
      </c>
      <c r="J96" s="18">
        <f>VLOOKUP(A96,[3]Донецк!$A:$E,4,0)</f>
        <v>26</v>
      </c>
      <c r="K96" s="18"/>
      <c r="N96" s="18"/>
      <c r="Q96" s="18">
        <f t="shared" si="14"/>
        <v>5</v>
      </c>
      <c r="R96" s="23"/>
      <c r="S96" s="23"/>
      <c r="U96" s="18">
        <f t="shared" si="15"/>
        <v>7.8</v>
      </c>
      <c r="V96" s="18">
        <f t="shared" si="16"/>
        <v>7.8</v>
      </c>
      <c r="W96" s="18">
        <f>VLOOKUP(A96,[2]TDSheet!$A:$AA,27,0)</f>
        <v>0</v>
      </c>
      <c r="X96" s="18">
        <f>VLOOKUP(A96,[2]TDSheet!$A:$AB,28,0)</f>
        <v>2</v>
      </c>
      <c r="Y96" s="18">
        <f>VLOOKUP(A96,[2]TDSheet!$A:$P,16,0)</f>
        <v>4</v>
      </c>
      <c r="Z96" s="24"/>
      <c r="AA96" s="31">
        <f t="shared" si="17"/>
        <v>0</v>
      </c>
    </row>
    <row r="97" spans="1:27" ht="11.1" customHeight="1" x14ac:dyDescent="0.2">
      <c r="A97" s="8" t="s">
        <v>101</v>
      </c>
      <c r="B97" s="8" t="s">
        <v>9</v>
      </c>
      <c r="C97" s="22" t="str">
        <f>VLOOKUP(A97,[1]TDSheet!$A:$C,3,0)</f>
        <v>Дек</v>
      </c>
      <c r="D97" s="9">
        <v>141.64400000000001</v>
      </c>
      <c r="E97" s="9">
        <v>1.637</v>
      </c>
      <c r="F97" s="9">
        <v>88.816999999999993</v>
      </c>
      <c r="G97" s="9">
        <v>23.655999999999999</v>
      </c>
      <c r="H97" s="35">
        <f>VLOOKUP(A97,[2]TDSheet!$A:$H,8,0)</f>
        <v>1</v>
      </c>
      <c r="I97" s="31">
        <f>VLOOKUP(A97,[2]TDSheet!$A:$I,9,0)</f>
        <v>50</v>
      </c>
      <c r="J97" s="31">
        <f>VLOOKUP(A97,[3]Донецк!$A:$E,4,0)</f>
        <v>107.9</v>
      </c>
      <c r="K97" s="31"/>
      <c r="N97" s="31"/>
      <c r="Q97" s="31">
        <f t="shared" si="14"/>
        <v>17.763399999999997</v>
      </c>
      <c r="R97" s="32">
        <f>7*Q97-N97-G97</f>
        <v>100.68779999999998</v>
      </c>
      <c r="S97" s="23"/>
      <c r="U97" s="31">
        <f t="shared" si="15"/>
        <v>7</v>
      </c>
      <c r="V97" s="31">
        <f t="shared" si="16"/>
        <v>1.3317270342389409</v>
      </c>
      <c r="W97" s="31">
        <f>VLOOKUP(A97,[2]TDSheet!$A:$AA,27,0)</f>
        <v>17.274999999999999</v>
      </c>
      <c r="X97" s="31">
        <f>VLOOKUP(A97,[2]TDSheet!$A:$AB,28,0)</f>
        <v>-5.8999999999999997E-2</v>
      </c>
      <c r="Y97" s="31">
        <f>VLOOKUP(A97,[2]TDSheet!$A:$P,16,0)</f>
        <v>8.8268000000000004</v>
      </c>
      <c r="AA97" s="31">
        <f t="shared" si="17"/>
        <v>100.68779999999998</v>
      </c>
    </row>
    <row r="98" spans="1:27" ht="11.1" customHeight="1" x14ac:dyDescent="0.2">
      <c r="A98" s="8" t="s">
        <v>102</v>
      </c>
      <c r="B98" s="8" t="s">
        <v>9</v>
      </c>
      <c r="C98" s="22" t="str">
        <f>VLOOKUP(A98,[1]TDSheet!$A:$C,3,0)</f>
        <v>Дек</v>
      </c>
      <c r="D98" s="9">
        <v>88.397999999999996</v>
      </c>
      <c r="E98" s="9"/>
      <c r="F98" s="9">
        <v>38.08</v>
      </c>
      <c r="G98" s="9">
        <v>40.883000000000003</v>
      </c>
      <c r="H98" s="35">
        <f>VLOOKUP(A98,[2]TDSheet!$A:$H,8,0)</f>
        <v>1</v>
      </c>
      <c r="I98" s="31">
        <f>VLOOKUP(A98,[2]TDSheet!$A:$I,9,0)</f>
        <v>50</v>
      </c>
      <c r="J98" s="31">
        <f>VLOOKUP(A98,[3]Донецк!$A:$E,4,0)</f>
        <v>36.700000000000003</v>
      </c>
      <c r="K98" s="31"/>
      <c r="N98" s="31"/>
      <c r="Q98" s="31">
        <f t="shared" si="14"/>
        <v>7.6159999999999997</v>
      </c>
      <c r="R98" s="32">
        <f t="shared" ref="R97:R100" si="20">11*Q98-N98-G98</f>
        <v>42.892999999999994</v>
      </c>
      <c r="S98" s="23"/>
      <c r="U98" s="31">
        <f t="shared" si="15"/>
        <v>11</v>
      </c>
      <c r="V98" s="31">
        <f t="shared" si="16"/>
        <v>5.3680409663865554</v>
      </c>
      <c r="W98" s="31">
        <f>VLOOKUP(A98,[2]TDSheet!$A:$AA,27,0)</f>
        <v>10.251999999999999</v>
      </c>
      <c r="X98" s="31">
        <f>VLOOKUP(A98,[2]TDSheet!$A:$AB,28,0)</f>
        <v>6.7486000000000006</v>
      </c>
      <c r="Y98" s="31">
        <f>VLOOKUP(A98,[2]TDSheet!$A:$P,16,0)</f>
        <v>5.9466000000000001</v>
      </c>
      <c r="AA98" s="31">
        <f t="shared" si="17"/>
        <v>42.892999999999994</v>
      </c>
    </row>
    <row r="99" spans="1:27" ht="11.1" customHeight="1" x14ac:dyDescent="0.2">
      <c r="A99" s="8" t="s">
        <v>103</v>
      </c>
      <c r="B99" s="8" t="s">
        <v>15</v>
      </c>
      <c r="C99" s="8" t="str">
        <f>VLOOKUP(A99,[1]TDSheet!$A:$C,3,0)</f>
        <v>нет</v>
      </c>
      <c r="D99" s="9">
        <v>367</v>
      </c>
      <c r="E99" s="9">
        <v>397</v>
      </c>
      <c r="F99" s="9">
        <v>347</v>
      </c>
      <c r="G99" s="9">
        <v>325</v>
      </c>
      <c r="H99" s="35">
        <f>VLOOKUP(A99,[2]TDSheet!$A:$H,8,0)</f>
        <v>0.4</v>
      </c>
      <c r="I99" s="31">
        <f>VLOOKUP(A99,[2]TDSheet!$A:$I,9,0)</f>
        <v>40</v>
      </c>
      <c r="J99" s="31">
        <f>VLOOKUP(A99,[3]Донецк!$A:$E,4,0)</f>
        <v>349</v>
      </c>
      <c r="K99" s="31"/>
      <c r="N99" s="31">
        <f>VLOOKUP(A99,[2]TDSheet!$A:$U,21,0)</f>
        <v>200</v>
      </c>
      <c r="Q99" s="31">
        <f t="shared" si="14"/>
        <v>69.400000000000006</v>
      </c>
      <c r="R99" s="32">
        <f t="shared" si="20"/>
        <v>238.40000000000009</v>
      </c>
      <c r="S99" s="23"/>
      <c r="U99" s="31">
        <f t="shared" si="15"/>
        <v>11</v>
      </c>
      <c r="V99" s="31">
        <f t="shared" si="16"/>
        <v>7.5648414985590771</v>
      </c>
      <c r="W99" s="31">
        <f>VLOOKUP(A99,[2]TDSheet!$A:$AA,27,0)</f>
        <v>83.4</v>
      </c>
      <c r="X99" s="31">
        <f>VLOOKUP(A99,[2]TDSheet!$A:$AB,28,0)</f>
        <v>14.6</v>
      </c>
      <c r="Y99" s="31">
        <f>VLOOKUP(A99,[2]TDSheet!$A:$P,16,0)</f>
        <v>54.2</v>
      </c>
      <c r="AA99" s="31">
        <f t="shared" si="17"/>
        <v>95.360000000000042</v>
      </c>
    </row>
    <row r="100" spans="1:27" ht="11.1" customHeight="1" x14ac:dyDescent="0.2">
      <c r="A100" s="8" t="s">
        <v>104</v>
      </c>
      <c r="B100" s="8" t="s">
        <v>15</v>
      </c>
      <c r="C100" s="22" t="str">
        <f>VLOOKUP(A100,[1]TDSheet!$A:$C,3,0)</f>
        <v>Дек</v>
      </c>
      <c r="D100" s="9">
        <v>335</v>
      </c>
      <c r="E100" s="9">
        <v>132</v>
      </c>
      <c r="F100" s="9">
        <v>264</v>
      </c>
      <c r="G100" s="9">
        <v>150</v>
      </c>
      <c r="H100" s="35">
        <f>VLOOKUP(A100,[2]TDSheet!$A:$H,8,0)</f>
        <v>0.4</v>
      </c>
      <c r="I100" s="31">
        <f>VLOOKUP(A100,[2]TDSheet!$A:$I,9,0)</f>
        <v>40</v>
      </c>
      <c r="J100" s="31">
        <f>VLOOKUP(A100,[3]Донецк!$A:$E,4,0)</f>
        <v>268</v>
      </c>
      <c r="K100" s="31"/>
      <c r="N100" s="31">
        <f>VLOOKUP(A100,[2]TDSheet!$A:$U,21,0)</f>
        <v>100</v>
      </c>
      <c r="Q100" s="31">
        <f t="shared" si="14"/>
        <v>52.8</v>
      </c>
      <c r="R100" s="32">
        <f t="shared" si="20"/>
        <v>330.79999999999995</v>
      </c>
      <c r="S100" s="23"/>
      <c r="U100" s="31">
        <f t="shared" si="15"/>
        <v>11</v>
      </c>
      <c r="V100" s="31">
        <f t="shared" si="16"/>
        <v>4.7348484848484853</v>
      </c>
      <c r="W100" s="31">
        <f>VLOOKUP(A100,[2]TDSheet!$A:$AA,27,0)</f>
        <v>59.6</v>
      </c>
      <c r="X100" s="31">
        <f>VLOOKUP(A100,[2]TDSheet!$A:$AB,28,0)</f>
        <v>14.4</v>
      </c>
      <c r="Y100" s="31">
        <f>VLOOKUP(A100,[2]TDSheet!$A:$P,16,0)</f>
        <v>39.4</v>
      </c>
      <c r="AA100" s="31">
        <f t="shared" si="17"/>
        <v>132.32</v>
      </c>
    </row>
    <row r="101" spans="1:27" ht="11.1" customHeight="1" x14ac:dyDescent="0.2">
      <c r="A101" s="8" t="s">
        <v>105</v>
      </c>
      <c r="B101" s="8" t="s">
        <v>15</v>
      </c>
      <c r="C101" s="8"/>
      <c r="D101" s="9">
        <v>90</v>
      </c>
      <c r="E101" s="9">
        <v>19</v>
      </c>
      <c r="F101" s="9">
        <v>8</v>
      </c>
      <c r="G101" s="9">
        <v>99</v>
      </c>
      <c r="H101" s="11">
        <f>VLOOKUP(A101,[2]TDSheet!$A:$H,8,0)</f>
        <v>0</v>
      </c>
      <c r="I101" s="18">
        <f>VLOOKUP(A101,[2]TDSheet!$A:$I,9,0)</f>
        <v>50</v>
      </c>
      <c r="J101" s="18">
        <f>VLOOKUP(A101,[3]Донецк!$A:$E,4,0)</f>
        <v>8</v>
      </c>
      <c r="K101" s="18"/>
      <c r="N101" s="18"/>
      <c r="Q101" s="18">
        <f t="shared" si="14"/>
        <v>1.6</v>
      </c>
      <c r="R101" s="23"/>
      <c r="S101" s="23"/>
      <c r="U101" s="18">
        <f t="shared" si="15"/>
        <v>61.875</v>
      </c>
      <c r="V101" s="18">
        <f t="shared" si="16"/>
        <v>61.875</v>
      </c>
      <c r="W101" s="18">
        <f>VLOOKUP(A101,[2]TDSheet!$A:$AA,27,0)</f>
        <v>0</v>
      </c>
      <c r="X101" s="18">
        <f>VLOOKUP(A101,[2]TDSheet!$A:$AB,28,0)</f>
        <v>0.4</v>
      </c>
      <c r="Y101" s="18">
        <f>VLOOKUP(A101,[2]TDSheet!$A:$P,16,0)</f>
        <v>0.8</v>
      </c>
      <c r="Z101" s="24"/>
      <c r="AA101" s="31">
        <f t="shared" si="17"/>
        <v>0</v>
      </c>
    </row>
    <row r="102" spans="1:27" ht="11.1" customHeight="1" x14ac:dyDescent="0.2">
      <c r="A102" s="8" t="s">
        <v>106</v>
      </c>
      <c r="B102" s="8" t="s">
        <v>15</v>
      </c>
      <c r="C102" s="22" t="str">
        <f>VLOOKUP(A102,[1]TDSheet!$A:$C,3,0)</f>
        <v>Дек</v>
      </c>
      <c r="D102" s="9">
        <v>57</v>
      </c>
      <c r="E102" s="9"/>
      <c r="F102" s="9">
        <v>19</v>
      </c>
      <c r="G102" s="9">
        <v>31</v>
      </c>
      <c r="H102" s="35">
        <f>VLOOKUP(A102,[2]TDSheet!$A:$H,8,0)</f>
        <v>0.4</v>
      </c>
      <c r="I102" s="31">
        <f>VLOOKUP(A102,[2]TDSheet!$A:$I,9,0)</f>
        <v>40</v>
      </c>
      <c r="J102" s="31">
        <f>VLOOKUP(A102,[3]Донецк!$A:$E,4,0)</f>
        <v>18</v>
      </c>
      <c r="K102" s="31"/>
      <c r="N102" s="31"/>
      <c r="Q102" s="31">
        <f t="shared" si="14"/>
        <v>3.8</v>
      </c>
      <c r="R102" s="32">
        <f t="shared" ref="R102:R104" si="21">11*Q102-N102-G102</f>
        <v>10.799999999999997</v>
      </c>
      <c r="S102" s="23"/>
      <c r="U102" s="31">
        <f t="shared" si="15"/>
        <v>11</v>
      </c>
      <c r="V102" s="31">
        <f t="shared" si="16"/>
        <v>8.1578947368421062</v>
      </c>
      <c r="W102" s="31">
        <f>VLOOKUP(A102,[2]TDSheet!$A:$AA,27,0)</f>
        <v>7.2</v>
      </c>
      <c r="X102" s="31">
        <f>VLOOKUP(A102,[2]TDSheet!$A:$AB,28,0)</f>
        <v>2.6</v>
      </c>
      <c r="Y102" s="31">
        <f>VLOOKUP(A102,[2]TDSheet!$A:$P,16,0)</f>
        <v>3.6</v>
      </c>
      <c r="AA102" s="31">
        <f t="shared" si="17"/>
        <v>4.3199999999999994</v>
      </c>
    </row>
    <row r="103" spans="1:27" ht="21.95" customHeight="1" x14ac:dyDescent="0.2">
      <c r="A103" s="8" t="s">
        <v>107</v>
      </c>
      <c r="B103" s="8" t="s">
        <v>9</v>
      </c>
      <c r="C103" s="8"/>
      <c r="D103" s="9">
        <v>273.03699999999998</v>
      </c>
      <c r="E103" s="9">
        <v>0.42399999999999999</v>
      </c>
      <c r="F103" s="9">
        <v>105.898</v>
      </c>
      <c r="G103" s="9">
        <v>146.52699999999999</v>
      </c>
      <c r="H103" s="35">
        <f>VLOOKUP(A103,[2]TDSheet!$A:$H,8,0)</f>
        <v>1</v>
      </c>
      <c r="I103" s="31">
        <f>VLOOKUP(A103,[2]TDSheet!$A:$I,9,0)</f>
        <v>40</v>
      </c>
      <c r="J103" s="31">
        <f>VLOOKUP(A103,[3]Донецк!$A:$E,4,0)</f>
        <v>99.7</v>
      </c>
      <c r="K103" s="31"/>
      <c r="N103" s="31"/>
      <c r="Q103" s="31">
        <f t="shared" si="14"/>
        <v>21.179600000000001</v>
      </c>
      <c r="R103" s="32">
        <f t="shared" si="21"/>
        <v>86.448600000000027</v>
      </c>
      <c r="S103" s="23"/>
      <c r="U103" s="31">
        <f t="shared" si="15"/>
        <v>11</v>
      </c>
      <c r="V103" s="31">
        <f t="shared" si="16"/>
        <v>6.9183081833462383</v>
      </c>
      <c r="W103" s="31">
        <f>VLOOKUP(A103,[2]TDSheet!$A:$AA,27,0)</f>
        <v>37.913400000000003</v>
      </c>
      <c r="X103" s="31">
        <f>VLOOKUP(A103,[2]TDSheet!$A:$AB,28,0)</f>
        <v>11.678000000000001</v>
      </c>
      <c r="Y103" s="31">
        <f>VLOOKUP(A103,[2]TDSheet!$A:$P,16,0)</f>
        <v>14.928599999999999</v>
      </c>
      <c r="AA103" s="31">
        <f t="shared" si="17"/>
        <v>86.448600000000027</v>
      </c>
    </row>
    <row r="104" spans="1:27" ht="21.95" customHeight="1" x14ac:dyDescent="0.2">
      <c r="A104" s="8" t="s">
        <v>108</v>
      </c>
      <c r="B104" s="8" t="s">
        <v>9</v>
      </c>
      <c r="C104" s="8"/>
      <c r="D104" s="9">
        <v>101.623</v>
      </c>
      <c r="E104" s="9">
        <v>33.887</v>
      </c>
      <c r="F104" s="9">
        <v>70.399000000000001</v>
      </c>
      <c r="G104" s="9">
        <v>52.938000000000002</v>
      </c>
      <c r="H104" s="35">
        <f>VLOOKUP(A104,[2]TDSheet!$A:$H,8,0)</f>
        <v>1</v>
      </c>
      <c r="I104" s="31">
        <f>VLOOKUP(A104,[2]TDSheet!$A:$I,9,0)</f>
        <v>40</v>
      </c>
      <c r="J104" s="31">
        <f>VLOOKUP(A104,[3]Донецк!$A:$E,4,0)</f>
        <v>68.8</v>
      </c>
      <c r="K104" s="31"/>
      <c r="N104" s="31"/>
      <c r="Q104" s="31">
        <f t="shared" si="14"/>
        <v>14.079800000000001</v>
      </c>
      <c r="R104" s="32">
        <f>10*Q104-N104-G104</f>
        <v>87.86</v>
      </c>
      <c r="S104" s="23"/>
      <c r="U104" s="31">
        <f t="shared" si="15"/>
        <v>10</v>
      </c>
      <c r="V104" s="31">
        <f t="shared" si="16"/>
        <v>3.7598545433884003</v>
      </c>
      <c r="W104" s="31">
        <f>VLOOKUP(A104,[2]TDSheet!$A:$AA,27,0)</f>
        <v>15.325800000000001</v>
      </c>
      <c r="X104" s="31">
        <f>VLOOKUP(A104,[2]TDSheet!$A:$AB,28,0)</f>
        <v>8.1352000000000011</v>
      </c>
      <c r="Y104" s="31">
        <f>VLOOKUP(A104,[2]TDSheet!$A:$P,16,0)</f>
        <v>7.9227999999999996</v>
      </c>
      <c r="AA104" s="31">
        <f t="shared" si="17"/>
        <v>87.86</v>
      </c>
    </row>
    <row r="105" spans="1:27" ht="21.95" customHeight="1" x14ac:dyDescent="0.2">
      <c r="A105" s="8" t="s">
        <v>109</v>
      </c>
      <c r="B105" s="8" t="s">
        <v>9</v>
      </c>
      <c r="C105" s="8"/>
      <c r="D105" s="10"/>
      <c r="E105" s="9">
        <v>10.88</v>
      </c>
      <c r="F105" s="9"/>
      <c r="G105" s="9">
        <v>10.88</v>
      </c>
      <c r="H105" s="11">
        <f>VLOOKUP(A105,[2]TDSheet!$A:$H,8,0)</f>
        <v>0</v>
      </c>
      <c r="I105" s="18" t="e">
        <f>VLOOKUP(A105,[2]TDSheet!$A:$I,9,0)</f>
        <v>#N/A</v>
      </c>
      <c r="J105" s="18"/>
      <c r="K105" s="18"/>
      <c r="N105" s="18"/>
      <c r="Q105" s="18">
        <f t="shared" si="14"/>
        <v>0</v>
      </c>
      <c r="R105" s="23"/>
      <c r="S105" s="23"/>
      <c r="U105" s="18" t="e">
        <f t="shared" si="15"/>
        <v>#DIV/0!</v>
      </c>
      <c r="V105" s="18" t="e">
        <f t="shared" si="16"/>
        <v>#DIV/0!</v>
      </c>
      <c r="W105" s="18">
        <f>VLOOKUP(A105,[2]TDSheet!$A:$AA,27,0)</f>
        <v>0</v>
      </c>
      <c r="X105" s="18">
        <f>VLOOKUP(A105,[2]TDSheet!$A:$AB,28,0)</f>
        <v>0</v>
      </c>
      <c r="Y105" s="18">
        <f>VLOOKUP(A105,[2]TDSheet!$A:$P,16,0)</f>
        <v>0</v>
      </c>
      <c r="Z105" s="24"/>
      <c r="AA105" s="31">
        <f t="shared" si="17"/>
        <v>0</v>
      </c>
    </row>
    <row r="106" spans="1:27" ht="21.95" customHeight="1" x14ac:dyDescent="0.2">
      <c r="A106" s="8" t="s">
        <v>110</v>
      </c>
      <c r="B106" s="8" t="s">
        <v>9</v>
      </c>
      <c r="C106" s="8"/>
      <c r="D106" s="9">
        <v>8.6359999999999992</v>
      </c>
      <c r="E106" s="9"/>
      <c r="F106" s="9">
        <v>6.4969999999999999</v>
      </c>
      <c r="G106" s="9">
        <v>1.454</v>
      </c>
      <c r="H106" s="11">
        <f>VLOOKUP(A106,[2]TDSheet!$A:$H,8,0)</f>
        <v>0</v>
      </c>
      <c r="I106" s="18" t="e">
        <f>VLOOKUP(A106,[2]TDSheet!$A:$I,9,0)</f>
        <v>#N/A</v>
      </c>
      <c r="J106" s="18">
        <f>VLOOKUP(A106,[3]Донецк!$A:$E,4,0)</f>
        <v>7.2</v>
      </c>
      <c r="K106" s="18"/>
      <c r="N106" s="18"/>
      <c r="Q106" s="18">
        <f t="shared" si="14"/>
        <v>1.2993999999999999</v>
      </c>
      <c r="R106" s="23"/>
      <c r="S106" s="23"/>
      <c r="U106" s="18">
        <f t="shared" si="15"/>
        <v>1.1189779898414653</v>
      </c>
      <c r="V106" s="18">
        <f t="shared" si="16"/>
        <v>1.1189779898414653</v>
      </c>
      <c r="W106" s="18">
        <f>VLOOKUP(A106,[2]TDSheet!$A:$AA,27,0)</f>
        <v>0</v>
      </c>
      <c r="X106" s="18">
        <f>VLOOKUP(A106,[2]TDSheet!$A:$AB,28,0)</f>
        <v>0.43620000000000003</v>
      </c>
      <c r="Y106" s="18">
        <f>VLOOKUP(A106,[2]TDSheet!$A:$P,16,0)</f>
        <v>1.159</v>
      </c>
      <c r="Z106" s="24"/>
      <c r="AA106" s="31">
        <f t="shared" si="17"/>
        <v>0</v>
      </c>
    </row>
    <row r="107" spans="1:27" ht="21.95" customHeight="1" x14ac:dyDescent="0.2">
      <c r="A107" s="8" t="s">
        <v>111</v>
      </c>
      <c r="B107" s="8" t="s">
        <v>15</v>
      </c>
      <c r="C107" s="8"/>
      <c r="D107" s="9">
        <v>166</v>
      </c>
      <c r="E107" s="9"/>
      <c r="F107" s="9">
        <v>52</v>
      </c>
      <c r="G107" s="9">
        <v>84</v>
      </c>
      <c r="H107" s="35">
        <f>VLOOKUP(A107,[2]TDSheet!$A:$H,8,0)</f>
        <v>0.4</v>
      </c>
      <c r="I107" s="31">
        <f>VLOOKUP(A107,[2]TDSheet!$A:$I,9,0)</f>
        <v>90</v>
      </c>
      <c r="J107" s="31">
        <f>VLOOKUP(A107,[3]Донецк!$A:$E,4,0)</f>
        <v>52</v>
      </c>
      <c r="K107" s="31"/>
      <c r="N107" s="31"/>
      <c r="Q107" s="31">
        <f t="shared" si="14"/>
        <v>10.4</v>
      </c>
      <c r="R107" s="32">
        <f t="shared" ref="R107:R108" si="22">11*Q107-N107-G107</f>
        <v>30.400000000000006</v>
      </c>
      <c r="S107" s="23"/>
      <c r="U107" s="31">
        <f t="shared" si="15"/>
        <v>11</v>
      </c>
      <c r="V107" s="31">
        <f t="shared" si="16"/>
        <v>8.0769230769230766</v>
      </c>
      <c r="W107" s="31">
        <f>VLOOKUP(A107,[2]TDSheet!$A:$AA,27,0)</f>
        <v>16</v>
      </c>
      <c r="X107" s="31">
        <f>VLOOKUP(A107,[2]TDSheet!$A:$AB,28,0)</f>
        <v>8.8000000000000007</v>
      </c>
      <c r="Y107" s="31">
        <f>VLOOKUP(A107,[2]TDSheet!$A:$P,16,0)</f>
        <v>9.8000000000000007</v>
      </c>
      <c r="AA107" s="31">
        <f t="shared" si="17"/>
        <v>12.160000000000004</v>
      </c>
    </row>
    <row r="108" spans="1:27" ht="21.95" customHeight="1" x14ac:dyDescent="0.2">
      <c r="A108" s="8" t="s">
        <v>112</v>
      </c>
      <c r="B108" s="8" t="s">
        <v>15</v>
      </c>
      <c r="C108" s="8"/>
      <c r="D108" s="9">
        <v>172</v>
      </c>
      <c r="E108" s="9"/>
      <c r="F108" s="9">
        <v>68</v>
      </c>
      <c r="G108" s="9">
        <v>82</v>
      </c>
      <c r="H108" s="35">
        <f>VLOOKUP(A108,[2]TDSheet!$A:$H,8,0)</f>
        <v>0.33</v>
      </c>
      <c r="I108" s="31">
        <f>VLOOKUP(A108,[2]TDSheet!$A:$I,9,0)</f>
        <v>60</v>
      </c>
      <c r="J108" s="31">
        <f>VLOOKUP(A108,[3]Донецк!$A:$E,4,0)</f>
        <v>68</v>
      </c>
      <c r="K108" s="31"/>
      <c r="N108" s="31"/>
      <c r="Q108" s="31">
        <f t="shared" si="14"/>
        <v>13.6</v>
      </c>
      <c r="R108" s="32">
        <f t="shared" si="22"/>
        <v>67.599999999999994</v>
      </c>
      <c r="S108" s="23"/>
      <c r="U108" s="31">
        <f t="shared" si="15"/>
        <v>11</v>
      </c>
      <c r="V108" s="31">
        <f t="shared" si="16"/>
        <v>6.0294117647058822</v>
      </c>
      <c r="W108" s="31">
        <f>VLOOKUP(A108,[2]TDSheet!$A:$AA,27,0)</f>
        <v>20.399999999999999</v>
      </c>
      <c r="X108" s="31">
        <f>VLOOKUP(A108,[2]TDSheet!$A:$AB,28,0)</f>
        <v>9.4</v>
      </c>
      <c r="Y108" s="31">
        <f>VLOOKUP(A108,[2]TDSheet!$A:$P,16,0)</f>
        <v>13.8</v>
      </c>
      <c r="AA108" s="31">
        <f t="shared" si="17"/>
        <v>22.308</v>
      </c>
    </row>
    <row r="109" spans="1:27" ht="21.95" customHeight="1" x14ac:dyDescent="0.2">
      <c r="A109" s="8" t="s">
        <v>113</v>
      </c>
      <c r="B109" s="8" t="s">
        <v>15</v>
      </c>
      <c r="C109" s="8"/>
      <c r="D109" s="9">
        <v>17</v>
      </c>
      <c r="E109" s="9"/>
      <c r="F109" s="9">
        <v>2</v>
      </c>
      <c r="G109" s="9">
        <v>15</v>
      </c>
      <c r="H109" s="11">
        <f>VLOOKUP(A109,[2]TDSheet!$A:$H,8,0)</f>
        <v>0</v>
      </c>
      <c r="I109" s="18" t="e">
        <f>VLOOKUP(A109,[2]TDSheet!$A:$I,9,0)</f>
        <v>#N/A</v>
      </c>
      <c r="J109" s="18">
        <f>VLOOKUP(A109,[3]Донецк!$A:$E,4,0)</f>
        <v>2</v>
      </c>
      <c r="K109" s="18"/>
      <c r="N109" s="18"/>
      <c r="Q109" s="18">
        <f t="shared" si="14"/>
        <v>0.4</v>
      </c>
      <c r="R109" s="23"/>
      <c r="S109" s="23"/>
      <c r="U109" s="18">
        <f t="shared" si="15"/>
        <v>37.5</v>
      </c>
      <c r="V109" s="18">
        <f t="shared" si="16"/>
        <v>37.5</v>
      </c>
      <c r="W109" s="18">
        <f>VLOOKUP(A109,[2]TDSheet!$A:$AA,27,0)</f>
        <v>0</v>
      </c>
      <c r="X109" s="18">
        <f>VLOOKUP(A109,[2]TDSheet!$A:$AB,28,0)</f>
        <v>0</v>
      </c>
      <c r="Y109" s="18">
        <f>VLOOKUP(A109,[2]TDSheet!$A:$P,16,0)</f>
        <v>1.2</v>
      </c>
      <c r="Z109" s="24"/>
      <c r="AA109" s="31">
        <f t="shared" si="17"/>
        <v>0</v>
      </c>
    </row>
    <row r="110" spans="1:27" ht="11.1" customHeight="1" x14ac:dyDescent="0.2">
      <c r="A110" s="8" t="s">
        <v>114</v>
      </c>
      <c r="B110" s="8" t="s">
        <v>15</v>
      </c>
      <c r="C110" s="8"/>
      <c r="D110" s="9">
        <v>13</v>
      </c>
      <c r="E110" s="9"/>
      <c r="F110" s="9">
        <v>6</v>
      </c>
      <c r="G110" s="9">
        <v>3</v>
      </c>
      <c r="H110" s="11">
        <f>VLOOKUP(A110,[2]TDSheet!$A:$H,8,0)</f>
        <v>0</v>
      </c>
      <c r="I110" s="18" t="e">
        <f>VLOOKUP(A110,[2]TDSheet!$A:$I,9,0)</f>
        <v>#N/A</v>
      </c>
      <c r="J110" s="18">
        <f>VLOOKUP(A110,[3]Донецк!$A:$E,4,0)</f>
        <v>3</v>
      </c>
      <c r="K110" s="18"/>
      <c r="N110" s="18"/>
      <c r="Q110" s="18">
        <f t="shared" si="14"/>
        <v>1.2</v>
      </c>
      <c r="R110" s="23"/>
      <c r="S110" s="23"/>
      <c r="U110" s="18">
        <f t="shared" si="15"/>
        <v>2.5</v>
      </c>
      <c r="V110" s="18">
        <f t="shared" si="16"/>
        <v>2.5</v>
      </c>
      <c r="W110" s="18">
        <f>VLOOKUP(A110,[2]TDSheet!$A:$AA,27,0)</f>
        <v>0</v>
      </c>
      <c r="X110" s="18">
        <f>VLOOKUP(A110,[2]TDSheet!$A:$AB,28,0)</f>
        <v>3.6</v>
      </c>
      <c r="Y110" s="18">
        <f>VLOOKUP(A110,[2]TDSheet!$A:$P,16,0)</f>
        <v>6.4</v>
      </c>
      <c r="Z110" s="24"/>
      <c r="AA110" s="31">
        <f t="shared" si="17"/>
        <v>0</v>
      </c>
    </row>
    <row r="111" spans="1:27" ht="21.95" customHeight="1" x14ac:dyDescent="0.2">
      <c r="A111" s="8" t="s">
        <v>115</v>
      </c>
      <c r="B111" s="8" t="s">
        <v>15</v>
      </c>
      <c r="C111" s="8"/>
      <c r="D111" s="9">
        <v>17</v>
      </c>
      <c r="E111" s="9"/>
      <c r="F111" s="9">
        <v>7</v>
      </c>
      <c r="G111" s="9">
        <v>6</v>
      </c>
      <c r="H111" s="11">
        <f>VLOOKUP(A111,[2]TDSheet!$A:$H,8,0)</f>
        <v>0</v>
      </c>
      <c r="I111" s="18" t="e">
        <f>VLOOKUP(A111,[2]TDSheet!$A:$I,9,0)</f>
        <v>#N/A</v>
      </c>
      <c r="J111" s="18">
        <f>VLOOKUP(A111,[3]Донецк!$A:$E,4,0)</f>
        <v>3</v>
      </c>
      <c r="K111" s="18"/>
      <c r="N111" s="18"/>
      <c r="Q111" s="18">
        <f t="shared" si="14"/>
        <v>1.4</v>
      </c>
      <c r="R111" s="23"/>
      <c r="S111" s="23"/>
      <c r="U111" s="18">
        <f t="shared" si="15"/>
        <v>4.2857142857142856</v>
      </c>
      <c r="V111" s="18">
        <f t="shared" si="16"/>
        <v>4.2857142857142856</v>
      </c>
      <c r="W111" s="18">
        <f>VLOOKUP(A111,[2]TDSheet!$A:$AA,27,0)</f>
        <v>0</v>
      </c>
      <c r="X111" s="18">
        <f>VLOOKUP(A111,[2]TDSheet!$A:$AB,28,0)</f>
        <v>2.4</v>
      </c>
      <c r="Y111" s="18">
        <f>VLOOKUP(A111,[2]TDSheet!$A:$P,16,0)</f>
        <v>1.6</v>
      </c>
      <c r="Z111" s="24"/>
      <c r="AA111" s="31">
        <f t="shared" si="17"/>
        <v>0</v>
      </c>
    </row>
    <row r="112" spans="1:27" ht="11.1" customHeight="1" x14ac:dyDescent="0.2">
      <c r="A112" s="8" t="s">
        <v>116</v>
      </c>
      <c r="B112" s="8" t="s">
        <v>9</v>
      </c>
      <c r="C112" s="8"/>
      <c r="D112" s="9">
        <v>345.89</v>
      </c>
      <c r="E112" s="9">
        <v>7.69</v>
      </c>
      <c r="F112" s="9"/>
      <c r="G112" s="9">
        <v>180.23</v>
      </c>
      <c r="H112" s="11">
        <f>VLOOKUP(A112,[2]TDSheet!$A:$H,8,0)</f>
        <v>0</v>
      </c>
      <c r="I112" s="18" t="e">
        <f>VLOOKUP(A112,[2]TDSheet!$A:$I,9,0)</f>
        <v>#N/A</v>
      </c>
      <c r="J112" s="18"/>
      <c r="K112" s="18"/>
      <c r="N112" s="18"/>
      <c r="Q112" s="18">
        <f t="shared" si="14"/>
        <v>0</v>
      </c>
      <c r="R112" s="23"/>
      <c r="S112" s="23"/>
      <c r="U112" s="18" t="e">
        <f t="shared" si="15"/>
        <v>#DIV/0!</v>
      </c>
      <c r="V112" s="18" t="e">
        <f t="shared" si="16"/>
        <v>#DIV/0!</v>
      </c>
      <c r="W112" s="18">
        <f>VLOOKUP(A112,[2]TDSheet!$A:$AA,27,0)</f>
        <v>0</v>
      </c>
      <c r="X112" s="18">
        <f>VLOOKUP(A112,[2]TDSheet!$A:$AB,28,0)</f>
        <v>0.26960000000000001</v>
      </c>
      <c r="Y112" s="18">
        <f>VLOOKUP(A112,[2]TDSheet!$A:$P,16,0)</f>
        <v>0.27400000000000002</v>
      </c>
      <c r="Z112" s="24"/>
      <c r="AA112" s="31">
        <f t="shared" si="17"/>
        <v>0</v>
      </c>
    </row>
    <row r="113" spans="1:27" ht="21.95" customHeight="1" x14ac:dyDescent="0.2">
      <c r="A113" s="8" t="s">
        <v>117</v>
      </c>
      <c r="B113" s="8" t="s">
        <v>15</v>
      </c>
      <c r="C113" s="8"/>
      <c r="D113" s="9">
        <v>14</v>
      </c>
      <c r="E113" s="9"/>
      <c r="F113" s="9">
        <v>7</v>
      </c>
      <c r="G113" s="9"/>
      <c r="H113" s="11">
        <f>VLOOKUP(A113,[2]TDSheet!$A:$H,8,0)</f>
        <v>0</v>
      </c>
      <c r="I113" s="18" t="e">
        <f>VLOOKUP(A113,[2]TDSheet!$A:$I,9,0)</f>
        <v>#N/A</v>
      </c>
      <c r="J113" s="18">
        <f>VLOOKUP(A113,[3]Донецк!$A:$E,4,0)</f>
        <v>9</v>
      </c>
      <c r="K113" s="18"/>
      <c r="N113" s="18"/>
      <c r="Q113" s="18">
        <f t="shared" si="14"/>
        <v>1.4</v>
      </c>
      <c r="R113" s="23"/>
      <c r="S113" s="23"/>
      <c r="U113" s="18">
        <f t="shared" si="15"/>
        <v>0</v>
      </c>
      <c r="V113" s="18">
        <f t="shared" si="16"/>
        <v>0</v>
      </c>
      <c r="W113" s="18">
        <f>VLOOKUP(A113,[2]TDSheet!$A:$AA,27,0)</f>
        <v>0</v>
      </c>
      <c r="X113" s="18">
        <f>VLOOKUP(A113,[2]TDSheet!$A:$AB,28,0)</f>
        <v>0.6</v>
      </c>
      <c r="Y113" s="18">
        <f>VLOOKUP(A113,[2]TDSheet!$A:$P,16,0)</f>
        <v>3.2</v>
      </c>
      <c r="Z113" s="24"/>
      <c r="AA113" s="31">
        <f t="shared" si="17"/>
        <v>0</v>
      </c>
    </row>
    <row r="114" spans="1:27" ht="21.95" customHeight="1" x14ac:dyDescent="0.2">
      <c r="A114" s="8" t="s">
        <v>118</v>
      </c>
      <c r="B114" s="8" t="s">
        <v>15</v>
      </c>
      <c r="C114" s="8"/>
      <c r="D114" s="9">
        <v>1</v>
      </c>
      <c r="E114" s="9"/>
      <c r="F114" s="9"/>
      <c r="G114" s="9"/>
      <c r="H114" s="11">
        <f>VLOOKUP(A114,[2]TDSheet!$A:$H,8,0)</f>
        <v>0</v>
      </c>
      <c r="I114" s="18" t="e">
        <f>VLOOKUP(A114,[2]TDSheet!$A:$I,9,0)</f>
        <v>#N/A</v>
      </c>
      <c r="J114" s="18"/>
      <c r="K114" s="18"/>
      <c r="N114" s="18"/>
      <c r="Q114" s="18">
        <f t="shared" si="14"/>
        <v>0</v>
      </c>
      <c r="R114" s="23"/>
      <c r="S114" s="23"/>
      <c r="U114" s="18" t="e">
        <f t="shared" si="15"/>
        <v>#DIV/0!</v>
      </c>
      <c r="V114" s="18" t="e">
        <f t="shared" si="16"/>
        <v>#DIV/0!</v>
      </c>
      <c r="W114" s="18">
        <f>VLOOKUP(A114,[2]TDSheet!$A:$AA,27,0)</f>
        <v>0</v>
      </c>
      <c r="X114" s="18">
        <f>VLOOKUP(A114,[2]TDSheet!$A:$AB,28,0)</f>
        <v>0</v>
      </c>
      <c r="Y114" s="18">
        <f>VLOOKUP(A114,[2]TDSheet!$A:$P,16,0)</f>
        <v>0</v>
      </c>
      <c r="Z114" s="24"/>
      <c r="AA114" s="31">
        <f t="shared" si="17"/>
        <v>0</v>
      </c>
    </row>
    <row r="115" spans="1:27" ht="21.95" customHeight="1" x14ac:dyDescent="0.2">
      <c r="A115" s="8" t="s">
        <v>119</v>
      </c>
      <c r="B115" s="8" t="s">
        <v>15</v>
      </c>
      <c r="C115" s="8"/>
      <c r="D115" s="9">
        <v>5</v>
      </c>
      <c r="E115" s="9"/>
      <c r="F115" s="9"/>
      <c r="G115" s="9"/>
      <c r="H115" s="11">
        <f>VLOOKUP(A115,[2]TDSheet!$A:$H,8,0)</f>
        <v>0</v>
      </c>
      <c r="I115" s="18" t="e">
        <f>VLOOKUP(A115,[2]TDSheet!$A:$I,9,0)</f>
        <v>#N/A</v>
      </c>
      <c r="J115" s="18"/>
      <c r="K115" s="18"/>
      <c r="N115" s="18"/>
      <c r="Q115" s="18">
        <f t="shared" si="14"/>
        <v>0</v>
      </c>
      <c r="R115" s="23"/>
      <c r="S115" s="23"/>
      <c r="U115" s="18" t="e">
        <f t="shared" si="15"/>
        <v>#DIV/0!</v>
      </c>
      <c r="V115" s="18" t="e">
        <f t="shared" si="16"/>
        <v>#DIV/0!</v>
      </c>
      <c r="W115" s="18">
        <f>VLOOKUP(A115,[2]TDSheet!$A:$AA,27,0)</f>
        <v>0</v>
      </c>
      <c r="X115" s="18">
        <f>VLOOKUP(A115,[2]TDSheet!$A:$AB,28,0)</f>
        <v>2.4</v>
      </c>
      <c r="Y115" s="18">
        <f>VLOOKUP(A115,[2]TDSheet!$A:$P,16,0)</f>
        <v>3.6</v>
      </c>
      <c r="Z115" s="24"/>
      <c r="AA115" s="31">
        <f t="shared" si="17"/>
        <v>0</v>
      </c>
    </row>
    <row r="116" spans="1:27" ht="21.95" customHeight="1" x14ac:dyDescent="0.2">
      <c r="A116" s="8" t="s">
        <v>120</v>
      </c>
      <c r="B116" s="8" t="s">
        <v>15</v>
      </c>
      <c r="C116" s="8"/>
      <c r="D116" s="9">
        <v>885</v>
      </c>
      <c r="E116" s="9">
        <v>62</v>
      </c>
      <c r="F116" s="9">
        <v>61</v>
      </c>
      <c r="G116" s="9">
        <v>883</v>
      </c>
      <c r="H116" s="35">
        <f>VLOOKUP(A116,[2]TDSheet!$A:$H,8,0)</f>
        <v>0.35</v>
      </c>
      <c r="I116" s="31">
        <f>VLOOKUP(A116,[2]TDSheet!$A:$I,9,0)</f>
        <v>40</v>
      </c>
      <c r="J116" s="31">
        <f>VLOOKUP(A116,[3]Донецк!$A:$E,4,0)</f>
        <v>66</v>
      </c>
      <c r="K116" s="31"/>
      <c r="N116" s="31"/>
      <c r="Q116" s="31">
        <f t="shared" si="14"/>
        <v>12.2</v>
      </c>
      <c r="R116" s="32"/>
      <c r="S116" s="23"/>
      <c r="U116" s="31">
        <f t="shared" si="15"/>
        <v>72.377049180327873</v>
      </c>
      <c r="V116" s="31">
        <f t="shared" si="16"/>
        <v>72.377049180327873</v>
      </c>
      <c r="W116" s="31">
        <f>VLOOKUP(A116,[2]TDSheet!$A:$AA,27,0)</f>
        <v>0</v>
      </c>
      <c r="X116" s="31">
        <f>VLOOKUP(A116,[2]TDSheet!$A:$AB,28,0)</f>
        <v>0.6</v>
      </c>
      <c r="Y116" s="31">
        <f>VLOOKUP(A116,[2]TDSheet!$A:$P,16,0)</f>
        <v>5.8</v>
      </c>
      <c r="Z116" s="33" t="str">
        <f>VLOOKUP(A116,[2]TDSheet!$A:$AC,29,0)</f>
        <v>необходимо увеличить продажи</v>
      </c>
      <c r="AA116" s="31">
        <f t="shared" si="17"/>
        <v>0</v>
      </c>
    </row>
    <row r="117" spans="1:27" ht="21.95" customHeight="1" x14ac:dyDescent="0.2">
      <c r="A117" s="8" t="s">
        <v>121</v>
      </c>
      <c r="B117" s="8" t="s">
        <v>15</v>
      </c>
      <c r="C117" s="8"/>
      <c r="D117" s="9">
        <v>4</v>
      </c>
      <c r="E117" s="9"/>
      <c r="F117" s="9">
        <v>2</v>
      </c>
      <c r="G117" s="9"/>
      <c r="H117" s="11">
        <f>VLOOKUP(A117,[2]TDSheet!$A:$H,8,0)</f>
        <v>0</v>
      </c>
      <c r="I117" s="18" t="e">
        <f>VLOOKUP(A117,[2]TDSheet!$A:$I,9,0)</f>
        <v>#N/A</v>
      </c>
      <c r="J117" s="18">
        <f>VLOOKUP(A117,[3]Донецк!$A:$E,4,0)</f>
        <v>3</v>
      </c>
      <c r="K117" s="18"/>
      <c r="N117" s="18"/>
      <c r="Q117" s="18">
        <f t="shared" si="14"/>
        <v>0.4</v>
      </c>
      <c r="R117" s="23"/>
      <c r="S117" s="23"/>
      <c r="U117" s="18">
        <f t="shared" si="15"/>
        <v>0</v>
      </c>
      <c r="V117" s="18">
        <f t="shared" si="16"/>
        <v>0</v>
      </c>
      <c r="W117" s="18">
        <f>VLOOKUP(A117,[2]TDSheet!$A:$AA,27,0)</f>
        <v>0</v>
      </c>
      <c r="X117" s="18">
        <f>VLOOKUP(A117,[2]TDSheet!$A:$AB,28,0)</f>
        <v>1.4</v>
      </c>
      <c r="Y117" s="18">
        <f>VLOOKUP(A117,[2]TDSheet!$A:$P,16,0)</f>
        <v>2.8</v>
      </c>
      <c r="Z117" s="24"/>
      <c r="AA117" s="31">
        <f t="shared" si="17"/>
        <v>0</v>
      </c>
    </row>
  </sheetData>
  <autoFilter ref="A3:AA117" xr:uid="{48B0A151-16E3-4F68-8E24-A53944CF03C4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2023-12-13T11:31:33Z</dcterms:modified>
</cp:coreProperties>
</file>