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0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45270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НВ, ООО 9001015535, Запорожская обл, Мелитополь г, 8 Марта ул, д. 43/1,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"НОВОЕ ВРЕМЯ"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596383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1" t="n"/>
      <c r="B50" s="314" t="n"/>
      <c r="C50" s="314" t="n"/>
      <c r="D50" s="314" t="n"/>
      <c r="E50" s="314" t="n"/>
      <c r="F50" s="314" t="n"/>
      <c r="G50" s="314" t="n"/>
      <c r="H50" s="314" t="n"/>
      <c r="I50" s="314" t="n"/>
      <c r="J50" s="314" t="n"/>
      <c r="K50" s="314" t="n"/>
      <c r="L50" s="314" t="n"/>
      <c r="M50" s="676" t="n"/>
      <c r="N50" s="677" t="inlineStr">
        <is>
          <t>Итого</t>
        </is>
      </c>
      <c r="O50" s="647" t="n"/>
      <c r="P50" s="647" t="n"/>
      <c r="Q50" s="647" t="n"/>
      <c r="R50" s="647" t="n"/>
      <c r="S50" s="647" t="n"/>
      <c r="T50" s="648" t="n"/>
      <c r="U50" s="43" t="inlineStr">
        <is>
          <t>кор</t>
        </is>
      </c>
      <c r="V50" s="678">
        <f>IFERROR(V49/H49,"0")</f>
        <v/>
      </c>
      <c r="W50" s="678">
        <f>IFERROR(W49/H49,"0")</f>
        <v/>
      </c>
      <c r="X50" s="678">
        <f>IFERROR(IF(X49="",0,X49),"0")</f>
        <v/>
      </c>
      <c r="Y50" s="679" t="n"/>
      <c r="Z50" s="679" t="n"/>
    </row>
    <row r="51">
      <c r="A51" s="314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кг</t>
        </is>
      </c>
      <c r="V51" s="678">
        <f>IFERROR(SUM(V49:V49),"0")</f>
        <v/>
      </c>
      <c r="W51" s="678">
        <f>IFERROR(SUM(W49:W49),"0")</f>
        <v/>
      </c>
      <c r="X51" s="43" t="n"/>
      <c r="Y51" s="679" t="n"/>
      <c r="Z51" s="679" t="n"/>
    </row>
    <row r="52" ht="16.5" customHeight="1">
      <c r="A52" s="330" t="inlineStr">
        <is>
          <t>Классическая</t>
        </is>
      </c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314" t="n"/>
      <c r="N52" s="314" t="n"/>
      <c r="O52" s="314" t="n"/>
      <c r="P52" s="314" t="n"/>
      <c r="Q52" s="314" t="n"/>
      <c r="R52" s="314" t="n"/>
      <c r="S52" s="314" t="n"/>
      <c r="T52" s="314" t="n"/>
      <c r="U52" s="314" t="n"/>
      <c r="V52" s="314" t="n"/>
      <c r="W52" s="314" t="n"/>
      <c r="X52" s="314" t="n"/>
      <c r="Y52" s="330" t="n"/>
      <c r="Z52" s="330" t="n"/>
    </row>
    <row r="53" ht="14.25" customHeight="1">
      <c r="A53" s="331" t="inlineStr">
        <is>
          <t>Вареные колбасы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1" t="n"/>
      <c r="Z53" s="331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6" t="n">
        <v>4680115881426</v>
      </c>
      <c r="E54" s="639" t="n"/>
      <c r="F54" s="671" t="n">
        <v>1.35</v>
      </c>
      <c r="G54" s="38" t="n">
        <v>8</v>
      </c>
      <c r="H54" s="671" t="n">
        <v>10.8</v>
      </c>
      <c r="I54" s="671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9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3" t="n"/>
      <c r="P54" s="673" t="n"/>
      <c r="Q54" s="673" t="n"/>
      <c r="R54" s="639" t="n"/>
      <c r="S54" s="40" t="inlineStr"/>
      <c r="T54" s="40" t="inlineStr"/>
      <c r="U54" s="41" t="inlineStr">
        <is>
          <t>кг</t>
        </is>
      </c>
      <c r="V54" s="674" t="n">
        <v>0</v>
      </c>
      <c r="W54" s="675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6" t="n">
        <v>4680115881419</v>
      </c>
      <c r="E56" s="639" t="n"/>
      <c r="F56" s="671" t="n">
        <v>0.45</v>
      </c>
      <c r="G56" s="38" t="n">
        <v>10</v>
      </c>
      <c r="H56" s="671" t="n">
        <v>4.5</v>
      </c>
      <c r="I56" s="671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6" t="n">
        <v>4680115881525</v>
      </c>
      <c r="E57" s="639" t="n"/>
      <c r="F57" s="671" t="n">
        <v>0.4</v>
      </c>
      <c r="G57" s="38" t="n">
        <v>10</v>
      </c>
      <c r="H57" s="671" t="n">
        <v>4</v>
      </c>
      <c r="I57" s="671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 t="inlineStr">
        <is>
          <t>Колбаса вареная Филейская ТМ Вязанка ТС Классическая полиамид ф/в 0,4 кг</t>
        </is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1" t="n"/>
      <c r="B58" s="314" t="n"/>
      <c r="C58" s="314" t="n"/>
      <c r="D58" s="314" t="n"/>
      <c r="E58" s="314" t="n"/>
      <c r="F58" s="314" t="n"/>
      <c r="G58" s="314" t="n"/>
      <c r="H58" s="314" t="n"/>
      <c r="I58" s="314" t="n"/>
      <c r="J58" s="314" t="n"/>
      <c r="K58" s="314" t="n"/>
      <c r="L58" s="314" t="n"/>
      <c r="M58" s="676" t="n"/>
      <c r="N58" s="677" t="inlineStr">
        <is>
          <t>Итого</t>
        </is>
      </c>
      <c r="O58" s="647" t="n"/>
      <c r="P58" s="647" t="n"/>
      <c r="Q58" s="647" t="n"/>
      <c r="R58" s="647" t="n"/>
      <c r="S58" s="647" t="n"/>
      <c r="T58" s="648" t="n"/>
      <c r="U58" s="43" t="inlineStr">
        <is>
          <t>кор</t>
        </is>
      </c>
      <c r="V58" s="678">
        <f>IFERROR(V54/H54,"0")+IFERROR(V55/H55,"0")+IFERROR(V56/H56,"0")+IFERROR(V57/H57,"0")</f>
        <v/>
      </c>
      <c r="W58" s="678">
        <f>IFERROR(W54/H54,"0")+IFERROR(W55/H55,"0")+IFERROR(W56/H56,"0")+IFERROR(W57/H57,"0")</f>
        <v/>
      </c>
      <c r="X58" s="678">
        <f>IFERROR(IF(X54="",0,X54),"0")+IFERROR(IF(X55="",0,X55),"0")+IFERROR(IF(X56="",0,X56),"0")+IFERROR(IF(X57="",0,X57),"0")</f>
        <v/>
      </c>
      <c r="Y58" s="679" t="n"/>
      <c r="Z58" s="679" t="n"/>
    </row>
    <row r="59">
      <c r="A59" s="314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кг</t>
        </is>
      </c>
      <c r="V59" s="678">
        <f>IFERROR(SUM(V54:V57),"0")</f>
        <v/>
      </c>
      <c r="W59" s="678">
        <f>IFERROR(SUM(W54:W57),"0")</f>
        <v/>
      </c>
      <c r="X59" s="43" t="n"/>
      <c r="Y59" s="679" t="n"/>
      <c r="Z59" s="679" t="n"/>
    </row>
    <row r="60" ht="16.5" customHeight="1">
      <c r="A60" s="330" t="inlineStr">
        <is>
          <t>Вязанка</t>
        </is>
      </c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314" t="n"/>
      <c r="N60" s="314" t="n"/>
      <c r="O60" s="314" t="n"/>
      <c r="P60" s="314" t="n"/>
      <c r="Q60" s="314" t="n"/>
      <c r="R60" s="314" t="n"/>
      <c r="S60" s="314" t="n"/>
      <c r="T60" s="314" t="n"/>
      <c r="U60" s="314" t="n"/>
      <c r="V60" s="314" t="n"/>
      <c r="W60" s="314" t="n"/>
      <c r="X60" s="314" t="n"/>
      <c r="Y60" s="330" t="n"/>
      <c r="Z60" s="330" t="n"/>
    </row>
    <row r="61" ht="14.25" customHeight="1">
      <c r="A61" s="331" t="inlineStr">
        <is>
          <t>Вареные колбасы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1" t="n"/>
      <c r="Z61" s="331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6" t="n">
        <v>4607091382945</v>
      </c>
      <c r="E62" s="639" t="n"/>
      <c r="F62" s="671" t="n">
        <v>1.4</v>
      </c>
      <c r="G62" s="38" t="n">
        <v>8</v>
      </c>
      <c r="H62" s="671" t="n">
        <v>11.2</v>
      </c>
      <c r="I62" s="671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4" t="inlineStr">
        <is>
          <t>Вареные колбасы «Вязанка со шпиком» Весовые Вектор УВВ ТМ «Вязанка»</t>
        </is>
      </c>
      <c r="O62" s="673" t="n"/>
      <c r="P62" s="673" t="n"/>
      <c r="Q62" s="673" t="n"/>
      <c r="R62" s="639" t="n"/>
      <c r="S62" s="40" t="inlineStr"/>
      <c r="T62" s="40" t="inlineStr"/>
      <c r="U62" s="41" t="inlineStr">
        <is>
          <t>кг</t>
        </is>
      </c>
      <c r="V62" s="674" t="n">
        <v>0</v>
      </c>
      <c r="W62" s="675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6" t="n">
        <v>4607091385670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5" t="inlineStr">
        <is>
          <t>Вареные колбасы «Докторская ГОСТ»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6" t="n">
        <v>4680115881327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6" t="n">
        <v>4680115882133</v>
      </c>
      <c r="E65" s="639" t="n"/>
      <c r="F65" s="671" t="n">
        <v>1.4</v>
      </c>
      <c r="G65" s="38" t="n">
        <v>8</v>
      </c>
      <c r="H65" s="671" t="n">
        <v>11.2</v>
      </c>
      <c r="I65" s="67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7" t="inlineStr">
        <is>
          <t>Вареные колбасы «Сливушка» Вес П/а ТМ «Вязанка»</t>
        </is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6" t="n">
        <v>4607091382952</v>
      </c>
      <c r="E66" s="639" t="n"/>
      <c r="F66" s="671" t="n">
        <v>0.5</v>
      </c>
      <c r="G66" s="38" t="n">
        <v>6</v>
      </c>
      <c r="H66" s="671" t="n">
        <v>3</v>
      </c>
      <c r="I66" s="671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6" t="n">
        <v>4607091385687</v>
      </c>
      <c r="E67" s="639" t="n"/>
      <c r="F67" s="671" t="n">
        <v>0.4</v>
      </c>
      <c r="G67" s="38" t="n">
        <v>10</v>
      </c>
      <c r="H67" s="671" t="n">
        <v>4</v>
      </c>
      <c r="I67" s="671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6" t="n">
        <v>4607091384604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6" t="n">
        <v>4680115880283</v>
      </c>
      <c r="E70" s="639" t="n"/>
      <c r="F70" s="671" t="n">
        <v>0.6</v>
      </c>
      <c r="G70" s="38" t="n">
        <v>8</v>
      </c>
      <c r="H70" s="671" t="n">
        <v>4.8</v>
      </c>
      <c r="I70" s="671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6" t="n">
        <v>4680115881303</v>
      </c>
      <c r="E71" s="639" t="n"/>
      <c r="F71" s="671" t="n">
        <v>0.45</v>
      </c>
      <c r="G71" s="38" t="n">
        <v>10</v>
      </c>
      <c r="H71" s="671" t="n">
        <v>4.5</v>
      </c>
      <c r="I71" s="671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6" t="n">
        <v>4680115882720</v>
      </c>
      <c r="E72" s="639" t="n"/>
      <c r="F72" s="671" t="n">
        <v>0.45</v>
      </c>
      <c r="G72" s="38" t="n">
        <v>10</v>
      </c>
      <c r="H72" s="671" t="n">
        <v>4.5</v>
      </c>
      <c r="I72" s="671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4" t="inlineStr">
        <is>
          <t>Вареные колбасы «Филейская #Живой_пар» ф/в 0,45 п/а ТМ «Вязанка»</t>
        </is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6" t="n">
        <v>4607091388466</v>
      </c>
      <c r="E73" s="639" t="n"/>
      <c r="F73" s="671" t="n">
        <v>0.45</v>
      </c>
      <c r="G73" s="38" t="n">
        <v>6</v>
      </c>
      <c r="H73" s="671" t="n">
        <v>2.7</v>
      </c>
      <c r="I73" s="671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6" t="n">
        <v>4680115880269</v>
      </c>
      <c r="E74" s="639" t="n"/>
      <c r="F74" s="671" t="n">
        <v>0.375</v>
      </c>
      <c r="G74" s="38" t="n">
        <v>10</v>
      </c>
      <c r="H74" s="671" t="n">
        <v>3.75</v>
      </c>
      <c r="I74" s="671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6" t="n">
        <v>4680115880429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6" t="n">
        <v>4680115881457</v>
      </c>
      <c r="E76" s="639" t="n"/>
      <c r="F76" s="671" t="n">
        <v>0.75</v>
      </c>
      <c r="G76" s="38" t="n">
        <v>6</v>
      </c>
      <c r="H76" s="671" t="n">
        <v>4.5</v>
      </c>
      <c r="I76" s="671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1" t="n"/>
      <c r="B77" s="314" t="n"/>
      <c r="C77" s="314" t="n"/>
      <c r="D77" s="314" t="n"/>
      <c r="E77" s="314" t="n"/>
      <c r="F77" s="314" t="n"/>
      <c r="G77" s="314" t="n"/>
      <c r="H77" s="314" t="n"/>
      <c r="I77" s="314" t="n"/>
      <c r="J77" s="314" t="n"/>
      <c r="K77" s="314" t="n"/>
      <c r="L77" s="314" t="n"/>
      <c r="M77" s="676" t="n"/>
      <c r="N77" s="677" t="inlineStr">
        <is>
          <t>Итого</t>
        </is>
      </c>
      <c r="O77" s="647" t="n"/>
      <c r="P77" s="647" t="n"/>
      <c r="Q77" s="647" t="n"/>
      <c r="R77" s="647" t="n"/>
      <c r="S77" s="647" t="n"/>
      <c r="T77" s="648" t="n"/>
      <c r="U77" s="43" t="inlineStr">
        <is>
          <t>кор</t>
        </is>
      </c>
      <c r="V77" s="67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9" t="n"/>
      <c r="Z77" s="679" t="n"/>
    </row>
    <row r="78">
      <c r="A78" s="314" t="n"/>
      <c r="B78" s="314" t="n"/>
      <c r="C78" s="314" t="n"/>
      <c r="D78" s="314" t="n"/>
      <c r="E78" s="314" t="n"/>
      <c r="F78" s="314" t="n"/>
      <c r="G78" s="314" t="n"/>
      <c r="H78" s="314" t="n"/>
      <c r="I78" s="314" t="n"/>
      <c r="J78" s="314" t="n"/>
      <c r="K78" s="314" t="n"/>
      <c r="L78" s="314" t="n"/>
      <c r="M78" s="676" t="n"/>
      <c r="N78" s="677" t="inlineStr">
        <is>
          <t>Итого</t>
        </is>
      </c>
      <c r="O78" s="647" t="n"/>
      <c r="P78" s="647" t="n"/>
      <c r="Q78" s="647" t="n"/>
      <c r="R78" s="647" t="n"/>
      <c r="S78" s="647" t="n"/>
      <c r="T78" s="648" t="n"/>
      <c r="U78" s="43" t="inlineStr">
        <is>
          <t>кг</t>
        </is>
      </c>
      <c r="V78" s="678">
        <f>IFERROR(SUM(V62:V76),"0")</f>
        <v/>
      </c>
      <c r="W78" s="678">
        <f>IFERROR(SUM(W62:W76),"0")</f>
        <v/>
      </c>
      <c r="X78" s="43" t="n"/>
      <c r="Y78" s="679" t="n"/>
      <c r="Z78" s="679" t="n"/>
    </row>
    <row r="79" ht="14.25" customHeight="1">
      <c r="A79" s="331" t="inlineStr">
        <is>
          <t>Ветчины</t>
        </is>
      </c>
      <c r="B79" s="314" t="n"/>
      <c r="C79" s="314" t="n"/>
      <c r="D79" s="314" t="n"/>
      <c r="E79" s="314" t="n"/>
      <c r="F79" s="314" t="n"/>
      <c r="G79" s="314" t="n"/>
      <c r="H79" s="314" t="n"/>
      <c r="I79" s="314" t="n"/>
      <c r="J79" s="314" t="n"/>
      <c r="K79" s="314" t="n"/>
      <c r="L79" s="314" t="n"/>
      <c r="M79" s="314" t="n"/>
      <c r="N79" s="314" t="n"/>
      <c r="O79" s="314" t="n"/>
      <c r="P79" s="314" t="n"/>
      <c r="Q79" s="314" t="n"/>
      <c r="R79" s="314" t="n"/>
      <c r="S79" s="314" t="n"/>
      <c r="T79" s="314" t="n"/>
      <c r="U79" s="314" t="n"/>
      <c r="V79" s="314" t="n"/>
      <c r="W79" s="314" t="n"/>
      <c r="X79" s="314" t="n"/>
      <c r="Y79" s="331" t="n"/>
      <c r="Z79" s="331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6" t="n">
        <v>4607091384789</v>
      </c>
      <c r="E80" s="639" t="n"/>
      <c r="F80" s="671" t="n">
        <v>1</v>
      </c>
      <c r="G80" s="38" t="n">
        <v>6</v>
      </c>
      <c r="H80" s="671" t="n">
        <v>6</v>
      </c>
      <c r="I80" s="671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9" t="inlineStr">
        <is>
          <t>Ветчины Запекуша с сочным окороком Вязанка Весовые П/а Вязанка</t>
        </is>
      </c>
      <c r="O80" s="673" t="n"/>
      <c r="P80" s="673" t="n"/>
      <c r="Q80" s="673" t="n"/>
      <c r="R80" s="639" t="n"/>
      <c r="S80" s="40" t="inlineStr"/>
      <c r="T80" s="40" t="inlineStr"/>
      <c r="U80" s="41" t="inlineStr">
        <is>
          <t>кг</t>
        </is>
      </c>
      <c r="V80" s="674" t="n">
        <v>0</v>
      </c>
      <c r="W80" s="675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6" t="n">
        <v>4680115881488</v>
      </c>
      <c r="E81" s="639" t="n"/>
      <c r="F81" s="671" t="n">
        <v>1.35</v>
      </c>
      <c r="G81" s="38" t="n">
        <v>8</v>
      </c>
      <c r="H81" s="671" t="n">
        <v>10.8</v>
      </c>
      <c r="I81" s="671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10">
        <f>HYPERLINK("https://abi.ru/products/Охлажденные/Вязанка/Вязанка/Ветчины/P003236/","Ветчины Сливушка с индейкой Вязанка вес П/а Вязанка")</f>
        <v/>
      </c>
      <c r="O81" s="673" t="n"/>
      <c r="P81" s="673" t="n"/>
      <c r="Q81" s="673" t="n"/>
      <c r="R81" s="639" t="n"/>
      <c r="S81" s="40" t="inlineStr"/>
      <c r="T81" s="40" t="inlineStr"/>
      <c r="U81" s="41" t="inlineStr">
        <is>
          <t>кг</t>
        </is>
      </c>
      <c r="V81" s="674" t="n">
        <v>0</v>
      </c>
      <c r="W81" s="675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6" t="n">
        <v>4607091384765</v>
      </c>
      <c r="E82" s="639" t="n"/>
      <c r="F82" s="671" t="n">
        <v>0.42</v>
      </c>
      <c r="G82" s="38" t="n">
        <v>6</v>
      </c>
      <c r="H82" s="671" t="n">
        <v>2.52</v>
      </c>
      <c r="I82" s="671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11" t="inlineStr">
        <is>
          <t>Ветчины Запекуша с сочным окороком Вязанка Фикс.вес 0,42 п/а Вязанка</t>
        </is>
      </c>
      <c r="O82" s="673" t="n"/>
      <c r="P82" s="673" t="n"/>
      <c r="Q82" s="673" t="n"/>
      <c r="R82" s="639" t="n"/>
      <c r="S82" s="40" t="inlineStr"/>
      <c r="T82" s="40" t="inlineStr"/>
      <c r="U82" s="41" t="inlineStr">
        <is>
          <t>кг</t>
        </is>
      </c>
      <c r="V82" s="674" t="n">
        <v>0</v>
      </c>
      <c r="W82" s="675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6" t="n">
        <v>4680115882751</v>
      </c>
      <c r="E83" s="639" t="n"/>
      <c r="F83" s="671" t="n">
        <v>0.45</v>
      </c>
      <c r="G83" s="38" t="n">
        <v>10</v>
      </c>
      <c r="H83" s="671" t="n">
        <v>4.5</v>
      </c>
      <c r="I83" s="671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2" t="inlineStr">
        <is>
          <t>Ветчины «Филейская #Живой_пар» ф/в 0,45 п/а ТМ «Вязанка»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6" t="n">
        <v>4680115882775</v>
      </c>
      <c r="E84" s="639" t="n"/>
      <c r="F84" s="671" t="n">
        <v>0.3</v>
      </c>
      <c r="G84" s="38" t="n">
        <v>8</v>
      </c>
      <c r="H84" s="671" t="n">
        <v>2.4</v>
      </c>
      <c r="I84" s="671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3" t="inlineStr">
        <is>
          <t>Ветчины «Сливушка с индейкой» Фикс.вес 0,3 П/а ТМ «Вязанка»</t>
        </is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6" t="n">
        <v>4680115880658</v>
      </c>
      <c r="E85" s="639" t="n"/>
      <c r="F85" s="671" t="n">
        <v>0.4</v>
      </c>
      <c r="G85" s="38" t="n">
        <v>6</v>
      </c>
      <c r="H85" s="671" t="n">
        <v>2.4</v>
      </c>
      <c r="I85" s="671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6" t="n">
        <v>4607091381962</v>
      </c>
      <c r="E86" s="639" t="n"/>
      <c r="F86" s="671" t="n">
        <v>0.5</v>
      </c>
      <c r="G86" s="38" t="n">
        <v>6</v>
      </c>
      <c r="H86" s="671" t="n">
        <v>3</v>
      </c>
      <c r="I86" s="671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5">
        <f>HYPERLINK("https://abi.ru/products/Охлажденные/Вязанка/Вязанка/Ветчины/P003164/","Ветчины Столичная Вязанка Фикс.вес 0,5 Вектор Вязанка")</f>
        <v/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1" t="n"/>
      <c r="B87" s="314" t="n"/>
      <c r="C87" s="314" t="n"/>
      <c r="D87" s="314" t="n"/>
      <c r="E87" s="314" t="n"/>
      <c r="F87" s="314" t="n"/>
      <c r="G87" s="314" t="n"/>
      <c r="H87" s="314" t="n"/>
      <c r="I87" s="314" t="n"/>
      <c r="J87" s="314" t="n"/>
      <c r="K87" s="314" t="n"/>
      <c r="L87" s="314" t="n"/>
      <c r="M87" s="676" t="n"/>
      <c r="N87" s="677" t="inlineStr">
        <is>
          <t>Итого</t>
        </is>
      </c>
      <c r="O87" s="647" t="n"/>
      <c r="P87" s="647" t="n"/>
      <c r="Q87" s="647" t="n"/>
      <c r="R87" s="647" t="n"/>
      <c r="S87" s="647" t="n"/>
      <c r="T87" s="648" t="n"/>
      <c r="U87" s="43" t="inlineStr">
        <is>
          <t>кор</t>
        </is>
      </c>
      <c r="V87" s="678">
        <f>IFERROR(V80/H80,"0")+IFERROR(V81/H81,"0")+IFERROR(V82/H82,"0")+IFERROR(V83/H83,"0")+IFERROR(V84/H84,"0")+IFERROR(V85/H85,"0")+IFERROR(V86/H86,"0")</f>
        <v/>
      </c>
      <c r="W87" s="678">
        <f>IFERROR(W80/H80,"0")+IFERROR(W81/H81,"0")+IFERROR(W82/H82,"0")+IFERROR(W83/H83,"0")+IFERROR(W84/H84,"0")+IFERROR(W85/H85,"0")+IFERROR(W86/H86,"0")</f>
        <v/>
      </c>
      <c r="X87" s="678">
        <f>IFERROR(IF(X80="",0,X80),"0")+IFERROR(IF(X81="",0,X81),"0")+IFERROR(IF(X82="",0,X82),"0")+IFERROR(IF(X83="",0,X83),"0")+IFERROR(IF(X84="",0,X84),"0")+IFERROR(IF(X85="",0,X85),"0")+IFERROR(IF(X86="",0,X86),"0")</f>
        <v/>
      </c>
      <c r="Y87" s="679" t="n"/>
      <c r="Z87" s="679" t="n"/>
    </row>
    <row r="88">
      <c r="A88" s="314" t="n"/>
      <c r="B88" s="314" t="n"/>
      <c r="C88" s="314" t="n"/>
      <c r="D88" s="314" t="n"/>
      <c r="E88" s="314" t="n"/>
      <c r="F88" s="314" t="n"/>
      <c r="G88" s="314" t="n"/>
      <c r="H88" s="314" t="n"/>
      <c r="I88" s="314" t="n"/>
      <c r="J88" s="314" t="n"/>
      <c r="K88" s="314" t="n"/>
      <c r="L88" s="314" t="n"/>
      <c r="M88" s="676" t="n"/>
      <c r="N88" s="677" t="inlineStr">
        <is>
          <t>Итого</t>
        </is>
      </c>
      <c r="O88" s="647" t="n"/>
      <c r="P88" s="647" t="n"/>
      <c r="Q88" s="647" t="n"/>
      <c r="R88" s="647" t="n"/>
      <c r="S88" s="647" t="n"/>
      <c r="T88" s="648" t="n"/>
      <c r="U88" s="43" t="inlineStr">
        <is>
          <t>кг</t>
        </is>
      </c>
      <c r="V88" s="678">
        <f>IFERROR(SUM(V80:V86),"0")</f>
        <v/>
      </c>
      <c r="W88" s="678">
        <f>IFERROR(SUM(W80:W86),"0")</f>
        <v/>
      </c>
      <c r="X88" s="43" t="n"/>
      <c r="Y88" s="679" t="n"/>
      <c r="Z88" s="679" t="n"/>
    </row>
    <row r="89" ht="14.25" customHeight="1">
      <c r="A89" s="331" t="inlineStr">
        <is>
          <t>Копченые колбасы</t>
        </is>
      </c>
      <c r="B89" s="314" t="n"/>
      <c r="C89" s="314" t="n"/>
      <c r="D89" s="314" t="n"/>
      <c r="E89" s="314" t="n"/>
      <c r="F89" s="314" t="n"/>
      <c r="G89" s="314" t="n"/>
      <c r="H89" s="314" t="n"/>
      <c r="I89" s="314" t="n"/>
      <c r="J89" s="314" t="n"/>
      <c r="K89" s="314" t="n"/>
      <c r="L89" s="314" t="n"/>
      <c r="M89" s="314" t="n"/>
      <c r="N89" s="314" t="n"/>
      <c r="O89" s="314" t="n"/>
      <c r="P89" s="314" t="n"/>
      <c r="Q89" s="314" t="n"/>
      <c r="R89" s="314" t="n"/>
      <c r="S89" s="314" t="n"/>
      <c r="T89" s="314" t="n"/>
      <c r="U89" s="314" t="n"/>
      <c r="V89" s="314" t="n"/>
      <c r="W89" s="314" t="n"/>
      <c r="X89" s="314" t="n"/>
      <c r="Y89" s="331" t="n"/>
      <c r="Z89" s="331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6" t="n">
        <v>4607091387667</v>
      </c>
      <c r="E90" s="639" t="n"/>
      <c r="F90" s="671" t="n">
        <v>0.9</v>
      </c>
      <c r="G90" s="38" t="n">
        <v>10</v>
      </c>
      <c r="H90" s="671" t="n">
        <v>9</v>
      </c>
      <c r="I90" s="671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3" t="n"/>
      <c r="P90" s="673" t="n"/>
      <c r="Q90" s="673" t="n"/>
      <c r="R90" s="639" t="n"/>
      <c r="S90" s="40" t="inlineStr"/>
      <c r="T90" s="40" t="inlineStr"/>
      <c r="U90" s="41" t="inlineStr">
        <is>
          <t>кг</t>
        </is>
      </c>
      <c r="V90" s="674" t="n">
        <v>0</v>
      </c>
      <c r="W90" s="675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6" t="n">
        <v>4607091387636</v>
      </c>
      <c r="E91" s="639" t="n"/>
      <c r="F91" s="671" t="n">
        <v>0.7</v>
      </c>
      <c r="G91" s="38" t="n">
        <v>6</v>
      </c>
      <c r="H91" s="671" t="n">
        <v>4.2</v>
      </c>
      <c r="I91" s="671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3" t="n"/>
      <c r="P91" s="673" t="n"/>
      <c r="Q91" s="673" t="n"/>
      <c r="R91" s="639" t="n"/>
      <c r="S91" s="40" t="inlineStr"/>
      <c r="T91" s="40" t="inlineStr"/>
      <c r="U91" s="41" t="inlineStr">
        <is>
          <t>кг</t>
        </is>
      </c>
      <c r="V91" s="674" t="n">
        <v>0</v>
      </c>
      <c r="W91" s="675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6" t="n">
        <v>4607091384727</v>
      </c>
      <c r="E92" s="639" t="n"/>
      <c r="F92" s="671" t="n">
        <v>0.8</v>
      </c>
      <c r="G92" s="38" t="n">
        <v>6</v>
      </c>
      <c r="H92" s="671" t="n">
        <v>4.8</v>
      </c>
      <c r="I92" s="671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3" t="n"/>
      <c r="P92" s="673" t="n"/>
      <c r="Q92" s="673" t="n"/>
      <c r="R92" s="639" t="n"/>
      <c r="S92" s="40" t="inlineStr"/>
      <c r="T92" s="40" t="inlineStr"/>
      <c r="U92" s="41" t="inlineStr">
        <is>
          <t>кг</t>
        </is>
      </c>
      <c r="V92" s="674" t="n">
        <v>0</v>
      </c>
      <c r="W92" s="675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6" t="n">
        <v>4607091386745</v>
      </c>
      <c r="E93" s="639" t="n"/>
      <c r="F93" s="671" t="n">
        <v>0.8</v>
      </c>
      <c r="G93" s="38" t="n">
        <v>6</v>
      </c>
      <c r="H93" s="671" t="n">
        <v>4.8</v>
      </c>
      <c r="I93" s="671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6" t="n">
        <v>4607091382426</v>
      </c>
      <c r="E94" s="639" t="n"/>
      <c r="F94" s="671" t="n">
        <v>0.9</v>
      </c>
      <c r="G94" s="38" t="n">
        <v>10</v>
      </c>
      <c r="H94" s="671" t="n">
        <v>9</v>
      </c>
      <c r="I94" s="671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6" t="n">
        <v>4607091386547</v>
      </c>
      <c r="E95" s="639" t="n"/>
      <c r="F95" s="671" t="n">
        <v>0.35</v>
      </c>
      <c r="G95" s="38" t="n">
        <v>8</v>
      </c>
      <c r="H95" s="671" t="n">
        <v>2.8</v>
      </c>
      <c r="I95" s="671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6" t="n">
        <v>4607091384734</v>
      </c>
      <c r="E96" s="639" t="n"/>
      <c r="F96" s="671" t="n">
        <v>0.35</v>
      </c>
      <c r="G96" s="38" t="n">
        <v>6</v>
      </c>
      <c r="H96" s="671" t="n">
        <v>2.1</v>
      </c>
      <c r="I96" s="671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6" t="n">
        <v>4607091382464</v>
      </c>
      <c r="E97" s="639" t="n"/>
      <c r="F97" s="671" t="n">
        <v>0.35</v>
      </c>
      <c r="G97" s="38" t="n">
        <v>8</v>
      </c>
      <c r="H97" s="671" t="n">
        <v>2.8</v>
      </c>
      <c r="I97" s="671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1" t="n"/>
      <c r="B98" s="314" t="n"/>
      <c r="C98" s="314" t="n"/>
      <c r="D98" s="314" t="n"/>
      <c r="E98" s="314" t="n"/>
      <c r="F98" s="314" t="n"/>
      <c r="G98" s="314" t="n"/>
      <c r="H98" s="314" t="n"/>
      <c r="I98" s="314" t="n"/>
      <c r="J98" s="314" t="n"/>
      <c r="K98" s="314" t="n"/>
      <c r="L98" s="314" t="n"/>
      <c r="M98" s="676" t="n"/>
      <c r="N98" s="677" t="inlineStr">
        <is>
          <t>Итого</t>
        </is>
      </c>
      <c r="O98" s="647" t="n"/>
      <c r="P98" s="647" t="n"/>
      <c r="Q98" s="647" t="n"/>
      <c r="R98" s="647" t="n"/>
      <c r="S98" s="647" t="n"/>
      <c r="T98" s="648" t="n"/>
      <c r="U98" s="43" t="inlineStr">
        <is>
          <t>кор</t>
        </is>
      </c>
      <c r="V98" s="678">
        <f>IFERROR(V90/H90,"0")+IFERROR(V91/H91,"0")+IFERROR(V92/H92,"0")+IFERROR(V93/H93,"0")+IFERROR(V94/H94,"0")+IFERROR(V95/H95,"0")+IFERROR(V96/H96,"0")+IFERROR(V97/H97,"0")</f>
        <v/>
      </c>
      <c r="W98" s="678">
        <f>IFERROR(W90/H90,"0")+IFERROR(W91/H91,"0")+IFERROR(W92/H92,"0")+IFERROR(W93/H93,"0")+IFERROR(W94/H94,"0")+IFERROR(W95/H95,"0")+IFERROR(W96/H96,"0")+IFERROR(W97/H97,"0")</f>
        <v/>
      </c>
      <c r="X98" s="678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9" t="n"/>
      <c r="Z98" s="679" t="n"/>
    </row>
    <row r="99">
      <c r="A99" s="314" t="n"/>
      <c r="B99" s="314" t="n"/>
      <c r="C99" s="314" t="n"/>
      <c r="D99" s="314" t="n"/>
      <c r="E99" s="314" t="n"/>
      <c r="F99" s="314" t="n"/>
      <c r="G99" s="314" t="n"/>
      <c r="H99" s="314" t="n"/>
      <c r="I99" s="314" t="n"/>
      <c r="J99" s="314" t="n"/>
      <c r="K99" s="314" t="n"/>
      <c r="L99" s="314" t="n"/>
      <c r="M99" s="676" t="n"/>
      <c r="N99" s="677" t="inlineStr">
        <is>
          <t>Итого</t>
        </is>
      </c>
      <c r="O99" s="647" t="n"/>
      <c r="P99" s="647" t="n"/>
      <c r="Q99" s="647" t="n"/>
      <c r="R99" s="647" t="n"/>
      <c r="S99" s="647" t="n"/>
      <c r="T99" s="648" t="n"/>
      <c r="U99" s="43" t="inlineStr">
        <is>
          <t>кг</t>
        </is>
      </c>
      <c r="V99" s="678">
        <f>IFERROR(SUM(V90:V97),"0")</f>
        <v/>
      </c>
      <c r="W99" s="678">
        <f>IFERROR(SUM(W90:W97),"0")</f>
        <v/>
      </c>
      <c r="X99" s="43" t="n"/>
      <c r="Y99" s="679" t="n"/>
      <c r="Z99" s="679" t="n"/>
    </row>
    <row r="100" ht="14.25" customHeight="1">
      <c r="A100" s="331" t="inlineStr">
        <is>
          <t>Сосиски</t>
        </is>
      </c>
      <c r="B100" s="314" t="n"/>
      <c r="C100" s="314" t="n"/>
      <c r="D100" s="314" t="n"/>
      <c r="E100" s="314" t="n"/>
      <c r="F100" s="314" t="n"/>
      <c r="G100" s="314" t="n"/>
      <c r="H100" s="314" t="n"/>
      <c r="I100" s="314" t="n"/>
      <c r="J100" s="314" t="n"/>
      <c r="K100" s="314" t="n"/>
      <c r="L100" s="314" t="n"/>
      <c r="M100" s="314" t="n"/>
      <c r="N100" s="314" t="n"/>
      <c r="O100" s="314" t="n"/>
      <c r="P100" s="314" t="n"/>
      <c r="Q100" s="314" t="n"/>
      <c r="R100" s="314" t="n"/>
      <c r="S100" s="314" t="n"/>
      <c r="T100" s="314" t="n"/>
      <c r="U100" s="314" t="n"/>
      <c r="V100" s="314" t="n"/>
      <c r="W100" s="314" t="n"/>
      <c r="X100" s="314" t="n"/>
      <c r="Y100" s="331" t="n"/>
      <c r="Z100" s="331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6" t="n">
        <v>4607091386967</v>
      </c>
      <c r="E101" s="639" t="n"/>
      <c r="F101" s="671" t="n">
        <v>1.35</v>
      </c>
      <c r="G101" s="38" t="n">
        <v>6</v>
      </c>
      <c r="H101" s="671" t="n">
        <v>8.1</v>
      </c>
      <c r="I101" s="671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4" t="inlineStr">
        <is>
          <t>Сосиски Молокуши (Вязанка Молочные) Вязанка Весовые П/а мгс Вязанка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6" t="n">
        <v>4607091386967</v>
      </c>
      <c r="E102" s="639" t="n"/>
      <c r="F102" s="671" t="n">
        <v>1.4</v>
      </c>
      <c r="G102" s="38" t="n">
        <v>6</v>
      </c>
      <c r="H102" s="671" t="n">
        <v>8.4</v>
      </c>
      <c r="I102" s="671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5" t="inlineStr">
        <is>
          <t>Сосиски «Молокуши (Вязанка Молочные)» Весовые П/а мгс УВВ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6" t="n">
        <v>4607091385304</v>
      </c>
      <c r="E103" s="639" t="n"/>
      <c r="F103" s="671" t="n">
        <v>1.4</v>
      </c>
      <c r="G103" s="38" t="n">
        <v>6</v>
      </c>
      <c r="H103" s="671" t="n">
        <v>8.4</v>
      </c>
      <c r="I103" s="671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6" t="inlineStr">
        <is>
          <t>Сосиски «Рубленые» Весовые п/а мгс УВВ ТМ «Вязанка»</t>
        </is>
      </c>
      <c r="O103" s="673" t="n"/>
      <c r="P103" s="673" t="n"/>
      <c r="Q103" s="673" t="n"/>
      <c r="R103" s="639" t="n"/>
      <c r="S103" s="40" t="inlineStr"/>
      <c r="T103" s="40" t="inlineStr"/>
      <c r="U103" s="41" t="inlineStr">
        <is>
          <t>кг</t>
        </is>
      </c>
      <c r="V103" s="674" t="n">
        <v>0</v>
      </c>
      <c r="W103" s="675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6" t="n">
        <v>4607091386264</v>
      </c>
      <c r="E104" s="639" t="n"/>
      <c r="F104" s="671" t="n">
        <v>0.5</v>
      </c>
      <c r="G104" s="38" t="n">
        <v>6</v>
      </c>
      <c r="H104" s="671" t="n">
        <v>3</v>
      </c>
      <c r="I104" s="671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7">
        <f>HYPERLINK("https://abi.ru/products/Охлажденные/Вязанка/Вязанка/Сосиски/P002217/","Сосиски Венские Вязанка Фикс.вес 0,5 NDX мгс Вязанка")</f>
        <v/>
      </c>
      <c r="O104" s="673" t="n"/>
      <c r="P104" s="673" t="n"/>
      <c r="Q104" s="673" t="n"/>
      <c r="R104" s="639" t="n"/>
      <c r="S104" s="40" t="inlineStr"/>
      <c r="T104" s="40" t="inlineStr"/>
      <c r="U104" s="41" t="inlineStr">
        <is>
          <t>кг</t>
        </is>
      </c>
      <c r="V104" s="674" t="n">
        <v>0</v>
      </c>
      <c r="W104" s="675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6" t="n">
        <v>4607091385731</v>
      </c>
      <c r="E105" s="639" t="n"/>
      <c r="F105" s="671" t="n">
        <v>0.45</v>
      </c>
      <c r="G105" s="38" t="n">
        <v>6</v>
      </c>
      <c r="H105" s="671" t="n">
        <v>2.7</v>
      </c>
      <c r="I105" s="671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8" t="inlineStr">
        <is>
          <t>Сосиски Молокуши (Вязанка Молочные) Вязанка Фикс.вес 0,45 П/а мгс Вязанка</t>
        </is>
      </c>
      <c r="O105" s="673" t="n"/>
      <c r="P105" s="673" t="n"/>
      <c r="Q105" s="673" t="n"/>
      <c r="R105" s="639" t="n"/>
      <c r="S105" s="40" t="inlineStr"/>
      <c r="T105" s="40" t="inlineStr"/>
      <c r="U105" s="41" t="inlineStr">
        <is>
          <t>кг</t>
        </is>
      </c>
      <c r="V105" s="674" t="n">
        <v>0</v>
      </c>
      <c r="W105" s="675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6" t="n">
        <v>4680115880214</v>
      </c>
      <c r="E106" s="639" t="n"/>
      <c r="F106" s="671" t="n">
        <v>0.45</v>
      </c>
      <c r="G106" s="38" t="n">
        <v>6</v>
      </c>
      <c r="H106" s="671" t="n">
        <v>2.7</v>
      </c>
      <c r="I106" s="671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миникушай Вязанка Ф/в 0,45 амилюкс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6" t="n">
        <v>4680115880894</v>
      </c>
      <c r="E107" s="639" t="n"/>
      <c r="F107" s="671" t="n">
        <v>0.33</v>
      </c>
      <c r="G107" s="38" t="n">
        <v>6</v>
      </c>
      <c r="H107" s="671" t="n">
        <v>1.98</v>
      </c>
      <c r="I107" s="671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0" t="inlineStr">
        <is>
          <t>Сосиски Молокуши Миникушай Вязанка фикс.вес 0,33 п/а Вязанка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6" t="n">
        <v>4607091385427</v>
      </c>
      <c r="E108" s="639" t="n"/>
      <c r="F108" s="671" t="n">
        <v>0.5</v>
      </c>
      <c r="G108" s="38" t="n">
        <v>6</v>
      </c>
      <c r="H108" s="671" t="n">
        <v>3</v>
      </c>
      <c r="I108" s="671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HYPERLINK("https://abi.ru/products/Охлажденные/Вязанка/Вязанка/Сосиски/P003030/","Сосиски Рубленые Вязанка Фикс.вес 0,5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6" t="n">
        <v>4680115882645</v>
      </c>
      <c r="E109" s="639" t="n"/>
      <c r="F109" s="671" t="n">
        <v>0.3</v>
      </c>
      <c r="G109" s="38" t="n">
        <v>6</v>
      </c>
      <c r="H109" s="671" t="n">
        <v>1.8</v>
      </c>
      <c r="I109" s="671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2" t="inlineStr">
        <is>
          <t>Сосиски «Сливушки с сыром» ф/в 0,3 п/а ТМ «Вязанка»</t>
        </is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1" t="n"/>
      <c r="B110" s="314" t="n"/>
      <c r="C110" s="314" t="n"/>
      <c r="D110" s="314" t="n"/>
      <c r="E110" s="314" t="n"/>
      <c r="F110" s="314" t="n"/>
      <c r="G110" s="314" t="n"/>
      <c r="H110" s="314" t="n"/>
      <c r="I110" s="314" t="n"/>
      <c r="J110" s="314" t="n"/>
      <c r="K110" s="314" t="n"/>
      <c r="L110" s="314" t="n"/>
      <c r="M110" s="676" t="n"/>
      <c r="N110" s="677" t="inlineStr">
        <is>
          <t>Итого</t>
        </is>
      </c>
      <c r="O110" s="647" t="n"/>
      <c r="P110" s="647" t="n"/>
      <c r="Q110" s="647" t="n"/>
      <c r="R110" s="647" t="n"/>
      <c r="S110" s="647" t="n"/>
      <c r="T110" s="648" t="n"/>
      <c r="U110" s="43" t="inlineStr">
        <is>
          <t>кор</t>
        </is>
      </c>
      <c r="V110" s="678">
        <f>IFERROR(V101/H101,"0")+IFERROR(V102/H102,"0")+IFERROR(V103/H103,"0")+IFERROR(V104/H104,"0")+IFERROR(V105/H105,"0")+IFERROR(V106/H106,"0")+IFERROR(V107/H107,"0")+IFERROR(V108/H108,"0")+IFERROR(V109/H109,"0")</f>
        <v/>
      </c>
      <c r="W110" s="678">
        <f>IFERROR(W101/H101,"0")+IFERROR(W102/H102,"0")+IFERROR(W103/H103,"0")+IFERROR(W104/H104,"0")+IFERROR(W105/H105,"0")+IFERROR(W106/H106,"0")+IFERROR(W107/H107,"0")+IFERROR(W108/H108,"0")+IFERROR(W109/H109,"0")</f>
        <v/>
      </c>
      <c r="X110" s="67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9" t="n"/>
      <c r="Z110" s="679" t="n"/>
    </row>
    <row r="111">
      <c r="A111" s="314" t="n"/>
      <c r="B111" s="314" t="n"/>
      <c r="C111" s="314" t="n"/>
      <c r="D111" s="314" t="n"/>
      <c r="E111" s="314" t="n"/>
      <c r="F111" s="314" t="n"/>
      <c r="G111" s="314" t="n"/>
      <c r="H111" s="314" t="n"/>
      <c r="I111" s="314" t="n"/>
      <c r="J111" s="314" t="n"/>
      <c r="K111" s="314" t="n"/>
      <c r="L111" s="314" t="n"/>
      <c r="M111" s="676" t="n"/>
      <c r="N111" s="677" t="inlineStr">
        <is>
          <t>Итого</t>
        </is>
      </c>
      <c r="O111" s="647" t="n"/>
      <c r="P111" s="647" t="n"/>
      <c r="Q111" s="647" t="n"/>
      <c r="R111" s="647" t="n"/>
      <c r="S111" s="647" t="n"/>
      <c r="T111" s="648" t="n"/>
      <c r="U111" s="43" t="inlineStr">
        <is>
          <t>кг</t>
        </is>
      </c>
      <c r="V111" s="678">
        <f>IFERROR(SUM(V101:V109),"0")</f>
        <v/>
      </c>
      <c r="W111" s="678">
        <f>IFERROR(SUM(W101:W109),"0")</f>
        <v/>
      </c>
      <c r="X111" s="43" t="n"/>
      <c r="Y111" s="679" t="n"/>
      <c r="Z111" s="679" t="n"/>
    </row>
    <row r="112" ht="14.25" customHeight="1">
      <c r="A112" s="331" t="inlineStr">
        <is>
          <t>Сардельки</t>
        </is>
      </c>
      <c r="B112" s="314" t="n"/>
      <c r="C112" s="314" t="n"/>
      <c r="D112" s="314" t="n"/>
      <c r="E112" s="314" t="n"/>
      <c r="F112" s="314" t="n"/>
      <c r="G112" s="314" t="n"/>
      <c r="H112" s="314" t="n"/>
      <c r="I112" s="314" t="n"/>
      <c r="J112" s="314" t="n"/>
      <c r="K112" s="314" t="n"/>
      <c r="L112" s="314" t="n"/>
      <c r="M112" s="314" t="n"/>
      <c r="N112" s="314" t="n"/>
      <c r="O112" s="314" t="n"/>
      <c r="P112" s="314" t="n"/>
      <c r="Q112" s="314" t="n"/>
      <c r="R112" s="314" t="n"/>
      <c r="S112" s="314" t="n"/>
      <c r="T112" s="314" t="n"/>
      <c r="U112" s="314" t="n"/>
      <c r="V112" s="314" t="n"/>
      <c r="W112" s="314" t="n"/>
      <c r="X112" s="314" t="n"/>
      <c r="Y112" s="331" t="n"/>
      <c r="Z112" s="33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6" t="n">
        <v>4607091383065</v>
      </c>
      <c r="E113" s="639" t="n"/>
      <c r="F113" s="671" t="n">
        <v>0.83</v>
      </c>
      <c r="G113" s="38" t="n">
        <v>4</v>
      </c>
      <c r="H113" s="671" t="n">
        <v>3.32</v>
      </c>
      <c r="I113" s="671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6" t="n">
        <v>4680115881532</v>
      </c>
      <c r="E114" s="639" t="n"/>
      <c r="F114" s="671" t="n">
        <v>1.35</v>
      </c>
      <c r="G114" s="38" t="n">
        <v>6</v>
      </c>
      <c r="H114" s="671" t="n">
        <v>8.1</v>
      </c>
      <c r="I114" s="671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4">
        <f>HYPERLINK("https://abi.ru/products/Охлажденные/Вязанка/Вязанка/Сардельки/P003237/","Сардельки «Филейские» Весовые NDX мгс ТМ «Вязанка»")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6" t="n">
        <v>4680115882652</v>
      </c>
      <c r="E115" s="639" t="n"/>
      <c r="F115" s="671" t="n">
        <v>0.33</v>
      </c>
      <c r="G115" s="38" t="n">
        <v>6</v>
      </c>
      <c r="H115" s="671" t="n">
        <v>1.98</v>
      </c>
      <c r="I115" s="671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5" t="inlineStr">
        <is>
          <t>Сардельки «Сливушки с сыром #минидельки» ф/в 0,33 айпил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6" t="n">
        <v>4680115880238</v>
      </c>
      <c r="E116" s="639" t="n"/>
      <c r="F116" s="671" t="n">
        <v>0.33</v>
      </c>
      <c r="G116" s="38" t="n">
        <v>6</v>
      </c>
      <c r="H116" s="671" t="n">
        <v>1.98</v>
      </c>
      <c r="I116" s="671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3" t="n"/>
      <c r="P116" s="673" t="n"/>
      <c r="Q116" s="673" t="n"/>
      <c r="R116" s="639" t="n"/>
      <c r="S116" s="40" t="inlineStr"/>
      <c r="T116" s="40" t="inlineStr"/>
      <c r="U116" s="41" t="inlineStr">
        <is>
          <t>кг</t>
        </is>
      </c>
      <c r="V116" s="674" t="n">
        <v>0</v>
      </c>
      <c r="W116" s="675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6" t="n">
        <v>4680115881464</v>
      </c>
      <c r="E117" s="639" t="n"/>
      <c r="F117" s="671" t="n">
        <v>0.4</v>
      </c>
      <c r="G117" s="38" t="n">
        <v>6</v>
      </c>
      <c r="H117" s="671" t="n">
        <v>2.4</v>
      </c>
      <c r="I117" s="671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7" t="inlineStr">
        <is>
          <t>Сардельки «Филейские» Фикс.вес 0,4 NDX мгс ТМ «Вязанка»</t>
        </is>
      </c>
      <c r="O117" s="673" t="n"/>
      <c r="P117" s="673" t="n"/>
      <c r="Q117" s="673" t="n"/>
      <c r="R117" s="639" t="n"/>
      <c r="S117" s="40" t="inlineStr"/>
      <c r="T117" s="40" t="inlineStr"/>
      <c r="U117" s="41" t="inlineStr">
        <is>
          <t>кг</t>
        </is>
      </c>
      <c r="V117" s="674" t="n">
        <v>0</v>
      </c>
      <c r="W117" s="675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1" t="n"/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676" t="n"/>
      <c r="N118" s="677" t="inlineStr">
        <is>
          <t>Итого</t>
        </is>
      </c>
      <c r="O118" s="647" t="n"/>
      <c r="P118" s="647" t="n"/>
      <c r="Q118" s="647" t="n"/>
      <c r="R118" s="647" t="n"/>
      <c r="S118" s="647" t="n"/>
      <c r="T118" s="648" t="n"/>
      <c r="U118" s="43" t="inlineStr">
        <is>
          <t>кор</t>
        </is>
      </c>
      <c r="V118" s="678">
        <f>IFERROR(V113/H113,"0")+IFERROR(V114/H114,"0")+IFERROR(V115/H115,"0")+IFERROR(V116/H116,"0")+IFERROR(V117/H117,"0")</f>
        <v/>
      </c>
      <c r="W118" s="678">
        <f>IFERROR(W113/H113,"0")+IFERROR(W114/H114,"0")+IFERROR(W115/H115,"0")+IFERROR(W116/H116,"0")+IFERROR(W117/H117,"0")</f>
        <v/>
      </c>
      <c r="X118" s="678">
        <f>IFERROR(IF(X113="",0,X113),"0")+IFERROR(IF(X114="",0,X114),"0")+IFERROR(IF(X115="",0,X115),"0")+IFERROR(IF(X116="",0,X116),"0")+IFERROR(IF(X117="",0,X117),"0")</f>
        <v/>
      </c>
      <c r="Y118" s="679" t="n"/>
      <c r="Z118" s="679" t="n"/>
    </row>
    <row r="119">
      <c r="A119" s="314" t="n"/>
      <c r="B119" s="314" t="n"/>
      <c r="C119" s="314" t="n"/>
      <c r="D119" s="314" t="n"/>
      <c r="E119" s="314" t="n"/>
      <c r="F119" s="314" t="n"/>
      <c r="G119" s="314" t="n"/>
      <c r="H119" s="314" t="n"/>
      <c r="I119" s="314" t="n"/>
      <c r="J119" s="314" t="n"/>
      <c r="K119" s="314" t="n"/>
      <c r="L119" s="314" t="n"/>
      <c r="M119" s="676" t="n"/>
      <c r="N119" s="677" t="inlineStr">
        <is>
          <t>Итого</t>
        </is>
      </c>
      <c r="O119" s="647" t="n"/>
      <c r="P119" s="647" t="n"/>
      <c r="Q119" s="647" t="n"/>
      <c r="R119" s="647" t="n"/>
      <c r="S119" s="647" t="n"/>
      <c r="T119" s="648" t="n"/>
      <c r="U119" s="43" t="inlineStr">
        <is>
          <t>кг</t>
        </is>
      </c>
      <c r="V119" s="678">
        <f>IFERROR(SUM(V113:V117),"0")</f>
        <v/>
      </c>
      <c r="W119" s="678">
        <f>IFERROR(SUM(W113:W117),"0")</f>
        <v/>
      </c>
      <c r="X119" s="43" t="n"/>
      <c r="Y119" s="679" t="n"/>
      <c r="Z119" s="679" t="n"/>
    </row>
    <row r="120" ht="16.5" customHeight="1">
      <c r="A120" s="330" t="inlineStr">
        <is>
          <t>Сливушки</t>
        </is>
      </c>
      <c r="B120" s="314" t="n"/>
      <c r="C120" s="314" t="n"/>
      <c r="D120" s="314" t="n"/>
      <c r="E120" s="314" t="n"/>
      <c r="F120" s="314" t="n"/>
      <c r="G120" s="314" t="n"/>
      <c r="H120" s="314" t="n"/>
      <c r="I120" s="314" t="n"/>
      <c r="J120" s="314" t="n"/>
      <c r="K120" s="314" t="n"/>
      <c r="L120" s="314" t="n"/>
      <c r="M120" s="314" t="n"/>
      <c r="N120" s="314" t="n"/>
      <c r="O120" s="314" t="n"/>
      <c r="P120" s="314" t="n"/>
      <c r="Q120" s="314" t="n"/>
      <c r="R120" s="314" t="n"/>
      <c r="S120" s="314" t="n"/>
      <c r="T120" s="314" t="n"/>
      <c r="U120" s="314" t="n"/>
      <c r="V120" s="314" t="n"/>
      <c r="W120" s="314" t="n"/>
      <c r="X120" s="314" t="n"/>
      <c r="Y120" s="330" t="n"/>
      <c r="Z120" s="330" t="n"/>
    </row>
    <row r="121" ht="14.25" customHeight="1">
      <c r="A121" s="331" t="inlineStr">
        <is>
          <t>Сосиски</t>
        </is>
      </c>
      <c r="B121" s="314" t="n"/>
      <c r="C121" s="314" t="n"/>
      <c r="D121" s="314" t="n"/>
      <c r="E121" s="314" t="n"/>
      <c r="F121" s="314" t="n"/>
      <c r="G121" s="314" t="n"/>
      <c r="H121" s="314" t="n"/>
      <c r="I121" s="314" t="n"/>
      <c r="J121" s="314" t="n"/>
      <c r="K121" s="314" t="n"/>
      <c r="L121" s="314" t="n"/>
      <c r="M121" s="314" t="n"/>
      <c r="N121" s="314" t="n"/>
      <c r="O121" s="314" t="n"/>
      <c r="P121" s="314" t="n"/>
      <c r="Q121" s="314" t="n"/>
      <c r="R121" s="314" t="n"/>
      <c r="S121" s="314" t="n"/>
      <c r="T121" s="314" t="n"/>
      <c r="U121" s="314" t="n"/>
      <c r="V121" s="314" t="n"/>
      <c r="W121" s="314" t="n"/>
      <c r="X121" s="314" t="n"/>
      <c r="Y121" s="331" t="n"/>
      <c r="Z121" s="331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6" t="n">
        <v>4607091385168</v>
      </c>
      <c r="E122" s="639" t="n"/>
      <c r="F122" s="671" t="n">
        <v>1.4</v>
      </c>
      <c r="G122" s="38" t="n">
        <v>6</v>
      </c>
      <c r="H122" s="671" t="n">
        <v>8.4</v>
      </c>
      <c r="I122" s="671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8" t="inlineStr">
        <is>
          <t>Сосиски «Вязанка Сливочные» Весовые П/а мгс ТМ «Вязанка»</t>
        </is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6" t="n">
        <v>4607091383256</v>
      </c>
      <c r="E123" s="639" t="n"/>
      <c r="F123" s="671" t="n">
        <v>0.33</v>
      </c>
      <c r="G123" s="38" t="n">
        <v>6</v>
      </c>
      <c r="H123" s="671" t="n">
        <v>1.98</v>
      </c>
      <c r="I123" s="671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6" t="n">
        <v>4607091385748</v>
      </c>
      <c r="E124" s="639" t="n"/>
      <c r="F124" s="671" t="n">
        <v>0.45</v>
      </c>
      <c r="G124" s="38" t="n">
        <v>6</v>
      </c>
      <c r="H124" s="671" t="n">
        <v>2.7</v>
      </c>
      <c r="I124" s="671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3" t="n"/>
      <c r="P124" s="673" t="n"/>
      <c r="Q124" s="673" t="n"/>
      <c r="R124" s="639" t="n"/>
      <c r="S124" s="40" t="inlineStr"/>
      <c r="T124" s="40" t="inlineStr"/>
      <c r="U124" s="41" t="inlineStr">
        <is>
          <t>кг</t>
        </is>
      </c>
      <c r="V124" s="674" t="n">
        <v>0</v>
      </c>
      <c r="W124" s="67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1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кор</t>
        </is>
      </c>
      <c r="V125" s="678">
        <f>IFERROR(V122/H122,"0")+IFERROR(V123/H123,"0")+IFERROR(V124/H124,"0")</f>
        <v/>
      </c>
      <c r="W125" s="678">
        <f>IFERROR(W122/H122,"0")+IFERROR(W123/H123,"0")+IFERROR(W124/H124,"0")</f>
        <v/>
      </c>
      <c r="X125" s="678">
        <f>IFERROR(IF(X122="",0,X122),"0")+IFERROR(IF(X123="",0,X123),"0")+IFERROR(IF(X124="",0,X124),"0")</f>
        <v/>
      </c>
      <c r="Y125" s="679" t="n"/>
      <c r="Z125" s="679" t="n"/>
    </row>
    <row r="126">
      <c r="A126" s="314" t="n"/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676" t="n"/>
      <c r="N126" s="677" t="inlineStr">
        <is>
          <t>Итого</t>
        </is>
      </c>
      <c r="O126" s="647" t="n"/>
      <c r="P126" s="647" t="n"/>
      <c r="Q126" s="647" t="n"/>
      <c r="R126" s="647" t="n"/>
      <c r="S126" s="647" t="n"/>
      <c r="T126" s="648" t="n"/>
      <c r="U126" s="43" t="inlineStr">
        <is>
          <t>кг</t>
        </is>
      </c>
      <c r="V126" s="678">
        <f>IFERROR(SUM(V122:V124),"0")</f>
        <v/>
      </c>
      <c r="W126" s="678">
        <f>IFERROR(SUM(W122:W124),"0")</f>
        <v/>
      </c>
      <c r="X126" s="43" t="n"/>
      <c r="Y126" s="679" t="n"/>
      <c r="Z126" s="679" t="n"/>
    </row>
    <row r="127" ht="27.75" customHeight="1">
      <c r="A127" s="342" t="inlineStr">
        <is>
          <t>Стародворье</t>
        </is>
      </c>
      <c r="B127" s="670" t="n"/>
      <c r="C127" s="670" t="n"/>
      <c r="D127" s="670" t="n"/>
      <c r="E127" s="670" t="n"/>
      <c r="F127" s="670" t="n"/>
      <c r="G127" s="670" t="n"/>
      <c r="H127" s="670" t="n"/>
      <c r="I127" s="670" t="n"/>
      <c r="J127" s="670" t="n"/>
      <c r="K127" s="670" t="n"/>
      <c r="L127" s="670" t="n"/>
      <c r="M127" s="670" t="n"/>
      <c r="N127" s="670" t="n"/>
      <c r="O127" s="670" t="n"/>
      <c r="P127" s="670" t="n"/>
      <c r="Q127" s="670" t="n"/>
      <c r="R127" s="670" t="n"/>
      <c r="S127" s="670" t="n"/>
      <c r="T127" s="670" t="n"/>
      <c r="U127" s="670" t="n"/>
      <c r="V127" s="670" t="n"/>
      <c r="W127" s="670" t="n"/>
      <c r="X127" s="670" t="n"/>
      <c r="Y127" s="55" t="n"/>
      <c r="Z127" s="55" t="n"/>
    </row>
    <row r="128" ht="16.5" customHeight="1">
      <c r="A128" s="330" t="inlineStr">
        <is>
          <t>Золоченная в печи</t>
        </is>
      </c>
      <c r="B128" s="314" t="n"/>
      <c r="C128" s="314" t="n"/>
      <c r="D128" s="314" t="n"/>
      <c r="E128" s="314" t="n"/>
      <c r="F128" s="314" t="n"/>
      <c r="G128" s="314" t="n"/>
      <c r="H128" s="314" t="n"/>
      <c r="I128" s="314" t="n"/>
      <c r="J128" s="314" t="n"/>
      <c r="K128" s="314" t="n"/>
      <c r="L128" s="314" t="n"/>
      <c r="M128" s="314" t="n"/>
      <c r="N128" s="314" t="n"/>
      <c r="O128" s="314" t="n"/>
      <c r="P128" s="314" t="n"/>
      <c r="Q128" s="314" t="n"/>
      <c r="R128" s="314" t="n"/>
      <c r="S128" s="314" t="n"/>
      <c r="T128" s="314" t="n"/>
      <c r="U128" s="314" t="n"/>
      <c r="V128" s="314" t="n"/>
      <c r="W128" s="314" t="n"/>
      <c r="X128" s="314" t="n"/>
      <c r="Y128" s="330" t="n"/>
      <c r="Z128" s="330" t="n"/>
    </row>
    <row r="129" ht="14.25" customHeight="1">
      <c r="A129" s="331" t="inlineStr">
        <is>
          <t>Вареные колбасы</t>
        </is>
      </c>
      <c r="B129" s="314" t="n"/>
      <c r="C129" s="314" t="n"/>
      <c r="D129" s="314" t="n"/>
      <c r="E129" s="314" t="n"/>
      <c r="F129" s="314" t="n"/>
      <c r="G129" s="314" t="n"/>
      <c r="H129" s="314" t="n"/>
      <c r="I129" s="314" t="n"/>
      <c r="J129" s="314" t="n"/>
      <c r="K129" s="314" t="n"/>
      <c r="L129" s="314" t="n"/>
      <c r="M129" s="314" t="n"/>
      <c r="N129" s="314" t="n"/>
      <c r="O129" s="314" t="n"/>
      <c r="P129" s="314" t="n"/>
      <c r="Q129" s="314" t="n"/>
      <c r="R129" s="314" t="n"/>
      <c r="S129" s="314" t="n"/>
      <c r="T129" s="314" t="n"/>
      <c r="U129" s="314" t="n"/>
      <c r="V129" s="314" t="n"/>
      <c r="W129" s="314" t="n"/>
      <c r="X129" s="314" t="n"/>
      <c r="Y129" s="331" t="n"/>
      <c r="Z129" s="33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6" t="n">
        <v>4607091383423</v>
      </c>
      <c r="E130" s="639" t="n"/>
      <c r="F130" s="671" t="n">
        <v>1.35</v>
      </c>
      <c r="G130" s="38" t="n">
        <v>8</v>
      </c>
      <c r="H130" s="671" t="n">
        <v>10.8</v>
      </c>
      <c r="I130" s="671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6" t="n">
        <v>4607091381405</v>
      </c>
      <c r="E131" s="639" t="n"/>
      <c r="F131" s="671" t="n">
        <v>1.35</v>
      </c>
      <c r="G131" s="38" t="n">
        <v>8</v>
      </c>
      <c r="H131" s="671" t="n">
        <v>10.8</v>
      </c>
      <c r="I131" s="671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3" t="n"/>
      <c r="P131" s="673" t="n"/>
      <c r="Q131" s="673" t="n"/>
      <c r="R131" s="639" t="n"/>
      <c r="S131" s="40" t="inlineStr"/>
      <c r="T131" s="40" t="inlineStr"/>
      <c r="U131" s="41" t="inlineStr">
        <is>
          <t>кг</t>
        </is>
      </c>
      <c r="V131" s="674" t="n">
        <v>0</v>
      </c>
      <c r="W131" s="675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6" t="n">
        <v>4607091386516</v>
      </c>
      <c r="E132" s="639" t="n"/>
      <c r="F132" s="671" t="n">
        <v>1.4</v>
      </c>
      <c r="G132" s="38" t="n">
        <v>8</v>
      </c>
      <c r="H132" s="671" t="n">
        <v>11.2</v>
      </c>
      <c r="I132" s="671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3" t="n"/>
      <c r="P132" s="673" t="n"/>
      <c r="Q132" s="673" t="n"/>
      <c r="R132" s="639" t="n"/>
      <c r="S132" s="40" t="inlineStr"/>
      <c r="T132" s="40" t="inlineStr"/>
      <c r="U132" s="41" t="inlineStr">
        <is>
          <t>кг</t>
        </is>
      </c>
      <c r="V132" s="674" t="n">
        <v>0</v>
      </c>
      <c r="W132" s="675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1" t="n"/>
      <c r="B133" s="314" t="n"/>
      <c r="C133" s="314" t="n"/>
      <c r="D133" s="314" t="n"/>
      <c r="E133" s="314" t="n"/>
      <c r="F133" s="314" t="n"/>
      <c r="G133" s="314" t="n"/>
      <c r="H133" s="314" t="n"/>
      <c r="I133" s="314" t="n"/>
      <c r="J133" s="314" t="n"/>
      <c r="K133" s="314" t="n"/>
      <c r="L133" s="314" t="n"/>
      <c r="M133" s="676" t="n"/>
      <c r="N133" s="677" t="inlineStr">
        <is>
          <t>Итого</t>
        </is>
      </c>
      <c r="O133" s="647" t="n"/>
      <c r="P133" s="647" t="n"/>
      <c r="Q133" s="647" t="n"/>
      <c r="R133" s="647" t="n"/>
      <c r="S133" s="647" t="n"/>
      <c r="T133" s="648" t="n"/>
      <c r="U133" s="43" t="inlineStr">
        <is>
          <t>кор</t>
        </is>
      </c>
      <c r="V133" s="678">
        <f>IFERROR(V130/H130,"0")+IFERROR(V131/H131,"0")+IFERROR(V132/H132,"0")</f>
        <v/>
      </c>
      <c r="W133" s="678">
        <f>IFERROR(W130/H130,"0")+IFERROR(W131/H131,"0")+IFERROR(W132/H132,"0")</f>
        <v/>
      </c>
      <c r="X133" s="678">
        <f>IFERROR(IF(X130="",0,X130),"0")+IFERROR(IF(X131="",0,X131),"0")+IFERROR(IF(X132="",0,X132),"0")</f>
        <v/>
      </c>
      <c r="Y133" s="679" t="n"/>
      <c r="Z133" s="679" t="n"/>
    </row>
    <row r="134">
      <c r="A134" s="314" t="n"/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676" t="n"/>
      <c r="N134" s="677" t="inlineStr">
        <is>
          <t>Итого</t>
        </is>
      </c>
      <c r="O134" s="647" t="n"/>
      <c r="P134" s="647" t="n"/>
      <c r="Q134" s="647" t="n"/>
      <c r="R134" s="647" t="n"/>
      <c r="S134" s="647" t="n"/>
      <c r="T134" s="648" t="n"/>
      <c r="U134" s="43" t="inlineStr">
        <is>
          <t>кг</t>
        </is>
      </c>
      <c r="V134" s="678">
        <f>IFERROR(SUM(V130:V132),"0")</f>
        <v/>
      </c>
      <c r="W134" s="678">
        <f>IFERROR(SUM(W130:W132),"0")</f>
        <v/>
      </c>
      <c r="X134" s="43" t="n"/>
      <c r="Y134" s="679" t="n"/>
      <c r="Z134" s="679" t="n"/>
    </row>
    <row r="135" ht="16.5" customHeight="1">
      <c r="A135" s="330" t="inlineStr">
        <is>
          <t>Мясорубская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0" t="n"/>
      <c r="Z135" s="330" t="n"/>
    </row>
    <row r="136" ht="14.25" customHeight="1">
      <c r="A136" s="331" t="inlineStr">
        <is>
          <t>Копченые колбасы</t>
        </is>
      </c>
      <c r="B136" s="314" t="n"/>
      <c r="C136" s="314" t="n"/>
      <c r="D136" s="314" t="n"/>
      <c r="E136" s="314" t="n"/>
      <c r="F136" s="314" t="n"/>
      <c r="G136" s="314" t="n"/>
      <c r="H136" s="314" t="n"/>
      <c r="I136" s="314" t="n"/>
      <c r="J136" s="314" t="n"/>
      <c r="K136" s="314" t="n"/>
      <c r="L136" s="314" t="n"/>
      <c r="M136" s="314" t="n"/>
      <c r="N136" s="314" t="n"/>
      <c r="O136" s="314" t="n"/>
      <c r="P136" s="314" t="n"/>
      <c r="Q136" s="314" t="n"/>
      <c r="R136" s="314" t="n"/>
      <c r="S136" s="314" t="n"/>
      <c r="T136" s="314" t="n"/>
      <c r="U136" s="314" t="n"/>
      <c r="V136" s="314" t="n"/>
      <c r="W136" s="314" t="n"/>
      <c r="X136" s="314" t="n"/>
      <c r="Y136" s="331" t="n"/>
      <c r="Z136" s="331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6" t="n">
        <v>4680115883963</v>
      </c>
      <c r="E137" s="639" t="n"/>
      <c r="F137" s="671" t="n">
        <v>0.28</v>
      </c>
      <c r="G137" s="38" t="n">
        <v>6</v>
      </c>
      <c r="H137" s="671" t="n">
        <v>1.68</v>
      </c>
      <c r="I137" s="671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4" t="inlineStr">
        <is>
          <t>П/к колбасы «Мясорубская» ф/в 0,28 н/о ТМ «Стародворье»</t>
        </is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6" t="n">
        <v>4680115880993</v>
      </c>
      <c r="E138" s="639" t="n"/>
      <c r="F138" s="671" t="n">
        <v>0.7</v>
      </c>
      <c r="G138" s="38" t="n">
        <v>6</v>
      </c>
      <c r="H138" s="671" t="n">
        <v>4.2</v>
      </c>
      <c r="I138" s="671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6" t="n">
        <v>4680115881761</v>
      </c>
      <c r="E139" s="639" t="n"/>
      <c r="F139" s="671" t="n">
        <v>0.7</v>
      </c>
      <c r="G139" s="38" t="n">
        <v>6</v>
      </c>
      <c r="H139" s="671" t="n">
        <v>4.2</v>
      </c>
      <c r="I139" s="671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3" t="n"/>
      <c r="P139" s="673" t="n"/>
      <c r="Q139" s="673" t="n"/>
      <c r="R139" s="639" t="n"/>
      <c r="S139" s="40" t="inlineStr"/>
      <c r="T139" s="40" t="inlineStr"/>
      <c r="U139" s="41" t="inlineStr">
        <is>
          <t>кг</t>
        </is>
      </c>
      <c r="V139" s="674" t="n">
        <v>0</v>
      </c>
      <c r="W139" s="675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6" t="n">
        <v>4680115881563</v>
      </c>
      <c r="E140" s="639" t="n"/>
      <c r="F140" s="671" t="n">
        <v>0.7</v>
      </c>
      <c r="G140" s="38" t="n">
        <v>6</v>
      </c>
      <c r="H140" s="671" t="n">
        <v>4.2</v>
      </c>
      <c r="I140" s="671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3" t="n"/>
      <c r="P140" s="673" t="n"/>
      <c r="Q140" s="673" t="n"/>
      <c r="R140" s="639" t="n"/>
      <c r="S140" s="40" t="inlineStr"/>
      <c r="T140" s="40" t="inlineStr"/>
      <c r="U140" s="41" t="inlineStr">
        <is>
          <t>кг</t>
        </is>
      </c>
      <c r="V140" s="674" t="n">
        <v>0</v>
      </c>
      <c r="W140" s="675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6" t="n">
        <v>4680115880986</v>
      </c>
      <c r="E141" s="639" t="n"/>
      <c r="F141" s="671" t="n">
        <v>0.35</v>
      </c>
      <c r="G141" s="38" t="n">
        <v>6</v>
      </c>
      <c r="H141" s="671" t="n">
        <v>2.1</v>
      </c>
      <c r="I141" s="671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3" t="n"/>
      <c r="P141" s="673" t="n"/>
      <c r="Q141" s="673" t="n"/>
      <c r="R141" s="639" t="n"/>
      <c r="S141" s="40" t="inlineStr"/>
      <c r="T141" s="40" t="inlineStr"/>
      <c r="U141" s="41" t="inlineStr">
        <is>
          <t>кг</t>
        </is>
      </c>
      <c r="V141" s="674" t="n">
        <v>0</v>
      </c>
      <c r="W141" s="675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6" t="n">
        <v>4680115880207</v>
      </c>
      <c r="E142" s="639" t="n"/>
      <c r="F142" s="671" t="n">
        <v>0.4</v>
      </c>
      <c r="G142" s="38" t="n">
        <v>6</v>
      </c>
      <c r="H142" s="671" t="n">
        <v>2.4</v>
      </c>
      <c r="I142" s="671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3" t="n"/>
      <c r="P142" s="673" t="n"/>
      <c r="Q142" s="673" t="n"/>
      <c r="R142" s="639" t="n"/>
      <c r="S142" s="40" t="inlineStr"/>
      <c r="T142" s="40" t="inlineStr"/>
      <c r="U142" s="41" t="inlineStr">
        <is>
          <t>кг</t>
        </is>
      </c>
      <c r="V142" s="674" t="n">
        <v>0</v>
      </c>
      <c r="W142" s="675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6" t="n">
        <v>4680115881785</v>
      </c>
      <c r="E143" s="639" t="n"/>
      <c r="F143" s="671" t="n">
        <v>0.35</v>
      </c>
      <c r="G143" s="38" t="n">
        <v>6</v>
      </c>
      <c r="H143" s="671" t="n">
        <v>2.1</v>
      </c>
      <c r="I143" s="671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6" t="n">
        <v>4680115881679</v>
      </c>
      <c r="E144" s="639" t="n"/>
      <c r="F144" s="671" t="n">
        <v>0.35</v>
      </c>
      <c r="G144" s="38" t="n">
        <v>6</v>
      </c>
      <c r="H144" s="671" t="n">
        <v>2.1</v>
      </c>
      <c r="I144" s="671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6" t="n">
        <v>4680115880191</v>
      </c>
      <c r="E145" s="639" t="n"/>
      <c r="F145" s="671" t="n">
        <v>0.4</v>
      </c>
      <c r="G145" s="38" t="n">
        <v>6</v>
      </c>
      <c r="H145" s="671" t="n">
        <v>2.4</v>
      </c>
      <c r="I145" s="671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1" t="n"/>
      <c r="B146" s="314" t="n"/>
      <c r="C146" s="314" t="n"/>
      <c r="D146" s="314" t="n"/>
      <c r="E146" s="314" t="n"/>
      <c r="F146" s="314" t="n"/>
      <c r="G146" s="314" t="n"/>
      <c r="H146" s="314" t="n"/>
      <c r="I146" s="314" t="n"/>
      <c r="J146" s="314" t="n"/>
      <c r="K146" s="314" t="n"/>
      <c r="L146" s="314" t="n"/>
      <c r="M146" s="676" t="n"/>
      <c r="N146" s="677" t="inlineStr">
        <is>
          <t>Итого</t>
        </is>
      </c>
      <c r="O146" s="647" t="n"/>
      <c r="P146" s="647" t="n"/>
      <c r="Q146" s="647" t="n"/>
      <c r="R146" s="647" t="n"/>
      <c r="S146" s="647" t="n"/>
      <c r="T146" s="648" t="n"/>
      <c r="U146" s="43" t="inlineStr">
        <is>
          <t>кор</t>
        </is>
      </c>
      <c r="V146" s="678">
        <f>IFERROR(V137/H137,"0")+IFERROR(V138/H138,"0")+IFERROR(V139/H139,"0")+IFERROR(V140/H140,"0")+IFERROR(V141/H141,"0")+IFERROR(V142/H142,"0")+IFERROR(V143/H143,"0")+IFERROR(V144/H144,"0")+IFERROR(V145/H145,"0")</f>
        <v/>
      </c>
      <c r="W146" s="678">
        <f>IFERROR(W137/H137,"0")+IFERROR(W138/H138,"0")+IFERROR(W139/H139,"0")+IFERROR(W140/H140,"0")+IFERROR(W141/H141,"0")+IFERROR(W142/H142,"0")+IFERROR(W143/H143,"0")+IFERROR(W144/H144,"0")+IFERROR(W145/H145,"0")</f>
        <v/>
      </c>
      <c r="X146" s="67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9" t="n"/>
      <c r="Z146" s="679" t="n"/>
    </row>
    <row r="147">
      <c r="A147" s="314" t="n"/>
      <c r="B147" s="314" t="n"/>
      <c r="C147" s="314" t="n"/>
      <c r="D147" s="314" t="n"/>
      <c r="E147" s="314" t="n"/>
      <c r="F147" s="314" t="n"/>
      <c r="G147" s="314" t="n"/>
      <c r="H147" s="314" t="n"/>
      <c r="I147" s="314" t="n"/>
      <c r="J147" s="314" t="n"/>
      <c r="K147" s="314" t="n"/>
      <c r="L147" s="314" t="n"/>
      <c r="M147" s="676" t="n"/>
      <c r="N147" s="677" t="inlineStr">
        <is>
          <t>Итого</t>
        </is>
      </c>
      <c r="O147" s="647" t="n"/>
      <c r="P147" s="647" t="n"/>
      <c r="Q147" s="647" t="n"/>
      <c r="R147" s="647" t="n"/>
      <c r="S147" s="647" t="n"/>
      <c r="T147" s="648" t="n"/>
      <c r="U147" s="43" t="inlineStr">
        <is>
          <t>кг</t>
        </is>
      </c>
      <c r="V147" s="678">
        <f>IFERROR(SUM(V137:V145),"0")</f>
        <v/>
      </c>
      <c r="W147" s="678">
        <f>IFERROR(SUM(W137:W145),"0")</f>
        <v/>
      </c>
      <c r="X147" s="43" t="n"/>
      <c r="Y147" s="679" t="n"/>
      <c r="Z147" s="679" t="n"/>
    </row>
    <row r="148" ht="16.5" customHeight="1">
      <c r="A148" s="330" t="inlineStr">
        <is>
          <t>Сочинка</t>
        </is>
      </c>
      <c r="B148" s="314" t="n"/>
      <c r="C148" s="314" t="n"/>
      <c r="D148" s="314" t="n"/>
      <c r="E148" s="314" t="n"/>
      <c r="F148" s="314" t="n"/>
      <c r="G148" s="314" t="n"/>
      <c r="H148" s="314" t="n"/>
      <c r="I148" s="314" t="n"/>
      <c r="J148" s="314" t="n"/>
      <c r="K148" s="314" t="n"/>
      <c r="L148" s="314" t="n"/>
      <c r="M148" s="314" t="n"/>
      <c r="N148" s="314" t="n"/>
      <c r="O148" s="314" t="n"/>
      <c r="P148" s="314" t="n"/>
      <c r="Q148" s="314" t="n"/>
      <c r="R148" s="314" t="n"/>
      <c r="S148" s="314" t="n"/>
      <c r="T148" s="314" t="n"/>
      <c r="U148" s="314" t="n"/>
      <c r="V148" s="314" t="n"/>
      <c r="W148" s="314" t="n"/>
      <c r="X148" s="314" t="n"/>
      <c r="Y148" s="330" t="n"/>
      <c r="Z148" s="330" t="n"/>
    </row>
    <row r="149" ht="14.25" customHeight="1">
      <c r="A149" s="331" t="inlineStr">
        <is>
          <t>Вареные колбасы</t>
        </is>
      </c>
      <c r="B149" s="314" t="n"/>
      <c r="C149" s="314" t="n"/>
      <c r="D149" s="314" t="n"/>
      <c r="E149" s="314" t="n"/>
      <c r="F149" s="314" t="n"/>
      <c r="G149" s="314" t="n"/>
      <c r="H149" s="314" t="n"/>
      <c r="I149" s="314" t="n"/>
      <c r="J149" s="314" t="n"/>
      <c r="K149" s="314" t="n"/>
      <c r="L149" s="314" t="n"/>
      <c r="M149" s="314" t="n"/>
      <c r="N149" s="314" t="n"/>
      <c r="O149" s="314" t="n"/>
      <c r="P149" s="314" t="n"/>
      <c r="Q149" s="314" t="n"/>
      <c r="R149" s="314" t="n"/>
      <c r="S149" s="314" t="n"/>
      <c r="T149" s="314" t="n"/>
      <c r="U149" s="314" t="n"/>
      <c r="V149" s="314" t="n"/>
      <c r="W149" s="314" t="n"/>
      <c r="X149" s="314" t="n"/>
      <c r="Y149" s="331" t="n"/>
      <c r="Z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6" t="n">
        <v>4680115881402</v>
      </c>
      <c r="E150" s="639" t="n"/>
      <c r="F150" s="671" t="n">
        <v>1.35</v>
      </c>
      <c r="G150" s="38" t="n">
        <v>8</v>
      </c>
      <c r="H150" s="671" t="n">
        <v>10.8</v>
      </c>
      <c r="I150" s="671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6" t="n">
        <v>4680115881396</v>
      </c>
      <c r="E151" s="639" t="n"/>
      <c r="F151" s="671" t="n">
        <v>0.45</v>
      </c>
      <c r="G151" s="38" t="n">
        <v>6</v>
      </c>
      <c r="H151" s="671" t="n">
        <v>2.7</v>
      </c>
      <c r="I151" s="671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3" t="n"/>
      <c r="P151" s="673" t="n"/>
      <c r="Q151" s="673" t="n"/>
      <c r="R151" s="639" t="n"/>
      <c r="S151" s="40" t="inlineStr"/>
      <c r="T151" s="40" t="inlineStr"/>
      <c r="U151" s="41" t="inlineStr">
        <is>
          <t>кг</t>
        </is>
      </c>
      <c r="V151" s="674" t="n">
        <v>0</v>
      </c>
      <c r="W151" s="675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1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кор</t>
        </is>
      </c>
      <c r="V152" s="678">
        <f>IFERROR(V150/H150,"0")+IFERROR(V151/H151,"0")</f>
        <v/>
      </c>
      <c r="W152" s="678">
        <f>IFERROR(W150/H150,"0")+IFERROR(W151/H151,"0")</f>
        <v/>
      </c>
      <c r="X152" s="678">
        <f>IFERROR(IF(X150="",0,X150),"0")+IFERROR(IF(X151="",0,X151),"0")</f>
        <v/>
      </c>
      <c r="Y152" s="679" t="n"/>
      <c r="Z152" s="679" t="n"/>
    </row>
    <row r="153">
      <c r="A153" s="314" t="n"/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676" t="n"/>
      <c r="N153" s="677" t="inlineStr">
        <is>
          <t>Итого</t>
        </is>
      </c>
      <c r="O153" s="647" t="n"/>
      <c r="P153" s="647" t="n"/>
      <c r="Q153" s="647" t="n"/>
      <c r="R153" s="647" t="n"/>
      <c r="S153" s="647" t="n"/>
      <c r="T153" s="648" t="n"/>
      <c r="U153" s="43" t="inlineStr">
        <is>
          <t>кг</t>
        </is>
      </c>
      <c r="V153" s="678">
        <f>IFERROR(SUM(V150:V151),"0")</f>
        <v/>
      </c>
      <c r="W153" s="678">
        <f>IFERROR(SUM(W150:W151),"0")</f>
        <v/>
      </c>
      <c r="X153" s="43" t="n"/>
      <c r="Y153" s="679" t="n"/>
      <c r="Z153" s="679" t="n"/>
    </row>
    <row r="154" ht="14.25" customHeight="1">
      <c r="A154" s="331" t="inlineStr">
        <is>
          <t>Ветчины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6" t="n">
        <v>4680115882935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5" t="inlineStr">
        <is>
          <t>Ветчина «Сочинка с сочным окороком» Весовой п/а ТМ «Стародворье»</t>
        </is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6" t="n">
        <v>4680115880764</v>
      </c>
      <c r="E156" s="639" t="n"/>
      <c r="F156" s="671" t="n">
        <v>0.35</v>
      </c>
      <c r="G156" s="38" t="n">
        <v>6</v>
      </c>
      <c r="H156" s="671" t="n">
        <v>2.1</v>
      </c>
      <c r="I156" s="671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Копченые колбасы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6" t="n">
        <v>4680115882683</v>
      </c>
      <c r="E160" s="639" t="n"/>
      <c r="F160" s="671" t="n">
        <v>0.9</v>
      </c>
      <c r="G160" s="38" t="n">
        <v>6</v>
      </c>
      <c r="H160" s="671" t="n">
        <v>5.4</v>
      </c>
      <c r="I160" s="671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6" t="n">
        <v>4680115882690</v>
      </c>
      <c r="E161" s="639" t="n"/>
      <c r="F161" s="671" t="n">
        <v>0.9</v>
      </c>
      <c r="G161" s="38" t="n">
        <v>6</v>
      </c>
      <c r="H161" s="671" t="n">
        <v>5.4</v>
      </c>
      <c r="I161" s="671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6" t="n">
        <v>4680115882669</v>
      </c>
      <c r="E162" s="639" t="n"/>
      <c r="F162" s="671" t="n">
        <v>0.9</v>
      </c>
      <c r="G162" s="38" t="n">
        <v>6</v>
      </c>
      <c r="H162" s="671" t="n">
        <v>5.4</v>
      </c>
      <c r="I162" s="671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3" t="n"/>
      <c r="P162" s="673" t="n"/>
      <c r="Q162" s="673" t="n"/>
      <c r="R162" s="639" t="n"/>
      <c r="S162" s="40" t="inlineStr"/>
      <c r="T162" s="40" t="inlineStr"/>
      <c r="U162" s="41" t="inlineStr">
        <is>
          <t>кг</t>
        </is>
      </c>
      <c r="V162" s="674" t="n">
        <v>0</v>
      </c>
      <c r="W162" s="675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6" t="n">
        <v>4680115882676</v>
      </c>
      <c r="E163" s="639" t="n"/>
      <c r="F163" s="671" t="n">
        <v>0.9</v>
      </c>
      <c r="G163" s="38" t="n">
        <v>6</v>
      </c>
      <c r="H163" s="671" t="n">
        <v>5.4</v>
      </c>
      <c r="I163" s="671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3" t="n"/>
      <c r="P163" s="673" t="n"/>
      <c r="Q163" s="673" t="n"/>
      <c r="R163" s="639" t="n"/>
      <c r="S163" s="40" t="inlineStr"/>
      <c r="T163" s="40" t="inlineStr"/>
      <c r="U163" s="41" t="inlineStr">
        <is>
          <t>кг</t>
        </is>
      </c>
      <c r="V163" s="674" t="n">
        <v>0</v>
      </c>
      <c r="W163" s="675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1" t="n"/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676" t="n"/>
      <c r="N164" s="677" t="inlineStr">
        <is>
          <t>Итого</t>
        </is>
      </c>
      <c r="O164" s="647" t="n"/>
      <c r="P164" s="647" t="n"/>
      <c r="Q164" s="647" t="n"/>
      <c r="R164" s="647" t="n"/>
      <c r="S164" s="647" t="n"/>
      <c r="T164" s="648" t="n"/>
      <c r="U164" s="43" t="inlineStr">
        <is>
          <t>кор</t>
        </is>
      </c>
      <c r="V164" s="678">
        <f>IFERROR(V160/H160,"0")+IFERROR(V161/H161,"0")+IFERROR(V162/H162,"0")+IFERROR(V163/H163,"0")</f>
        <v/>
      </c>
      <c r="W164" s="678">
        <f>IFERROR(W160/H160,"0")+IFERROR(W161/H161,"0")+IFERROR(W162/H162,"0")+IFERROR(W163/H163,"0")</f>
        <v/>
      </c>
      <c r="X164" s="678">
        <f>IFERROR(IF(X160="",0,X160),"0")+IFERROR(IF(X161="",0,X161),"0")+IFERROR(IF(X162="",0,X162),"0")+IFERROR(IF(X163="",0,X163),"0")</f>
        <v/>
      </c>
      <c r="Y164" s="679" t="n"/>
      <c r="Z164" s="679" t="n"/>
    </row>
    <row r="165">
      <c r="A165" s="314" t="n"/>
      <c r="B165" s="314" t="n"/>
      <c r="C165" s="314" t="n"/>
      <c r="D165" s="314" t="n"/>
      <c r="E165" s="314" t="n"/>
      <c r="F165" s="314" t="n"/>
      <c r="G165" s="314" t="n"/>
      <c r="H165" s="314" t="n"/>
      <c r="I165" s="314" t="n"/>
      <c r="J165" s="314" t="n"/>
      <c r="K165" s="314" t="n"/>
      <c r="L165" s="314" t="n"/>
      <c r="M165" s="676" t="n"/>
      <c r="N165" s="677" t="inlineStr">
        <is>
          <t>Итого</t>
        </is>
      </c>
      <c r="O165" s="647" t="n"/>
      <c r="P165" s="647" t="n"/>
      <c r="Q165" s="647" t="n"/>
      <c r="R165" s="647" t="n"/>
      <c r="S165" s="647" t="n"/>
      <c r="T165" s="648" t="n"/>
      <c r="U165" s="43" t="inlineStr">
        <is>
          <t>кг</t>
        </is>
      </c>
      <c r="V165" s="678">
        <f>IFERROR(SUM(V160:V163),"0")</f>
        <v/>
      </c>
      <c r="W165" s="678">
        <f>IFERROR(SUM(W160:W163),"0")</f>
        <v/>
      </c>
      <c r="X165" s="43" t="n"/>
      <c r="Y165" s="679" t="n"/>
      <c r="Z165" s="679" t="n"/>
    </row>
    <row r="166" ht="14.25" customHeight="1">
      <c r="A166" s="331" t="inlineStr">
        <is>
          <t>Сосиски</t>
        </is>
      </c>
      <c r="B166" s="314" t="n"/>
      <c r="C166" s="314" t="n"/>
      <c r="D166" s="314" t="n"/>
      <c r="E166" s="314" t="n"/>
      <c r="F166" s="314" t="n"/>
      <c r="G166" s="314" t="n"/>
      <c r="H166" s="314" t="n"/>
      <c r="I166" s="314" t="n"/>
      <c r="J166" s="314" t="n"/>
      <c r="K166" s="314" t="n"/>
      <c r="L166" s="314" t="n"/>
      <c r="M166" s="314" t="n"/>
      <c r="N166" s="314" t="n"/>
      <c r="O166" s="314" t="n"/>
      <c r="P166" s="314" t="n"/>
      <c r="Q166" s="314" t="n"/>
      <c r="R166" s="314" t="n"/>
      <c r="S166" s="314" t="n"/>
      <c r="T166" s="314" t="n"/>
      <c r="U166" s="314" t="n"/>
      <c r="V166" s="314" t="n"/>
      <c r="W166" s="314" t="n"/>
      <c r="X166" s="314" t="n"/>
      <c r="Y166" s="331" t="n"/>
      <c r="Z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6" t="n">
        <v>4680115881556</v>
      </c>
      <c r="E167" s="639" t="n"/>
      <c r="F167" s="671" t="n">
        <v>1</v>
      </c>
      <c r="G167" s="38" t="n">
        <v>4</v>
      </c>
      <c r="H167" s="671" t="n">
        <v>4</v>
      </c>
      <c r="I167" s="671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6" t="n">
        <v>4680115880573</v>
      </c>
      <c r="E168" s="639" t="n"/>
      <c r="F168" s="671" t="n">
        <v>1.45</v>
      </c>
      <c r="G168" s="38" t="n">
        <v>6</v>
      </c>
      <c r="H168" s="671" t="n">
        <v>8.699999999999999</v>
      </c>
      <c r="I168" s="671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2" t="inlineStr">
        <is>
          <t>Сосиски «Сочинки» Весовой п/а ТМ «Стародворье»</t>
        </is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6" t="n">
        <v>4680115881594</v>
      </c>
      <c r="E169" s="639" t="n"/>
      <c r="F169" s="671" t="n">
        <v>1.35</v>
      </c>
      <c r="G169" s="38" t="n">
        <v>6</v>
      </c>
      <c r="H169" s="671" t="n">
        <v>8.1</v>
      </c>
      <c r="I169" s="671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3" t="n"/>
      <c r="P169" s="673" t="n"/>
      <c r="Q169" s="673" t="n"/>
      <c r="R169" s="639" t="n"/>
      <c r="S169" s="40" t="inlineStr"/>
      <c r="T169" s="40" t="inlineStr"/>
      <c r="U169" s="41" t="inlineStr">
        <is>
          <t>кг</t>
        </is>
      </c>
      <c r="V169" s="674" t="n">
        <v>0</v>
      </c>
      <c r="W169" s="675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6" t="n">
        <v>4680115881587</v>
      </c>
      <c r="E170" s="639" t="n"/>
      <c r="F170" s="671" t="n">
        <v>1</v>
      </c>
      <c r="G170" s="38" t="n">
        <v>4</v>
      </c>
      <c r="H170" s="671" t="n">
        <v>4</v>
      </c>
      <c r="I170" s="671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4" t="inlineStr">
        <is>
          <t>Сосиски «Сочинки по-баварски с сыром» вес п/а ТМ «Стародворье» 1,0 кг</t>
        </is>
      </c>
      <c r="O170" s="673" t="n"/>
      <c r="P170" s="673" t="n"/>
      <c r="Q170" s="673" t="n"/>
      <c r="R170" s="639" t="n"/>
      <c r="S170" s="40" t="inlineStr"/>
      <c r="T170" s="40" t="inlineStr"/>
      <c r="U170" s="41" t="inlineStr">
        <is>
          <t>кг</t>
        </is>
      </c>
      <c r="V170" s="674" t="n">
        <v>0</v>
      </c>
      <c r="W170" s="675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6" t="n">
        <v>4680115880962</v>
      </c>
      <c r="E171" s="639" t="n"/>
      <c r="F171" s="671" t="n">
        <v>1.3</v>
      </c>
      <c r="G171" s="38" t="n">
        <v>6</v>
      </c>
      <c r="H171" s="671" t="n">
        <v>7.8</v>
      </c>
      <c r="I171" s="671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3" t="n"/>
      <c r="P171" s="673" t="n"/>
      <c r="Q171" s="673" t="n"/>
      <c r="R171" s="639" t="n"/>
      <c r="S171" s="40" t="inlineStr"/>
      <c r="T171" s="40" t="inlineStr"/>
      <c r="U171" s="41" t="inlineStr">
        <is>
          <t>кг</t>
        </is>
      </c>
      <c r="V171" s="674" t="n">
        <v>0</v>
      </c>
      <c r="W171" s="675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6" t="n">
        <v>4680115881617</v>
      </c>
      <c r="E172" s="639" t="n"/>
      <c r="F172" s="671" t="n">
        <v>1.35</v>
      </c>
      <c r="G172" s="38" t="n">
        <v>6</v>
      </c>
      <c r="H172" s="671" t="n">
        <v>8.1</v>
      </c>
      <c r="I172" s="671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6" t="n">
        <v>4680115881228</v>
      </c>
      <c r="E173" s="639" t="n"/>
      <c r="F173" s="671" t="n">
        <v>0.4</v>
      </c>
      <c r="G173" s="38" t="n">
        <v>6</v>
      </c>
      <c r="H173" s="671" t="n">
        <v>2.4</v>
      </c>
      <c r="I173" s="671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7" t="inlineStr">
        <is>
          <t>Сосиски «Сочинки по-баварски с сыром» Фикс.вес 0,4 П/а мгс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6" t="n">
        <v>4680115881037</v>
      </c>
      <c r="E174" s="639" t="n"/>
      <c r="F174" s="671" t="n">
        <v>0.84</v>
      </c>
      <c r="G174" s="38" t="n">
        <v>4</v>
      </c>
      <c r="H174" s="671" t="n">
        <v>3.36</v>
      </c>
      <c r="I174" s="671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8" t="inlineStr">
        <is>
          <t>Сосиски «Сочинки по-баварски с сыром» Фикс.вес 0,84 кг п/а мгс ТМ «Стародворье»</t>
        </is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6" t="n">
        <v>4680115881211</v>
      </c>
      <c r="E175" s="639" t="n"/>
      <c r="F175" s="671" t="n">
        <v>0.4</v>
      </c>
      <c r="G175" s="38" t="n">
        <v>6</v>
      </c>
      <c r="H175" s="671" t="n">
        <v>2.4</v>
      </c>
      <c r="I175" s="671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6" t="n">
        <v>4680115881020</v>
      </c>
      <c r="E176" s="639" t="n"/>
      <c r="F176" s="671" t="n">
        <v>0.84</v>
      </c>
      <c r="G176" s="38" t="n">
        <v>4</v>
      </c>
      <c r="H176" s="671" t="n">
        <v>3.36</v>
      </c>
      <c r="I176" s="671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6" t="n">
        <v>4680115882195</v>
      </c>
      <c r="E177" s="639" t="n"/>
      <c r="F177" s="671" t="n">
        <v>0.4</v>
      </c>
      <c r="G177" s="38" t="n">
        <v>6</v>
      </c>
      <c r="H177" s="671" t="n">
        <v>2.4</v>
      </c>
      <c r="I177" s="671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6" t="n">
        <v>4680115882607</v>
      </c>
      <c r="E178" s="639" t="n"/>
      <c r="F178" s="671" t="n">
        <v>0.3</v>
      </c>
      <c r="G178" s="38" t="n">
        <v>6</v>
      </c>
      <c r="H178" s="671" t="n">
        <v>1.8</v>
      </c>
      <c r="I178" s="671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6" t="n">
        <v>4680115880092</v>
      </c>
      <c r="E179" s="639" t="n"/>
      <c r="F179" s="671" t="n">
        <v>0.4</v>
      </c>
      <c r="G179" s="38" t="n">
        <v>6</v>
      </c>
      <c r="H179" s="671" t="n">
        <v>2.4</v>
      </c>
      <c r="I179" s="671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6" t="n">
        <v>4680115880221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6" t="n">
        <v>4680115882942</v>
      </c>
      <c r="E181" s="639" t="n"/>
      <c r="F181" s="671" t="n">
        <v>0.3</v>
      </c>
      <c r="G181" s="38" t="n">
        <v>6</v>
      </c>
      <c r="H181" s="671" t="n">
        <v>1.8</v>
      </c>
      <c r="I181" s="671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6" t="n">
        <v>4680115880504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6" t="n">
        <v>4680115882164</v>
      </c>
      <c r="E183" s="639" t="n"/>
      <c r="F183" s="671" t="n">
        <v>0.4</v>
      </c>
      <c r="G183" s="38" t="n">
        <v>6</v>
      </c>
      <c r="H183" s="671" t="n">
        <v>2.4</v>
      </c>
      <c r="I183" s="671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1" t="n"/>
      <c r="B184" s="314" t="n"/>
      <c r="C184" s="314" t="n"/>
      <c r="D184" s="314" t="n"/>
      <c r="E184" s="314" t="n"/>
      <c r="F184" s="314" t="n"/>
      <c r="G184" s="314" t="n"/>
      <c r="H184" s="314" t="n"/>
      <c r="I184" s="314" t="n"/>
      <c r="J184" s="314" t="n"/>
      <c r="K184" s="314" t="n"/>
      <c r="L184" s="314" t="n"/>
      <c r="M184" s="676" t="n"/>
      <c r="N184" s="677" t="inlineStr">
        <is>
          <t>Итого</t>
        </is>
      </c>
      <c r="O184" s="647" t="n"/>
      <c r="P184" s="647" t="n"/>
      <c r="Q184" s="647" t="n"/>
      <c r="R184" s="647" t="n"/>
      <c r="S184" s="647" t="n"/>
      <c r="T184" s="648" t="n"/>
      <c r="U184" s="43" t="inlineStr">
        <is>
          <t>кор</t>
        </is>
      </c>
      <c r="V184" s="67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9" t="n"/>
      <c r="Z184" s="679" t="n"/>
    </row>
    <row r="185">
      <c r="A185" s="314" t="n"/>
      <c r="B185" s="314" t="n"/>
      <c r="C185" s="314" t="n"/>
      <c r="D185" s="314" t="n"/>
      <c r="E185" s="314" t="n"/>
      <c r="F185" s="314" t="n"/>
      <c r="G185" s="314" t="n"/>
      <c r="H185" s="314" t="n"/>
      <c r="I185" s="314" t="n"/>
      <c r="J185" s="314" t="n"/>
      <c r="K185" s="314" t="n"/>
      <c r="L185" s="314" t="n"/>
      <c r="M185" s="676" t="n"/>
      <c r="N185" s="677" t="inlineStr">
        <is>
          <t>Итого</t>
        </is>
      </c>
      <c r="O185" s="647" t="n"/>
      <c r="P185" s="647" t="n"/>
      <c r="Q185" s="647" t="n"/>
      <c r="R185" s="647" t="n"/>
      <c r="S185" s="647" t="n"/>
      <c r="T185" s="648" t="n"/>
      <c r="U185" s="43" t="inlineStr">
        <is>
          <t>кг</t>
        </is>
      </c>
      <c r="V185" s="678">
        <f>IFERROR(SUM(V167:V183),"0")</f>
        <v/>
      </c>
      <c r="W185" s="678">
        <f>IFERROR(SUM(W167:W183),"0")</f>
        <v/>
      </c>
      <c r="X185" s="43" t="n"/>
      <c r="Y185" s="679" t="n"/>
      <c r="Z185" s="679" t="n"/>
    </row>
    <row r="186" ht="14.25" customHeight="1">
      <c r="A186" s="331" t="inlineStr">
        <is>
          <t>Сардельки</t>
        </is>
      </c>
      <c r="B186" s="314" t="n"/>
      <c r="C186" s="314" t="n"/>
      <c r="D186" s="314" t="n"/>
      <c r="E186" s="314" t="n"/>
      <c r="F186" s="314" t="n"/>
      <c r="G186" s="314" t="n"/>
      <c r="H186" s="314" t="n"/>
      <c r="I186" s="314" t="n"/>
      <c r="J186" s="314" t="n"/>
      <c r="K186" s="314" t="n"/>
      <c r="L186" s="314" t="n"/>
      <c r="M186" s="314" t="n"/>
      <c r="N186" s="314" t="n"/>
      <c r="O186" s="314" t="n"/>
      <c r="P186" s="314" t="n"/>
      <c r="Q186" s="314" t="n"/>
      <c r="R186" s="314" t="n"/>
      <c r="S186" s="314" t="n"/>
      <c r="T186" s="314" t="n"/>
      <c r="U186" s="314" t="n"/>
      <c r="V186" s="314" t="n"/>
      <c r="W186" s="314" t="n"/>
      <c r="X186" s="314" t="n"/>
      <c r="Y186" s="331" t="n"/>
      <c r="Z186" s="331" t="n"/>
    </row>
    <row r="187" ht="16.5" customHeight="1">
      <c r="A187" s="64" t="inlineStr">
        <is>
          <t>SU003042</t>
        </is>
      </c>
      <c r="B187" s="64" t="inlineStr">
        <is>
          <t>P003608</t>
        </is>
      </c>
      <c r="C187" s="37" t="n">
        <v>4301060360</v>
      </c>
      <c r="D187" s="326" t="n">
        <v>4680115882874</v>
      </c>
      <c r="E187" s="639" t="n"/>
      <c r="F187" s="671" t="n">
        <v>0.8</v>
      </c>
      <c r="G187" s="38" t="n">
        <v>4</v>
      </c>
      <c r="H187" s="671" t="n">
        <v>3.2</v>
      </c>
      <c r="I187" s="671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78" t="inlineStr">
        <is>
          <t>Сардельки «Сочинки» Весовой н/о ТМ «Стародворье»</t>
        </is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>
        <is>
          <t>Новинка</t>
        </is>
      </c>
      <c r="AD187" s="71" t="n"/>
      <c r="BA187" s="172" t="inlineStr">
        <is>
          <t>КИ</t>
        </is>
      </c>
    </row>
    <row r="188" ht="16.5" customHeight="1">
      <c r="A188" s="64" t="inlineStr">
        <is>
          <t>SU003043</t>
        </is>
      </c>
      <c r="B188" s="64" t="inlineStr">
        <is>
          <t>P003604</t>
        </is>
      </c>
      <c r="C188" s="37" t="n">
        <v>4301060359</v>
      </c>
      <c r="D188" s="326" t="n">
        <v>4680115884434</v>
      </c>
      <c r="E188" s="639" t="n"/>
      <c r="F188" s="671" t="n">
        <v>0.8</v>
      </c>
      <c r="G188" s="38" t="n">
        <v>4</v>
      </c>
      <c r="H188" s="671" t="n">
        <v>3.2</v>
      </c>
      <c r="I188" s="671" t="n">
        <v>3.466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30</v>
      </c>
      <c r="N188" s="779" t="inlineStr">
        <is>
          <t>Сардельки «Шпикачки Сочинки» Весовой н/о ТМ «Стародворье»</t>
        </is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>
        <is>
          <t>Новинка</t>
        </is>
      </c>
      <c r="AD188" s="71" t="n"/>
      <c r="BA188" s="173" t="inlineStr">
        <is>
          <t>КИ</t>
        </is>
      </c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6" t="n">
        <v>4680115880801</v>
      </c>
      <c r="E189" s="639" t="n"/>
      <c r="F189" s="671" t="n">
        <v>0.4</v>
      </c>
      <c r="G189" s="38" t="n">
        <v>6</v>
      </c>
      <c r="H189" s="671" t="n">
        <v>2.4</v>
      </c>
      <c r="I189" s="671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73" t="n"/>
      <c r="P189" s="673" t="n"/>
      <c r="Q189" s="673" t="n"/>
      <c r="R189" s="639" t="n"/>
      <c r="S189" s="40" t="inlineStr"/>
      <c r="T189" s="40" t="inlineStr"/>
      <c r="U189" s="41" t="inlineStr">
        <is>
          <t>кг</t>
        </is>
      </c>
      <c r="V189" s="674" t="n">
        <v>0</v>
      </c>
      <c r="W189" s="67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6" t="n">
        <v>4680115880818</v>
      </c>
      <c r="E190" s="639" t="n"/>
      <c r="F190" s="671" t="n">
        <v>0.4</v>
      </c>
      <c r="G190" s="38" t="n">
        <v>6</v>
      </c>
      <c r="H190" s="671" t="n">
        <v>2.4</v>
      </c>
      <c r="I190" s="67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73" t="n"/>
      <c r="P190" s="673" t="n"/>
      <c r="Q190" s="673" t="n"/>
      <c r="R190" s="639" t="n"/>
      <c r="S190" s="40" t="inlineStr"/>
      <c r="T190" s="40" t="inlineStr"/>
      <c r="U190" s="41" t="inlineStr">
        <is>
          <t>кг</t>
        </is>
      </c>
      <c r="V190" s="674" t="n">
        <v>0</v>
      </c>
      <c r="W190" s="67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21" t="n"/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676" t="n"/>
      <c r="N191" s="677" t="inlineStr">
        <is>
          <t>Итого</t>
        </is>
      </c>
      <c r="O191" s="647" t="n"/>
      <c r="P191" s="647" t="n"/>
      <c r="Q191" s="647" t="n"/>
      <c r="R191" s="647" t="n"/>
      <c r="S191" s="647" t="n"/>
      <c r="T191" s="648" t="n"/>
      <c r="U191" s="43" t="inlineStr">
        <is>
          <t>кор</t>
        </is>
      </c>
      <c r="V191" s="678">
        <f>IFERROR(V187/H187,"0")+IFERROR(V188/H188,"0")+IFERROR(V189/H189,"0")+IFERROR(V190/H190,"0")</f>
        <v/>
      </c>
      <c r="W191" s="678">
        <f>IFERROR(W187/H187,"0")+IFERROR(W188/H188,"0")+IFERROR(W189/H189,"0")+IFERROR(W190/H190,"0")</f>
        <v/>
      </c>
      <c r="X191" s="678">
        <f>IFERROR(IF(X187="",0,X187),"0")+IFERROR(IF(X188="",0,X188),"0")+IFERROR(IF(X189="",0,X189),"0")+IFERROR(IF(X190="",0,X190),"0")</f>
        <v/>
      </c>
      <c r="Y191" s="679" t="n"/>
      <c r="Z191" s="679" t="n"/>
    </row>
    <row r="192">
      <c r="A192" s="314" t="n"/>
      <c r="B192" s="314" t="n"/>
      <c r="C192" s="314" t="n"/>
      <c r="D192" s="314" t="n"/>
      <c r="E192" s="314" t="n"/>
      <c r="F192" s="314" t="n"/>
      <c r="G192" s="314" t="n"/>
      <c r="H192" s="314" t="n"/>
      <c r="I192" s="314" t="n"/>
      <c r="J192" s="314" t="n"/>
      <c r="K192" s="314" t="n"/>
      <c r="L192" s="314" t="n"/>
      <c r="M192" s="676" t="n"/>
      <c r="N192" s="677" t="inlineStr">
        <is>
          <t>Итого</t>
        </is>
      </c>
      <c r="O192" s="647" t="n"/>
      <c r="P192" s="647" t="n"/>
      <c r="Q192" s="647" t="n"/>
      <c r="R192" s="647" t="n"/>
      <c r="S192" s="647" t="n"/>
      <c r="T192" s="648" t="n"/>
      <c r="U192" s="43" t="inlineStr">
        <is>
          <t>кг</t>
        </is>
      </c>
      <c r="V192" s="678">
        <f>IFERROR(SUM(V187:V190),"0")</f>
        <v/>
      </c>
      <c r="W192" s="678">
        <f>IFERROR(SUM(W187:W190),"0")</f>
        <v/>
      </c>
      <c r="X192" s="43" t="n"/>
      <c r="Y192" s="679" t="n"/>
      <c r="Z192" s="679" t="n"/>
    </row>
    <row r="193" ht="16.5" customHeight="1">
      <c r="A193" s="330" t="inlineStr">
        <is>
          <t>Филедворская</t>
        </is>
      </c>
      <c r="B193" s="314" t="n"/>
      <c r="C193" s="314" t="n"/>
      <c r="D193" s="314" t="n"/>
      <c r="E193" s="314" t="n"/>
      <c r="F193" s="314" t="n"/>
      <c r="G193" s="314" t="n"/>
      <c r="H193" s="314" t="n"/>
      <c r="I193" s="314" t="n"/>
      <c r="J193" s="314" t="n"/>
      <c r="K193" s="314" t="n"/>
      <c r="L193" s="314" t="n"/>
      <c r="M193" s="314" t="n"/>
      <c r="N193" s="314" t="n"/>
      <c r="O193" s="314" t="n"/>
      <c r="P193" s="314" t="n"/>
      <c r="Q193" s="314" t="n"/>
      <c r="R193" s="314" t="n"/>
      <c r="S193" s="314" t="n"/>
      <c r="T193" s="314" t="n"/>
      <c r="U193" s="314" t="n"/>
      <c r="V193" s="314" t="n"/>
      <c r="W193" s="314" t="n"/>
      <c r="X193" s="314" t="n"/>
      <c r="Y193" s="330" t="n"/>
      <c r="Z193" s="330" t="n"/>
    </row>
    <row r="194" ht="14.25" customHeight="1">
      <c r="A194" s="331" t="inlineStr">
        <is>
          <t>Копченые колбасы</t>
        </is>
      </c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314" t="n"/>
      <c r="N194" s="314" t="n"/>
      <c r="O194" s="314" t="n"/>
      <c r="P194" s="314" t="n"/>
      <c r="Q194" s="314" t="n"/>
      <c r="R194" s="314" t="n"/>
      <c r="S194" s="314" t="n"/>
      <c r="T194" s="314" t="n"/>
      <c r="U194" s="314" t="n"/>
      <c r="V194" s="314" t="n"/>
      <c r="W194" s="314" t="n"/>
      <c r="X194" s="314" t="n"/>
      <c r="Y194" s="331" t="n"/>
      <c r="Z194" s="331" t="n"/>
    </row>
    <row r="195" ht="27" customHeight="1">
      <c r="A195" s="64" t="inlineStr">
        <is>
          <t>SU002617</t>
        </is>
      </c>
      <c r="B195" s="64" t="inlineStr">
        <is>
          <t>P002951</t>
        </is>
      </c>
      <c r="C195" s="37" t="n">
        <v>4301031151</v>
      </c>
      <c r="D195" s="326" t="n">
        <v>4607091389845</v>
      </c>
      <c r="E195" s="639" t="n"/>
      <c r="F195" s="671" t="n">
        <v>0.35</v>
      </c>
      <c r="G195" s="38" t="n">
        <v>6</v>
      </c>
      <c r="H195" s="671" t="n">
        <v>2.1</v>
      </c>
      <c r="I195" s="671" t="n">
        <v>2.2</v>
      </c>
      <c r="J195" s="38" t="n">
        <v>234</v>
      </c>
      <c r="K195" s="38" t="inlineStr">
        <is>
          <t>18</t>
        </is>
      </c>
      <c r="L195" s="39" t="inlineStr">
        <is>
          <t>СК2</t>
        </is>
      </c>
      <c r="M195" s="38" t="n">
        <v>40</v>
      </c>
      <c r="N195" s="78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195" s="673" t="n"/>
      <c r="P195" s="673" t="n"/>
      <c r="Q195" s="673" t="n"/>
      <c r="R195" s="639" t="n"/>
      <c r="S195" s="40" t="inlineStr"/>
      <c r="T195" s="40" t="inlineStr"/>
      <c r="U195" s="41" t="inlineStr">
        <is>
          <t>кг</t>
        </is>
      </c>
      <c r="V195" s="674" t="n">
        <v>0</v>
      </c>
      <c r="W195" s="675">
        <f>IFERROR(IF(V195="",0,CEILING((V195/$H195),1)*$H195),"")</f>
        <v/>
      </c>
      <c r="X195" s="42">
        <f>IFERROR(IF(W195=0,"",ROUNDUP(W195/H195,0)*0.00502),"")</f>
        <v/>
      </c>
      <c r="Y195" s="69" t="inlineStr"/>
      <c r="Z195" s="70" t="inlineStr"/>
      <c r="AD195" s="71" t="n"/>
      <c r="BA195" s="176" t="inlineStr">
        <is>
          <t>КИ</t>
        </is>
      </c>
    </row>
    <row r="196">
      <c r="A196" s="321" t="n"/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676" t="n"/>
      <c r="N196" s="677" t="inlineStr">
        <is>
          <t>Итого</t>
        </is>
      </c>
      <c r="O196" s="647" t="n"/>
      <c r="P196" s="647" t="n"/>
      <c r="Q196" s="647" t="n"/>
      <c r="R196" s="647" t="n"/>
      <c r="S196" s="647" t="n"/>
      <c r="T196" s="648" t="n"/>
      <c r="U196" s="43" t="inlineStr">
        <is>
          <t>кор</t>
        </is>
      </c>
      <c r="V196" s="678">
        <f>IFERROR(V195/H195,"0")</f>
        <v/>
      </c>
      <c r="W196" s="678">
        <f>IFERROR(W195/H195,"0")</f>
        <v/>
      </c>
      <c r="X196" s="678">
        <f>IFERROR(IF(X195="",0,X195),"0")</f>
        <v/>
      </c>
      <c r="Y196" s="679" t="n"/>
      <c r="Z196" s="679" t="n"/>
    </row>
    <row r="197">
      <c r="A197" s="314" t="n"/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676" t="n"/>
      <c r="N197" s="677" t="inlineStr">
        <is>
          <t>Итого</t>
        </is>
      </c>
      <c r="O197" s="647" t="n"/>
      <c r="P197" s="647" t="n"/>
      <c r="Q197" s="647" t="n"/>
      <c r="R197" s="647" t="n"/>
      <c r="S197" s="647" t="n"/>
      <c r="T197" s="648" t="n"/>
      <c r="U197" s="43" t="inlineStr">
        <is>
          <t>кг</t>
        </is>
      </c>
      <c r="V197" s="678">
        <f>IFERROR(SUM(V195:V195),"0")</f>
        <v/>
      </c>
      <c r="W197" s="678">
        <f>IFERROR(SUM(W195:W195),"0")</f>
        <v/>
      </c>
      <c r="X197" s="43" t="n"/>
      <c r="Y197" s="679" t="n"/>
      <c r="Z197" s="679" t="n"/>
    </row>
    <row r="198" ht="16.5" customHeight="1">
      <c r="A198" s="330" t="inlineStr">
        <is>
          <t>Бордо</t>
        </is>
      </c>
      <c r="B198" s="314" t="n"/>
      <c r="C198" s="314" t="n"/>
      <c r="D198" s="314" t="n"/>
      <c r="E198" s="314" t="n"/>
      <c r="F198" s="314" t="n"/>
      <c r="G198" s="314" t="n"/>
      <c r="H198" s="314" t="n"/>
      <c r="I198" s="314" t="n"/>
      <c r="J198" s="314" t="n"/>
      <c r="K198" s="314" t="n"/>
      <c r="L198" s="314" t="n"/>
      <c r="M198" s="314" t="n"/>
      <c r="N198" s="314" t="n"/>
      <c r="O198" s="314" t="n"/>
      <c r="P198" s="314" t="n"/>
      <c r="Q198" s="314" t="n"/>
      <c r="R198" s="314" t="n"/>
      <c r="S198" s="314" t="n"/>
      <c r="T198" s="314" t="n"/>
      <c r="U198" s="314" t="n"/>
      <c r="V198" s="314" t="n"/>
      <c r="W198" s="314" t="n"/>
      <c r="X198" s="314" t="n"/>
      <c r="Y198" s="330" t="n"/>
      <c r="Z198" s="330" t="n"/>
    </row>
    <row r="199" ht="14.25" customHeight="1">
      <c r="A199" s="331" t="inlineStr">
        <is>
          <t>Вареные колбасы</t>
        </is>
      </c>
      <c r="B199" s="314" t="n"/>
      <c r="C199" s="314" t="n"/>
      <c r="D199" s="314" t="n"/>
      <c r="E199" s="314" t="n"/>
      <c r="F199" s="314" t="n"/>
      <c r="G199" s="314" t="n"/>
      <c r="H199" s="314" t="n"/>
      <c r="I199" s="314" t="n"/>
      <c r="J199" s="314" t="n"/>
      <c r="K199" s="314" t="n"/>
      <c r="L199" s="314" t="n"/>
      <c r="M199" s="314" t="n"/>
      <c r="N199" s="314" t="n"/>
      <c r="O199" s="314" t="n"/>
      <c r="P199" s="314" t="n"/>
      <c r="Q199" s="314" t="n"/>
      <c r="R199" s="314" t="n"/>
      <c r="S199" s="314" t="n"/>
      <c r="T199" s="314" t="n"/>
      <c r="U199" s="314" t="n"/>
      <c r="V199" s="314" t="n"/>
      <c r="W199" s="314" t="n"/>
      <c r="X199" s="314" t="n"/>
      <c r="Y199" s="331" t="n"/>
      <c r="Z199" s="331" t="n"/>
    </row>
    <row r="200" ht="27" customHeight="1">
      <c r="A200" s="64" t="inlineStr">
        <is>
          <t>SU000057</t>
        </is>
      </c>
      <c r="B200" s="64" t="inlineStr">
        <is>
          <t>P002047</t>
        </is>
      </c>
      <c r="C200" s="37" t="n">
        <v>4301011346</v>
      </c>
      <c r="D200" s="326" t="n">
        <v>4607091387445</v>
      </c>
      <c r="E200" s="639" t="n"/>
      <c r="F200" s="671" t="n">
        <v>0.9</v>
      </c>
      <c r="G200" s="38" t="n">
        <v>10</v>
      </c>
      <c r="H200" s="671" t="n">
        <v>9</v>
      </c>
      <c r="I200" s="671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P002226</t>
        </is>
      </c>
      <c r="C201" s="37" t="n">
        <v>4301011362</v>
      </c>
      <c r="D201" s="326" t="n">
        <v>4607091386004</v>
      </c>
      <c r="E201" s="639" t="n"/>
      <c r="F201" s="671" t="n">
        <v>1.35</v>
      </c>
      <c r="G201" s="38" t="n">
        <v>8</v>
      </c>
      <c r="H201" s="671" t="n">
        <v>10.8</v>
      </c>
      <c r="I201" s="671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P001777</t>
        </is>
      </c>
      <c r="C202" s="37" t="n">
        <v>4301011308</v>
      </c>
      <c r="D202" s="326" t="n">
        <v>4607091386004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SU000058</t>
        </is>
      </c>
      <c r="B203" s="64" t="inlineStr">
        <is>
          <t>P002048</t>
        </is>
      </c>
      <c r="C203" s="37" t="n">
        <v>4301011347</v>
      </c>
      <c r="D203" s="326" t="n">
        <v>4607091386073</v>
      </c>
      <c r="E203" s="639" t="n"/>
      <c r="F203" s="671" t="n">
        <v>0.9</v>
      </c>
      <c r="G203" s="38" t="n">
        <v>10</v>
      </c>
      <c r="H203" s="671" t="n">
        <v>9</v>
      </c>
      <c r="I203" s="671" t="n">
        <v>9.630000000000001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31</v>
      </c>
      <c r="N203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6" t="n">
        <v>4607091387322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P001780</t>
        </is>
      </c>
      <c r="C205" s="37" t="n">
        <v>4301010928</v>
      </c>
      <c r="D205" s="326" t="n">
        <v>4607091387322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SU001778</t>
        </is>
      </c>
      <c r="B206" s="64" t="inlineStr">
        <is>
          <t>P001778</t>
        </is>
      </c>
      <c r="C206" s="37" t="n">
        <v>4301011311</v>
      </c>
      <c r="D206" s="326" t="n">
        <v>4607091387377</v>
      </c>
      <c r="E206" s="639" t="n"/>
      <c r="F206" s="671" t="n">
        <v>1.35</v>
      </c>
      <c r="G206" s="38" t="n">
        <v>8</v>
      </c>
      <c r="H206" s="671" t="n">
        <v>10.8</v>
      </c>
      <c r="I206" s="671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SU000043</t>
        </is>
      </c>
      <c r="B207" s="64" t="inlineStr">
        <is>
          <t>P001807</t>
        </is>
      </c>
      <c r="C207" s="37" t="n">
        <v>4301010945</v>
      </c>
      <c r="D207" s="326" t="n">
        <v>4607091387353</v>
      </c>
      <c r="E207" s="639" t="n"/>
      <c r="F207" s="671" t="n">
        <v>1.35</v>
      </c>
      <c r="G207" s="38" t="n">
        <v>8</v>
      </c>
      <c r="H207" s="671" t="n">
        <v>10.8</v>
      </c>
      <c r="I207" s="671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SU001800</t>
        </is>
      </c>
      <c r="B208" s="64" t="inlineStr">
        <is>
          <t>P001800</t>
        </is>
      </c>
      <c r="C208" s="37" t="n">
        <v>4301011328</v>
      </c>
      <c r="D208" s="326" t="n">
        <v>4607091386011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SU001805</t>
        </is>
      </c>
      <c r="B209" s="64" t="inlineStr">
        <is>
          <t>P001805</t>
        </is>
      </c>
      <c r="C209" s="37" t="n">
        <v>4301011329</v>
      </c>
      <c r="D209" s="326" t="n">
        <v>4607091387308</v>
      </c>
      <c r="E209" s="639" t="n"/>
      <c r="F209" s="671" t="n">
        <v>0.5</v>
      </c>
      <c r="G209" s="38" t="n">
        <v>10</v>
      </c>
      <c r="H209" s="671" t="n">
        <v>5</v>
      </c>
      <c r="I209" s="671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SU001829</t>
        </is>
      </c>
      <c r="B210" s="64" t="inlineStr">
        <is>
          <t>P001829</t>
        </is>
      </c>
      <c r="C210" s="37" t="n">
        <v>4301011049</v>
      </c>
      <c r="D210" s="326" t="n">
        <v>4607091387339</v>
      </c>
      <c r="E210" s="639" t="n"/>
      <c r="F210" s="671" t="n">
        <v>0.5</v>
      </c>
      <c r="G210" s="38" t="n">
        <v>10</v>
      </c>
      <c r="H210" s="671" t="n">
        <v>5</v>
      </c>
      <c r="I210" s="671" t="n">
        <v>5.24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SU002787</t>
        </is>
      </c>
      <c r="B211" s="64" t="inlineStr">
        <is>
          <t>P003189</t>
        </is>
      </c>
      <c r="C211" s="37" t="n">
        <v>4301011433</v>
      </c>
      <c r="D211" s="326" t="n">
        <v>4680115882638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SU002894</t>
        </is>
      </c>
      <c r="B212" s="64" t="inlineStr">
        <is>
          <t>P003314</t>
        </is>
      </c>
      <c r="C212" s="37" t="n">
        <v>4301011573</v>
      </c>
      <c r="D212" s="326" t="n">
        <v>4680115881938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SU000078</t>
        </is>
      </c>
      <c r="B213" s="64" t="inlineStr">
        <is>
          <t>P001806</t>
        </is>
      </c>
      <c r="C213" s="37" t="n">
        <v>4301010944</v>
      </c>
      <c r="D213" s="326" t="n">
        <v>4607091387346</v>
      </c>
      <c r="E213" s="639" t="n"/>
      <c r="F213" s="671" t="n">
        <v>0.4</v>
      </c>
      <c r="G213" s="38" t="n">
        <v>10</v>
      </c>
      <c r="H213" s="671" t="n">
        <v>4</v>
      </c>
      <c r="I213" s="671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3" s="673" t="n"/>
      <c r="P213" s="673" t="n"/>
      <c r="Q213" s="673" t="n"/>
      <c r="R213" s="639" t="n"/>
      <c r="S213" s="40" t="inlineStr"/>
      <c r="T213" s="40" t="inlineStr"/>
      <c r="U213" s="41" t="inlineStr">
        <is>
          <t>кг</t>
        </is>
      </c>
      <c r="V213" s="674" t="n">
        <v>0</v>
      </c>
      <c r="W213" s="675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21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кор</t>
        </is>
      </c>
      <c r="V214" s="67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7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7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79" t="n"/>
      <c r="Z214" s="679" t="n"/>
    </row>
    <row r="215">
      <c r="A215" s="314" t="n"/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676" t="n"/>
      <c r="N215" s="677" t="inlineStr">
        <is>
          <t>Итого</t>
        </is>
      </c>
      <c r="O215" s="647" t="n"/>
      <c r="P215" s="647" t="n"/>
      <c r="Q215" s="647" t="n"/>
      <c r="R215" s="647" t="n"/>
      <c r="S215" s="647" t="n"/>
      <c r="T215" s="648" t="n"/>
      <c r="U215" s="43" t="inlineStr">
        <is>
          <t>кг</t>
        </is>
      </c>
      <c r="V215" s="678">
        <f>IFERROR(SUM(V200:V213),"0")</f>
        <v/>
      </c>
      <c r="W215" s="678">
        <f>IFERROR(SUM(W200:W213),"0")</f>
        <v/>
      </c>
      <c r="X215" s="43" t="n"/>
      <c r="Y215" s="679" t="n"/>
      <c r="Z215" s="679" t="n"/>
    </row>
    <row r="216" ht="14.25" customHeight="1">
      <c r="A216" s="331" t="inlineStr">
        <is>
          <t>Ветчины</t>
        </is>
      </c>
      <c r="B216" s="314" t="n"/>
      <c r="C216" s="314" t="n"/>
      <c r="D216" s="314" t="n"/>
      <c r="E216" s="314" t="n"/>
      <c r="F216" s="314" t="n"/>
      <c r="G216" s="314" t="n"/>
      <c r="H216" s="314" t="n"/>
      <c r="I216" s="314" t="n"/>
      <c r="J216" s="314" t="n"/>
      <c r="K216" s="314" t="n"/>
      <c r="L216" s="314" t="n"/>
      <c r="M216" s="314" t="n"/>
      <c r="N216" s="314" t="n"/>
      <c r="O216" s="314" t="n"/>
      <c r="P216" s="314" t="n"/>
      <c r="Q216" s="314" t="n"/>
      <c r="R216" s="314" t="n"/>
      <c r="S216" s="314" t="n"/>
      <c r="T216" s="314" t="n"/>
      <c r="U216" s="314" t="n"/>
      <c r="V216" s="314" t="n"/>
      <c r="W216" s="314" t="n"/>
      <c r="X216" s="314" t="n"/>
      <c r="Y216" s="331" t="n"/>
      <c r="Z216" s="331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6" t="n">
        <v>4680115881914</v>
      </c>
      <c r="E217" s="639" t="n"/>
      <c r="F217" s="671" t="n">
        <v>0.4</v>
      </c>
      <c r="G217" s="38" t="n">
        <v>10</v>
      </c>
      <c r="H217" s="671" t="n">
        <v>4</v>
      </c>
      <c r="I217" s="671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73" t="n"/>
      <c r="P217" s="673" t="n"/>
      <c r="Q217" s="673" t="n"/>
      <c r="R217" s="639" t="n"/>
      <c r="S217" s="40" t="inlineStr"/>
      <c r="T217" s="40" t="inlineStr"/>
      <c r="U217" s="41" t="inlineStr">
        <is>
          <t>кг</t>
        </is>
      </c>
      <c r="V217" s="674" t="n">
        <v>0</v>
      </c>
      <c r="W217" s="675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21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кор</t>
        </is>
      </c>
      <c r="V218" s="678">
        <f>IFERROR(V217/H217,"0")</f>
        <v/>
      </c>
      <c r="W218" s="678">
        <f>IFERROR(W217/H217,"0")</f>
        <v/>
      </c>
      <c r="X218" s="678">
        <f>IFERROR(IF(X217="",0,X217),"0")</f>
        <v/>
      </c>
      <c r="Y218" s="679" t="n"/>
      <c r="Z218" s="679" t="n"/>
    </row>
    <row r="219">
      <c r="A219" s="314" t="n"/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676" t="n"/>
      <c r="N219" s="677" t="inlineStr">
        <is>
          <t>Итого</t>
        </is>
      </c>
      <c r="O219" s="647" t="n"/>
      <c r="P219" s="647" t="n"/>
      <c r="Q219" s="647" t="n"/>
      <c r="R219" s="647" t="n"/>
      <c r="S219" s="647" t="n"/>
      <c r="T219" s="648" t="n"/>
      <c r="U219" s="43" t="inlineStr">
        <is>
          <t>кг</t>
        </is>
      </c>
      <c r="V219" s="678">
        <f>IFERROR(SUM(V217:V217),"0")</f>
        <v/>
      </c>
      <c r="W219" s="678">
        <f>IFERROR(SUM(W217:W217),"0")</f>
        <v/>
      </c>
      <c r="X219" s="43" t="n"/>
      <c r="Y219" s="679" t="n"/>
      <c r="Z219" s="679" t="n"/>
    </row>
    <row r="220" ht="14.25" customHeight="1">
      <c r="A220" s="331" t="inlineStr">
        <is>
          <t>Копченые колбасы</t>
        </is>
      </c>
      <c r="B220" s="314" t="n"/>
      <c r="C220" s="314" t="n"/>
      <c r="D220" s="314" t="n"/>
      <c r="E220" s="314" t="n"/>
      <c r="F220" s="314" t="n"/>
      <c r="G220" s="314" t="n"/>
      <c r="H220" s="314" t="n"/>
      <c r="I220" s="314" t="n"/>
      <c r="J220" s="314" t="n"/>
      <c r="K220" s="314" t="n"/>
      <c r="L220" s="314" t="n"/>
      <c r="M220" s="314" t="n"/>
      <c r="N220" s="314" t="n"/>
      <c r="O220" s="314" t="n"/>
      <c r="P220" s="314" t="n"/>
      <c r="Q220" s="314" t="n"/>
      <c r="R220" s="314" t="n"/>
      <c r="S220" s="314" t="n"/>
      <c r="T220" s="314" t="n"/>
      <c r="U220" s="314" t="n"/>
      <c r="V220" s="314" t="n"/>
      <c r="W220" s="314" t="n"/>
      <c r="X220" s="314" t="n"/>
      <c r="Y220" s="331" t="n"/>
      <c r="Z220" s="331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6" t="n">
        <v>4607091387193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6" t="n">
        <v>4607091387230</v>
      </c>
      <c r="E222" s="639" t="n"/>
      <c r="F222" s="671" t="n">
        <v>0.7</v>
      </c>
      <c r="G222" s="38" t="n">
        <v>6</v>
      </c>
      <c r="H222" s="671" t="n">
        <v>4.2</v>
      </c>
      <c r="I222" s="671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6" t="n">
        <v>4607091387285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IFERROR(V221/H221,"0")+IFERROR(V222/H222,"0")+IFERROR(V223/H223,"0")</f>
        <v/>
      </c>
      <c r="W224" s="678">
        <f>IFERROR(W221/H221,"0")+IFERROR(W222/H222,"0")+IFERROR(W223/H223,"0")</f>
        <v/>
      </c>
      <c r="X224" s="678">
        <f>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IFERROR(SUM(V221:V223),"0")</f>
        <v/>
      </c>
      <c r="W225" s="678">
        <f>IFERROR(SUM(W221:W223),"0")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1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6" t="n">
        <v>4680115883604</v>
      </c>
      <c r="E230" s="639" t="n"/>
      <c r="F230" s="671" t="n">
        <v>0.35</v>
      </c>
      <c r="G230" s="38" t="n">
        <v>6</v>
      </c>
      <c r="H230" s="671" t="n">
        <v>2.1</v>
      </c>
      <c r="I230" s="671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04" t="inlineStr">
        <is>
          <t>Сосиски «Баварские» Фикс.вес 0,35 П/а ТМ «Стародворье»</t>
        </is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6" t="n">
        <v>4680115883567</v>
      </c>
      <c r="E231" s="639" t="n"/>
      <c r="F231" s="671" t="n">
        <v>0.35</v>
      </c>
      <c r="G231" s="38" t="n">
        <v>6</v>
      </c>
      <c r="H231" s="671" t="n">
        <v>2.1</v>
      </c>
      <c r="I231" s="671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 t="inlineStr">
        <is>
          <t>Сосиски «Баварские с сыром» Фикс.вес 0,35 п/а ТМ «Стародворье»</t>
        </is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6" t="n">
        <v>4607091381672</v>
      </c>
      <c r="E232" s="639" t="n"/>
      <c r="F232" s="671" t="n">
        <v>0.6</v>
      </c>
      <c r="G232" s="38" t="n">
        <v>6</v>
      </c>
      <c r="H232" s="671" t="n">
        <v>3.6</v>
      </c>
      <c r="I232" s="671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6" t="n">
        <v>4607091387537</v>
      </c>
      <c r="E233" s="639" t="n"/>
      <c r="F233" s="671" t="n">
        <v>0.45</v>
      </c>
      <c r="G233" s="38" t="n">
        <v>6</v>
      </c>
      <c r="H233" s="671" t="n">
        <v>2.7</v>
      </c>
      <c r="I233" s="671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6" t="n">
        <v>4607091387513</v>
      </c>
      <c r="E234" s="639" t="n"/>
      <c r="F234" s="671" t="n">
        <v>0.45</v>
      </c>
      <c r="G234" s="38" t="n">
        <v>6</v>
      </c>
      <c r="H234" s="671" t="n">
        <v>2.7</v>
      </c>
      <c r="I234" s="671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73" t="n"/>
      <c r="P234" s="673" t="n"/>
      <c r="Q234" s="673" t="n"/>
      <c r="R234" s="639" t="n"/>
      <c r="S234" s="40" t="inlineStr"/>
      <c r="T234" s="40" t="inlineStr"/>
      <c r="U234" s="41" t="inlineStr">
        <is>
          <t>кг</t>
        </is>
      </c>
      <c r="V234" s="674" t="n">
        <v>0</v>
      </c>
      <c r="W234" s="675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6" t="n">
        <v>4680115880511</v>
      </c>
      <c r="E235" s="639" t="n"/>
      <c r="F235" s="671" t="n">
        <v>0.33</v>
      </c>
      <c r="G235" s="38" t="n">
        <v>6</v>
      </c>
      <c r="H235" s="671" t="n">
        <v>1.98</v>
      </c>
      <c r="I235" s="671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73" t="n"/>
      <c r="P235" s="673" t="n"/>
      <c r="Q235" s="673" t="n"/>
      <c r="R235" s="639" t="n"/>
      <c r="S235" s="40" t="inlineStr"/>
      <c r="T235" s="40" t="inlineStr"/>
      <c r="U235" s="41" t="inlineStr">
        <is>
          <t>кг</t>
        </is>
      </c>
      <c r="V235" s="674" t="n">
        <v>0</v>
      </c>
      <c r="W235" s="675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21" t="n"/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676" t="n"/>
      <c r="N236" s="677" t="inlineStr">
        <is>
          <t>Итого</t>
        </is>
      </c>
      <c r="O236" s="647" t="n"/>
      <c r="P236" s="647" t="n"/>
      <c r="Q236" s="647" t="n"/>
      <c r="R236" s="647" t="n"/>
      <c r="S236" s="647" t="n"/>
      <c r="T236" s="648" t="n"/>
      <c r="U236" s="43" t="inlineStr">
        <is>
          <t>кор</t>
        </is>
      </c>
      <c r="V236" s="678">
        <f>IFERROR(V227/H227,"0")+IFERROR(V228/H228,"0")+IFERROR(V229/H229,"0")+IFERROR(V230/H230,"0")+IFERROR(V231/H231,"0")+IFERROR(V232/H232,"0")+IFERROR(V233/H233,"0")+IFERROR(V234/H234,"0")+IFERROR(V235/H235,"0")</f>
        <v/>
      </c>
      <c r="W236" s="678">
        <f>IFERROR(W227/H227,"0")+IFERROR(W228/H228,"0")+IFERROR(W229/H229,"0")+IFERROR(W230/H230,"0")+IFERROR(W231/H231,"0")+IFERROR(W232/H232,"0")+IFERROR(W233/H233,"0")+IFERROR(W234/H234,"0")+IFERROR(W235/H235,"0")</f>
        <v/>
      </c>
      <c r="X236" s="67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79" t="n"/>
      <c r="Z236" s="679" t="n"/>
    </row>
    <row r="237">
      <c r="A237" s="314" t="n"/>
      <c r="B237" s="314" t="n"/>
      <c r="C237" s="314" t="n"/>
      <c r="D237" s="314" t="n"/>
      <c r="E237" s="314" t="n"/>
      <c r="F237" s="314" t="n"/>
      <c r="G237" s="314" t="n"/>
      <c r="H237" s="314" t="n"/>
      <c r="I237" s="314" t="n"/>
      <c r="J237" s="314" t="n"/>
      <c r="K237" s="314" t="n"/>
      <c r="L237" s="314" t="n"/>
      <c r="M237" s="676" t="n"/>
      <c r="N237" s="677" t="inlineStr">
        <is>
          <t>Итого</t>
        </is>
      </c>
      <c r="O237" s="647" t="n"/>
      <c r="P237" s="647" t="n"/>
      <c r="Q237" s="647" t="n"/>
      <c r="R237" s="647" t="n"/>
      <c r="S237" s="647" t="n"/>
      <c r="T237" s="648" t="n"/>
      <c r="U237" s="43" t="inlineStr">
        <is>
          <t>кг</t>
        </is>
      </c>
      <c r="V237" s="678">
        <f>IFERROR(SUM(V227:V235),"0")</f>
        <v/>
      </c>
      <c r="W237" s="678">
        <f>IFERROR(SUM(W227:W235),"0")</f>
        <v/>
      </c>
      <c r="X237" s="43" t="n"/>
      <c r="Y237" s="679" t="n"/>
      <c r="Z237" s="679" t="n"/>
    </row>
    <row r="238" ht="14.25" customHeight="1">
      <c r="A238" s="331" t="inlineStr">
        <is>
          <t>Сардельки</t>
        </is>
      </c>
      <c r="B238" s="314" t="n"/>
      <c r="C238" s="314" t="n"/>
      <c r="D238" s="314" t="n"/>
      <c r="E238" s="314" t="n"/>
      <c r="F238" s="314" t="n"/>
      <c r="G238" s="314" t="n"/>
      <c r="H238" s="314" t="n"/>
      <c r="I238" s="314" t="n"/>
      <c r="J238" s="314" t="n"/>
      <c r="K238" s="314" t="n"/>
      <c r="L238" s="314" t="n"/>
      <c r="M238" s="314" t="n"/>
      <c r="N238" s="314" t="n"/>
      <c r="O238" s="314" t="n"/>
      <c r="P238" s="314" t="n"/>
      <c r="Q238" s="314" t="n"/>
      <c r="R238" s="314" t="n"/>
      <c r="S238" s="314" t="n"/>
      <c r="T238" s="314" t="n"/>
      <c r="U238" s="314" t="n"/>
      <c r="V238" s="314" t="n"/>
      <c r="W238" s="314" t="n"/>
      <c r="X238" s="314" t="n"/>
      <c r="Y238" s="331" t="n"/>
      <c r="Z238" s="331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6" t="n">
        <v>4607091380880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6" t="n">
        <v>4607091384482</v>
      </c>
      <c r="E240" s="639" t="n"/>
      <c r="F240" s="671" t="n">
        <v>1.3</v>
      </c>
      <c r="G240" s="38" t="n">
        <v>6</v>
      </c>
      <c r="H240" s="671" t="n">
        <v>7.8</v>
      </c>
      <c r="I240" s="671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73" t="n"/>
      <c r="P240" s="673" t="n"/>
      <c r="Q240" s="673" t="n"/>
      <c r="R240" s="639" t="n"/>
      <c r="S240" s="40" t="inlineStr"/>
      <c r="T240" s="40" t="inlineStr"/>
      <c r="U240" s="41" t="inlineStr">
        <is>
          <t>кг</t>
        </is>
      </c>
      <c r="V240" s="674" t="n">
        <v>0</v>
      </c>
      <c r="W240" s="675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6" t="n">
        <v>4607091380897</v>
      </c>
      <c r="E241" s="639" t="n"/>
      <c r="F241" s="671" t="n">
        <v>1.4</v>
      </c>
      <c r="G241" s="38" t="n">
        <v>6</v>
      </c>
      <c r="H241" s="671" t="n">
        <v>8.4</v>
      </c>
      <c r="I241" s="671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73" t="n"/>
      <c r="P241" s="673" t="n"/>
      <c r="Q241" s="673" t="n"/>
      <c r="R241" s="639" t="n"/>
      <c r="S241" s="40" t="inlineStr"/>
      <c r="T241" s="40" t="inlineStr"/>
      <c r="U241" s="41" t="inlineStr">
        <is>
          <t>кг</t>
        </is>
      </c>
      <c r="V241" s="674" t="n">
        <v>0</v>
      </c>
      <c r="W241" s="675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21" t="n"/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676" t="n"/>
      <c r="N242" s="677" t="inlineStr">
        <is>
          <t>Итого</t>
        </is>
      </c>
      <c r="O242" s="647" t="n"/>
      <c r="P242" s="647" t="n"/>
      <c r="Q242" s="647" t="n"/>
      <c r="R242" s="647" t="n"/>
      <c r="S242" s="647" t="n"/>
      <c r="T242" s="648" t="n"/>
      <c r="U242" s="43" t="inlineStr">
        <is>
          <t>кор</t>
        </is>
      </c>
      <c r="V242" s="678">
        <f>IFERROR(V239/H239,"0")+IFERROR(V240/H240,"0")+IFERROR(V241/H241,"0")</f>
        <v/>
      </c>
      <c r="W242" s="678">
        <f>IFERROR(W239/H239,"0")+IFERROR(W240/H240,"0")+IFERROR(W241/H241,"0")</f>
        <v/>
      </c>
      <c r="X242" s="678">
        <f>IFERROR(IF(X239="",0,X239),"0")+IFERROR(IF(X240="",0,X240),"0")+IFERROR(IF(X241="",0,X241),"0")</f>
        <v/>
      </c>
      <c r="Y242" s="679" t="n"/>
      <c r="Z242" s="679" t="n"/>
    </row>
    <row r="243">
      <c r="A243" s="314" t="n"/>
      <c r="B243" s="314" t="n"/>
      <c r="C243" s="314" t="n"/>
      <c r="D243" s="314" t="n"/>
      <c r="E243" s="314" t="n"/>
      <c r="F243" s="314" t="n"/>
      <c r="G243" s="314" t="n"/>
      <c r="H243" s="314" t="n"/>
      <c r="I243" s="314" t="n"/>
      <c r="J243" s="314" t="n"/>
      <c r="K243" s="314" t="n"/>
      <c r="L243" s="314" t="n"/>
      <c r="M243" s="676" t="n"/>
      <c r="N243" s="677" t="inlineStr">
        <is>
          <t>Итого</t>
        </is>
      </c>
      <c r="O243" s="647" t="n"/>
      <c r="P243" s="647" t="n"/>
      <c r="Q243" s="647" t="n"/>
      <c r="R243" s="647" t="n"/>
      <c r="S243" s="647" t="n"/>
      <c r="T243" s="648" t="n"/>
      <c r="U243" s="43" t="inlineStr">
        <is>
          <t>кг</t>
        </is>
      </c>
      <c r="V243" s="678">
        <f>IFERROR(SUM(V239:V241),"0")</f>
        <v/>
      </c>
      <c r="W243" s="678">
        <f>IFERROR(SUM(W239:W241),"0")</f>
        <v/>
      </c>
      <c r="X243" s="43" t="n"/>
      <c r="Y243" s="679" t="n"/>
      <c r="Z243" s="679" t="n"/>
    </row>
    <row r="244" ht="14.25" customHeight="1">
      <c r="A244" s="331" t="inlineStr">
        <is>
          <t>Сырокопченые колбасы</t>
        </is>
      </c>
      <c r="B244" s="314" t="n"/>
      <c r="C244" s="314" t="n"/>
      <c r="D244" s="314" t="n"/>
      <c r="E244" s="314" t="n"/>
      <c r="F244" s="314" t="n"/>
      <c r="G244" s="314" t="n"/>
      <c r="H244" s="314" t="n"/>
      <c r="I244" s="314" t="n"/>
      <c r="J244" s="314" t="n"/>
      <c r="K244" s="314" t="n"/>
      <c r="L244" s="314" t="n"/>
      <c r="M244" s="314" t="n"/>
      <c r="N244" s="314" t="n"/>
      <c r="O244" s="314" t="n"/>
      <c r="P244" s="314" t="n"/>
      <c r="Q244" s="314" t="n"/>
      <c r="R244" s="314" t="n"/>
      <c r="S244" s="314" t="n"/>
      <c r="T244" s="314" t="n"/>
      <c r="U244" s="314" t="n"/>
      <c r="V244" s="314" t="n"/>
      <c r="W244" s="314" t="n"/>
      <c r="X244" s="314" t="n"/>
      <c r="Y244" s="331" t="n"/>
      <c r="Z244" s="331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6" t="n">
        <v>4607091388374</v>
      </c>
      <c r="E245" s="639" t="n"/>
      <c r="F245" s="671" t="n">
        <v>0.38</v>
      </c>
      <c r="G245" s="38" t="n">
        <v>8</v>
      </c>
      <c r="H245" s="671" t="n">
        <v>3.04</v>
      </c>
      <c r="I245" s="671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3" t="inlineStr">
        <is>
          <t>С/к колбасы Княжеская Бордо Весовые б/о терм/п Стародворье</t>
        </is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6" t="n">
        <v>4607091388381</v>
      </c>
      <c r="E246" s="639" t="n"/>
      <c r="F246" s="671" t="n">
        <v>0.38</v>
      </c>
      <c r="G246" s="38" t="n">
        <v>8</v>
      </c>
      <c r="H246" s="671" t="n">
        <v>3.04</v>
      </c>
      <c r="I246" s="671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4" t="inlineStr">
        <is>
          <t>С/к колбасы Салями Охотничья Бордо Весовые б/о терм/п 180 Стародворье</t>
        </is>
      </c>
      <c r="O246" s="673" t="n"/>
      <c r="P246" s="673" t="n"/>
      <c r="Q246" s="673" t="n"/>
      <c r="R246" s="639" t="n"/>
      <c r="S246" s="40" t="inlineStr"/>
      <c r="T246" s="40" t="inlineStr"/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6" t="n">
        <v>4607091388404</v>
      </c>
      <c r="E247" s="639" t="n"/>
      <c r="F247" s="671" t="n">
        <v>0.17</v>
      </c>
      <c r="G247" s="38" t="n">
        <v>15</v>
      </c>
      <c r="H247" s="671" t="n">
        <v>2.55</v>
      </c>
      <c r="I247" s="671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73" t="n"/>
      <c r="P247" s="673" t="n"/>
      <c r="Q247" s="673" t="n"/>
      <c r="R247" s="639" t="n"/>
      <c r="S247" s="40" t="inlineStr"/>
      <c r="T247" s="40" t="inlineStr"/>
      <c r="U247" s="41" t="inlineStr">
        <is>
          <t>кг</t>
        </is>
      </c>
      <c r="V247" s="674" t="n">
        <v>0</v>
      </c>
      <c r="W247" s="675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21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кор</t>
        </is>
      </c>
      <c r="V248" s="678">
        <f>IFERROR(V245/H245,"0")+IFERROR(V246/H246,"0")+IFERROR(V247/H247,"0")</f>
        <v/>
      </c>
      <c r="W248" s="678">
        <f>IFERROR(W245/H245,"0")+IFERROR(W246/H246,"0")+IFERROR(W247/H247,"0")</f>
        <v/>
      </c>
      <c r="X248" s="678">
        <f>IFERROR(IF(X245="",0,X245),"0")+IFERROR(IF(X246="",0,X246),"0")+IFERROR(IF(X247="",0,X247),"0")</f>
        <v/>
      </c>
      <c r="Y248" s="679" t="n"/>
      <c r="Z248" s="679" t="n"/>
    </row>
    <row r="249">
      <c r="A249" s="314" t="n"/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676" t="n"/>
      <c r="N249" s="677" t="inlineStr">
        <is>
          <t>Итого</t>
        </is>
      </c>
      <c r="O249" s="647" t="n"/>
      <c r="P249" s="647" t="n"/>
      <c r="Q249" s="647" t="n"/>
      <c r="R249" s="647" t="n"/>
      <c r="S249" s="647" t="n"/>
      <c r="T249" s="648" t="n"/>
      <c r="U249" s="43" t="inlineStr">
        <is>
          <t>кг</t>
        </is>
      </c>
      <c r="V249" s="678">
        <f>IFERROR(SUM(V245:V247),"0")</f>
        <v/>
      </c>
      <c r="W249" s="678">
        <f>IFERROR(SUM(W245:W247),"0")</f>
        <v/>
      </c>
      <c r="X249" s="43" t="n"/>
      <c r="Y249" s="679" t="n"/>
      <c r="Z249" s="679" t="n"/>
    </row>
    <row r="250" ht="14.25" customHeight="1">
      <c r="A250" s="331" t="inlineStr">
        <is>
          <t>Паштеты</t>
        </is>
      </c>
      <c r="B250" s="314" t="n"/>
      <c r="C250" s="314" t="n"/>
      <c r="D250" s="314" t="n"/>
      <c r="E250" s="314" t="n"/>
      <c r="F250" s="314" t="n"/>
      <c r="G250" s="314" t="n"/>
      <c r="H250" s="314" t="n"/>
      <c r="I250" s="314" t="n"/>
      <c r="J250" s="314" t="n"/>
      <c r="K250" s="314" t="n"/>
      <c r="L250" s="314" t="n"/>
      <c r="M250" s="314" t="n"/>
      <c r="N250" s="314" t="n"/>
      <c r="O250" s="314" t="n"/>
      <c r="P250" s="314" t="n"/>
      <c r="Q250" s="314" t="n"/>
      <c r="R250" s="314" t="n"/>
      <c r="S250" s="314" t="n"/>
      <c r="T250" s="314" t="n"/>
      <c r="U250" s="314" t="n"/>
      <c r="V250" s="314" t="n"/>
      <c r="W250" s="314" t="n"/>
      <c r="X250" s="314" t="n"/>
      <c r="Y250" s="331" t="n"/>
      <c r="Z250" s="331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6" t="n">
        <v>4680115881808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6" t="n">
        <v>4680115881822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6" t="n">
        <v>4680115880016</v>
      </c>
      <c r="E253" s="639" t="n"/>
      <c r="F253" s="671" t="n">
        <v>0.1</v>
      </c>
      <c r="G253" s="38" t="n">
        <v>20</v>
      </c>
      <c r="H253" s="671" t="n">
        <v>2</v>
      </c>
      <c r="I253" s="671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73" t="n"/>
      <c r="P253" s="673" t="n"/>
      <c r="Q253" s="673" t="n"/>
      <c r="R253" s="639" t="n"/>
      <c r="S253" s="40" t="inlineStr"/>
      <c r="T253" s="40" t="inlineStr"/>
      <c r="U253" s="41" t="inlineStr">
        <is>
          <t>кг</t>
        </is>
      </c>
      <c r="V253" s="674" t="n">
        <v>0</v>
      </c>
      <c r="W253" s="675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21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кор</t>
        </is>
      </c>
      <c r="V254" s="678">
        <f>IFERROR(V251/H251,"0")+IFERROR(V252/H252,"0")+IFERROR(V253/H253,"0")</f>
        <v/>
      </c>
      <c r="W254" s="678">
        <f>IFERROR(W251/H251,"0")+IFERROR(W252/H252,"0")+IFERROR(W253/H253,"0")</f>
        <v/>
      </c>
      <c r="X254" s="678">
        <f>IFERROR(IF(X251="",0,X251),"0")+IFERROR(IF(X252="",0,X252),"0")+IFERROR(IF(X253="",0,X253),"0")</f>
        <v/>
      </c>
      <c r="Y254" s="679" t="n"/>
      <c r="Z254" s="679" t="n"/>
    </row>
    <row r="255">
      <c r="A255" s="314" t="n"/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676" t="n"/>
      <c r="N255" s="677" t="inlineStr">
        <is>
          <t>Итого</t>
        </is>
      </c>
      <c r="O255" s="647" t="n"/>
      <c r="P255" s="647" t="n"/>
      <c r="Q255" s="647" t="n"/>
      <c r="R255" s="647" t="n"/>
      <c r="S255" s="647" t="n"/>
      <c r="T255" s="648" t="n"/>
      <c r="U255" s="43" t="inlineStr">
        <is>
          <t>кг</t>
        </is>
      </c>
      <c r="V255" s="678">
        <f>IFERROR(SUM(V251:V253),"0")</f>
        <v/>
      </c>
      <c r="W255" s="678">
        <f>IFERROR(SUM(W251:W253),"0")</f>
        <v/>
      </c>
      <c r="X255" s="43" t="n"/>
      <c r="Y255" s="679" t="n"/>
      <c r="Z255" s="679" t="n"/>
    </row>
    <row r="256" ht="16.5" customHeight="1">
      <c r="A256" s="330" t="inlineStr">
        <is>
          <t>Фирменная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0" t="n"/>
      <c r="Z256" s="330" t="n"/>
    </row>
    <row r="257" ht="14.25" customHeight="1">
      <c r="A257" s="331" t="inlineStr">
        <is>
          <t>Вареные колбасы</t>
        </is>
      </c>
      <c r="B257" s="314" t="n"/>
      <c r="C257" s="314" t="n"/>
      <c r="D257" s="314" t="n"/>
      <c r="E257" s="314" t="n"/>
      <c r="F257" s="314" t="n"/>
      <c r="G257" s="314" t="n"/>
      <c r="H257" s="314" t="n"/>
      <c r="I257" s="314" t="n"/>
      <c r="J257" s="314" t="n"/>
      <c r="K257" s="314" t="n"/>
      <c r="L257" s="314" t="n"/>
      <c r="M257" s="314" t="n"/>
      <c r="N257" s="314" t="n"/>
      <c r="O257" s="314" t="n"/>
      <c r="P257" s="314" t="n"/>
      <c r="Q257" s="314" t="n"/>
      <c r="R257" s="314" t="n"/>
      <c r="S257" s="314" t="n"/>
      <c r="T257" s="314" t="n"/>
      <c r="U257" s="314" t="n"/>
      <c r="V257" s="314" t="n"/>
      <c r="W257" s="314" t="n"/>
      <c r="X257" s="314" t="n"/>
      <c r="Y257" s="331" t="n"/>
      <c r="Z257" s="331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6" t="n">
        <v>4607091387421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26" t="n">
        <v>4607091387452</v>
      </c>
      <c r="E261" s="639" t="n"/>
      <c r="F261" s="671" t="n">
        <v>1.45</v>
      </c>
      <c r="G261" s="38" t="n">
        <v>8</v>
      </c>
      <c r="H261" s="671" t="n">
        <v>11.6</v>
      </c>
      <c r="I261" s="671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2" t="inlineStr">
        <is>
          <t>Вареные колбасы Молочная По-стародворски Фирменная Весовые П/а Стародворье</t>
        </is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6" t="n">
        <v>4607091385984</v>
      </c>
      <c r="E262" s="639" t="n"/>
      <c r="F262" s="671" t="n">
        <v>1.35</v>
      </c>
      <c r="G262" s="38" t="n">
        <v>8</v>
      </c>
      <c r="H262" s="671" t="n">
        <v>10.8</v>
      </c>
      <c r="I262" s="671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6" t="n">
        <v>4607091387438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6" t="n">
        <v>4607091387469</v>
      </c>
      <c r="E264" s="639" t="n"/>
      <c r="F264" s="671" t="n">
        <v>0.5</v>
      </c>
      <c r="G264" s="38" t="n">
        <v>10</v>
      </c>
      <c r="H264" s="671" t="n">
        <v>5</v>
      </c>
      <c r="I264" s="671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73" t="n"/>
      <c r="P264" s="673" t="n"/>
      <c r="Q264" s="673" t="n"/>
      <c r="R264" s="639" t="n"/>
      <c r="S264" s="40" t="inlineStr"/>
      <c r="T264" s="40" t="inlineStr"/>
      <c r="U264" s="41" t="inlineStr">
        <is>
          <t>кг</t>
        </is>
      </c>
      <c r="V264" s="674" t="n">
        <v>0</v>
      </c>
      <c r="W264" s="675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21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кор</t>
        </is>
      </c>
      <c r="V265" s="678">
        <f>IFERROR(V258/H258,"0")+IFERROR(V259/H259,"0")+IFERROR(V260/H260,"0")+IFERROR(V261/H261,"0")+IFERROR(V262/H262,"0")+IFERROR(V263/H263,"0")+IFERROR(V264/H264,"0")</f>
        <v/>
      </c>
      <c r="W265" s="678">
        <f>IFERROR(W258/H258,"0")+IFERROR(W259/H259,"0")+IFERROR(W260/H260,"0")+IFERROR(W261/H261,"0")+IFERROR(W262/H262,"0")+IFERROR(W263/H263,"0")+IFERROR(W264/H264,"0")</f>
        <v/>
      </c>
      <c r="X265" s="678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79" t="n"/>
      <c r="Z265" s="679" t="n"/>
    </row>
    <row r="266">
      <c r="A266" s="314" t="n"/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676" t="n"/>
      <c r="N266" s="677" t="inlineStr">
        <is>
          <t>Итого</t>
        </is>
      </c>
      <c r="O266" s="647" t="n"/>
      <c r="P266" s="647" t="n"/>
      <c r="Q266" s="647" t="n"/>
      <c r="R266" s="647" t="n"/>
      <c r="S266" s="647" t="n"/>
      <c r="T266" s="648" t="n"/>
      <c r="U266" s="43" t="inlineStr">
        <is>
          <t>кг</t>
        </is>
      </c>
      <c r="V266" s="678">
        <f>IFERROR(SUM(V258:V264),"0")</f>
        <v/>
      </c>
      <c r="W266" s="678">
        <f>IFERROR(SUM(W258:W264),"0")</f>
        <v/>
      </c>
      <c r="X266" s="43" t="n"/>
      <c r="Y266" s="679" t="n"/>
      <c r="Z266" s="679" t="n"/>
    </row>
    <row r="267" ht="14.25" customHeight="1">
      <c r="A267" s="331" t="inlineStr">
        <is>
          <t>Копченые колбасы</t>
        </is>
      </c>
      <c r="B267" s="314" t="n"/>
      <c r="C267" s="314" t="n"/>
      <c r="D267" s="314" t="n"/>
      <c r="E267" s="314" t="n"/>
      <c r="F267" s="314" t="n"/>
      <c r="G267" s="314" t="n"/>
      <c r="H267" s="314" t="n"/>
      <c r="I267" s="314" t="n"/>
      <c r="J267" s="314" t="n"/>
      <c r="K267" s="314" t="n"/>
      <c r="L267" s="314" t="n"/>
      <c r="M267" s="314" t="n"/>
      <c r="N267" s="314" t="n"/>
      <c r="O267" s="314" t="n"/>
      <c r="P267" s="314" t="n"/>
      <c r="Q267" s="314" t="n"/>
      <c r="R267" s="314" t="n"/>
      <c r="S267" s="314" t="n"/>
      <c r="T267" s="314" t="n"/>
      <c r="U267" s="314" t="n"/>
      <c r="V267" s="314" t="n"/>
      <c r="W267" s="314" t="n"/>
      <c r="X267" s="314" t="n"/>
      <c r="Y267" s="331" t="n"/>
      <c r="Z267" s="331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6" t="n">
        <v>4607091387292</v>
      </c>
      <c r="E268" s="639" t="n"/>
      <c r="F268" s="671" t="n">
        <v>0.73</v>
      </c>
      <c r="G268" s="38" t="n">
        <v>6</v>
      </c>
      <c r="H268" s="671" t="n">
        <v>4.38</v>
      </c>
      <c r="I268" s="671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6" t="n">
        <v>4607091387315</v>
      </c>
      <c r="E269" s="639" t="n"/>
      <c r="F269" s="671" t="n">
        <v>0.7</v>
      </c>
      <c r="G269" s="38" t="n">
        <v>4</v>
      </c>
      <c r="H269" s="671" t="n">
        <v>2.8</v>
      </c>
      <c r="I269" s="671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73" t="n"/>
      <c r="P269" s="673" t="n"/>
      <c r="Q269" s="673" t="n"/>
      <c r="R269" s="639" t="n"/>
      <c r="S269" s="40" t="inlineStr"/>
      <c r="T269" s="40" t="inlineStr"/>
      <c r="U269" s="41" t="inlineStr">
        <is>
          <t>кг</t>
        </is>
      </c>
      <c r="V269" s="674" t="n">
        <v>0</v>
      </c>
      <c r="W269" s="675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21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кор</t>
        </is>
      </c>
      <c r="V270" s="678">
        <f>IFERROR(V268/H268,"0")+IFERROR(V269/H269,"0")</f>
        <v/>
      </c>
      <c r="W270" s="678">
        <f>IFERROR(W268/H268,"0")+IFERROR(W269/H269,"0")</f>
        <v/>
      </c>
      <c r="X270" s="678">
        <f>IFERROR(IF(X268="",0,X268),"0")+IFERROR(IF(X269="",0,X269),"0")</f>
        <v/>
      </c>
      <c r="Y270" s="679" t="n"/>
      <c r="Z270" s="679" t="n"/>
    </row>
    <row r="271">
      <c r="A271" s="314" t="n"/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676" t="n"/>
      <c r="N271" s="677" t="inlineStr">
        <is>
          <t>Итого</t>
        </is>
      </c>
      <c r="O271" s="647" t="n"/>
      <c r="P271" s="647" t="n"/>
      <c r="Q271" s="647" t="n"/>
      <c r="R271" s="647" t="n"/>
      <c r="S271" s="647" t="n"/>
      <c r="T271" s="648" t="n"/>
      <c r="U271" s="43" t="inlineStr">
        <is>
          <t>кг</t>
        </is>
      </c>
      <c r="V271" s="678">
        <f>IFERROR(SUM(V268:V269),"0")</f>
        <v/>
      </c>
      <c r="W271" s="678">
        <f>IFERROR(SUM(W268:W269),"0")</f>
        <v/>
      </c>
      <c r="X271" s="43" t="n"/>
      <c r="Y271" s="679" t="n"/>
      <c r="Z271" s="679" t="n"/>
    </row>
    <row r="272" ht="16.5" customHeight="1">
      <c r="A272" s="330" t="inlineStr">
        <is>
          <t>Бавария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0" t="n"/>
      <c r="Z272" s="330" t="n"/>
    </row>
    <row r="273" ht="14.25" customHeight="1">
      <c r="A273" s="331" t="inlineStr">
        <is>
          <t>Копченые колбасы</t>
        </is>
      </c>
      <c r="B273" s="314" t="n"/>
      <c r="C273" s="314" t="n"/>
      <c r="D273" s="314" t="n"/>
      <c r="E273" s="314" t="n"/>
      <c r="F273" s="314" t="n"/>
      <c r="G273" s="314" t="n"/>
      <c r="H273" s="314" t="n"/>
      <c r="I273" s="314" t="n"/>
      <c r="J273" s="314" t="n"/>
      <c r="K273" s="314" t="n"/>
      <c r="L273" s="314" t="n"/>
      <c r="M273" s="314" t="n"/>
      <c r="N273" s="314" t="n"/>
      <c r="O273" s="314" t="n"/>
      <c r="P273" s="314" t="n"/>
      <c r="Q273" s="314" t="n"/>
      <c r="R273" s="314" t="n"/>
      <c r="S273" s="314" t="n"/>
      <c r="T273" s="314" t="n"/>
      <c r="U273" s="314" t="n"/>
      <c r="V273" s="314" t="n"/>
      <c r="W273" s="314" t="n"/>
      <c r="X273" s="314" t="n"/>
      <c r="Y273" s="331" t="n"/>
      <c r="Z273" s="331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6" t="n">
        <v>4607091383836</v>
      </c>
      <c r="E274" s="639" t="n"/>
      <c r="F274" s="671" t="n">
        <v>0.3</v>
      </c>
      <c r="G274" s="38" t="n">
        <v>6</v>
      </c>
      <c r="H274" s="671" t="n">
        <v>1.8</v>
      </c>
      <c r="I274" s="671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73" t="n"/>
      <c r="P274" s="673" t="n"/>
      <c r="Q274" s="673" t="n"/>
      <c r="R274" s="639" t="n"/>
      <c r="S274" s="40" t="inlineStr"/>
      <c r="T274" s="40" t="inlineStr"/>
      <c r="U274" s="41" t="inlineStr">
        <is>
          <t>кг</t>
        </is>
      </c>
      <c r="V274" s="674" t="n">
        <v>0</v>
      </c>
      <c r="W274" s="675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21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кор</t>
        </is>
      </c>
      <c r="V275" s="678">
        <f>IFERROR(V274/H274,"0")</f>
        <v/>
      </c>
      <c r="W275" s="678">
        <f>IFERROR(W274/H274,"0")</f>
        <v/>
      </c>
      <c r="X275" s="678">
        <f>IFERROR(IF(X274="",0,X274),"0")</f>
        <v/>
      </c>
      <c r="Y275" s="679" t="n"/>
      <c r="Z275" s="679" t="n"/>
    </row>
    <row r="276">
      <c r="A276" s="314" t="n"/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676" t="n"/>
      <c r="N276" s="677" t="inlineStr">
        <is>
          <t>Итого</t>
        </is>
      </c>
      <c r="O276" s="647" t="n"/>
      <c r="P276" s="647" t="n"/>
      <c r="Q276" s="647" t="n"/>
      <c r="R276" s="647" t="n"/>
      <c r="S276" s="647" t="n"/>
      <c r="T276" s="648" t="n"/>
      <c r="U276" s="43" t="inlineStr">
        <is>
          <t>кг</t>
        </is>
      </c>
      <c r="V276" s="678">
        <f>IFERROR(SUM(V274:V274),"0")</f>
        <v/>
      </c>
      <c r="W276" s="678">
        <f>IFERROR(SUM(W274:W274),"0")</f>
        <v/>
      </c>
      <c r="X276" s="43" t="n"/>
      <c r="Y276" s="679" t="n"/>
      <c r="Z276" s="679" t="n"/>
    </row>
    <row r="277" ht="14.25" customHeight="1">
      <c r="A277" s="331" t="inlineStr">
        <is>
          <t>Сосиски</t>
        </is>
      </c>
      <c r="B277" s="314" t="n"/>
      <c r="C277" s="314" t="n"/>
      <c r="D277" s="314" t="n"/>
      <c r="E277" s="314" t="n"/>
      <c r="F277" s="314" t="n"/>
      <c r="G277" s="314" t="n"/>
      <c r="H277" s="314" t="n"/>
      <c r="I277" s="314" t="n"/>
      <c r="J277" s="314" t="n"/>
      <c r="K277" s="314" t="n"/>
      <c r="L277" s="314" t="n"/>
      <c r="M277" s="314" t="n"/>
      <c r="N277" s="314" t="n"/>
      <c r="O277" s="314" t="n"/>
      <c r="P277" s="314" t="n"/>
      <c r="Q277" s="314" t="n"/>
      <c r="R277" s="314" t="n"/>
      <c r="S277" s="314" t="n"/>
      <c r="T277" s="314" t="n"/>
      <c r="U277" s="314" t="n"/>
      <c r="V277" s="314" t="n"/>
      <c r="W277" s="314" t="n"/>
      <c r="X277" s="314" t="n"/>
      <c r="Y277" s="331" t="n"/>
      <c r="Z277" s="331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6" t="n">
        <v>4607091387919</v>
      </c>
      <c r="E278" s="639" t="n"/>
      <c r="F278" s="671" t="n">
        <v>1.35</v>
      </c>
      <c r="G278" s="38" t="n">
        <v>6</v>
      </c>
      <c r="H278" s="671" t="n">
        <v>8.1</v>
      </c>
      <c r="I278" s="671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21" t="n"/>
      <c r="B279" s="314" t="n"/>
      <c r="C279" s="314" t="n"/>
      <c r="D279" s="314" t="n"/>
      <c r="E279" s="314" t="n"/>
      <c r="F279" s="314" t="n"/>
      <c r="G279" s="314" t="n"/>
      <c r="H279" s="314" t="n"/>
      <c r="I279" s="314" t="n"/>
      <c r="J279" s="314" t="n"/>
      <c r="K279" s="314" t="n"/>
      <c r="L279" s="314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IFERROR(V278/H278,"0")</f>
        <v/>
      </c>
      <c r="W279" s="678">
        <f>IFERROR(W278/H278,"0")</f>
        <v/>
      </c>
      <c r="X279" s="678">
        <f>IFERROR(IF(X278="",0,X278),"0")</f>
        <v/>
      </c>
      <c r="Y279" s="679" t="n"/>
      <c r="Z279" s="679" t="n"/>
    </row>
    <row r="280">
      <c r="A280" s="314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IFERROR(SUM(V278:V278),"0")</f>
        <v/>
      </c>
      <c r="W280" s="678">
        <f>IFERROR(SUM(W278:W278),"0")</f>
        <v/>
      </c>
      <c r="X280" s="43" t="n"/>
      <c r="Y280" s="679" t="n"/>
      <c r="Z280" s="679" t="n"/>
    </row>
    <row r="281" ht="14.25" customHeight="1">
      <c r="A281" s="331" t="inlineStr">
        <is>
          <t>Сардельки</t>
        </is>
      </c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314" t="n"/>
      <c r="N281" s="314" t="n"/>
      <c r="O281" s="314" t="n"/>
      <c r="P281" s="314" t="n"/>
      <c r="Q281" s="314" t="n"/>
      <c r="R281" s="314" t="n"/>
      <c r="S281" s="314" t="n"/>
      <c r="T281" s="314" t="n"/>
      <c r="U281" s="314" t="n"/>
      <c r="V281" s="314" t="n"/>
      <c r="W281" s="314" t="n"/>
      <c r="X281" s="314" t="n"/>
      <c r="Y281" s="331" t="n"/>
      <c r="Z281" s="331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6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21" t="n"/>
      <c r="B283" s="314" t="n"/>
      <c r="C283" s="314" t="n"/>
      <c r="D283" s="314" t="n"/>
      <c r="E283" s="314" t="n"/>
      <c r="F283" s="314" t="n"/>
      <c r="G283" s="314" t="n"/>
      <c r="H283" s="314" t="n"/>
      <c r="I283" s="314" t="n"/>
      <c r="J283" s="314" t="n"/>
      <c r="K283" s="314" t="n"/>
      <c r="L283" s="314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14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31" t="inlineStr">
        <is>
          <t>Сырокопченые колбасы</t>
        </is>
      </c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314" t="n"/>
      <c r="N285" s="314" t="n"/>
      <c r="O285" s="314" t="n"/>
      <c r="P285" s="314" t="n"/>
      <c r="Q285" s="314" t="n"/>
      <c r="R285" s="314" t="n"/>
      <c r="S285" s="314" t="n"/>
      <c r="T285" s="314" t="n"/>
      <c r="U285" s="314" t="n"/>
      <c r="V285" s="314" t="n"/>
      <c r="W285" s="314" t="n"/>
      <c r="X285" s="314" t="n"/>
      <c r="Y285" s="331" t="n"/>
      <c r="Z285" s="331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6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21" t="n"/>
      <c r="B287" s="314" t="n"/>
      <c r="C287" s="314" t="n"/>
      <c r="D287" s="314" t="n"/>
      <c r="E287" s="314" t="n"/>
      <c r="F287" s="314" t="n"/>
      <c r="G287" s="314" t="n"/>
      <c r="H287" s="314" t="n"/>
      <c r="I287" s="314" t="n"/>
      <c r="J287" s="314" t="n"/>
      <c r="K287" s="314" t="n"/>
      <c r="L287" s="314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14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2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0" t="inlineStr">
        <is>
          <t>Особая</t>
        </is>
      </c>
      <c r="B290" s="314" t="n"/>
      <c r="C290" s="314" t="n"/>
      <c r="D290" s="314" t="n"/>
      <c r="E290" s="314" t="n"/>
      <c r="F290" s="314" t="n"/>
      <c r="G290" s="314" t="n"/>
      <c r="H290" s="314" t="n"/>
      <c r="I290" s="314" t="n"/>
      <c r="J290" s="314" t="n"/>
      <c r="K290" s="314" t="n"/>
      <c r="L290" s="314" t="n"/>
      <c r="M290" s="314" t="n"/>
      <c r="N290" s="314" t="n"/>
      <c r="O290" s="314" t="n"/>
      <c r="P290" s="314" t="n"/>
      <c r="Q290" s="314" t="n"/>
      <c r="R290" s="314" t="n"/>
      <c r="S290" s="314" t="n"/>
      <c r="T290" s="314" t="n"/>
      <c r="U290" s="314" t="n"/>
      <c r="V290" s="314" t="n"/>
      <c r="W290" s="314" t="n"/>
      <c r="X290" s="314" t="n"/>
      <c r="Y290" s="330" t="n"/>
      <c r="Z290" s="330" t="n"/>
    </row>
    <row r="291" ht="14.25" customHeight="1">
      <c r="A291" s="331" t="inlineStr">
        <is>
          <t>Вареные колбасы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1" t="n"/>
      <c r="Z291" s="331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6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6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6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6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7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6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6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3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21" t="n"/>
      <c r="B300" s="314" t="n"/>
      <c r="C300" s="314" t="n"/>
      <c r="D300" s="314" t="n"/>
      <c r="E300" s="314" t="n"/>
      <c r="F300" s="314" t="n"/>
      <c r="G300" s="314" t="n"/>
      <c r="H300" s="314" t="n"/>
      <c r="I300" s="314" t="n"/>
      <c r="J300" s="314" t="n"/>
      <c r="K300" s="314" t="n"/>
      <c r="L300" s="314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14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31" t="inlineStr">
        <is>
          <t>Ветчины</t>
        </is>
      </c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314" t="n"/>
      <c r="N302" s="314" t="n"/>
      <c r="O302" s="314" t="n"/>
      <c r="P302" s="314" t="n"/>
      <c r="Q302" s="314" t="n"/>
      <c r="R302" s="314" t="n"/>
      <c r="S302" s="314" t="n"/>
      <c r="T302" s="314" t="n"/>
      <c r="U302" s="314" t="n"/>
      <c r="V302" s="314" t="n"/>
      <c r="W302" s="314" t="n"/>
      <c r="X302" s="314" t="n"/>
      <c r="Y302" s="331" t="n"/>
      <c r="Z302" s="331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6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6" t="n">
        <v>4680115883314</v>
      </c>
      <c r="E304" s="639" t="n"/>
      <c r="F304" s="671" t="n">
        <v>1.35</v>
      </c>
      <c r="G304" s="38" t="n">
        <v>8</v>
      </c>
      <c r="H304" s="671" t="n">
        <v>10.8</v>
      </c>
      <c r="I304" s="671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41" t="inlineStr">
        <is>
          <t>Ветчины «Славница» Весовой п/а ТМ «Особый рецепт»</t>
        </is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IFERROR(V303/H303,"0")+IFERROR(V304/H304,"0")+IFERROR(V305/H305,"0")</f>
        <v/>
      </c>
      <c r="W306" s="678">
        <f>IFERROR(W303/H303,"0")+IFERROR(W304/H304,"0")+IFERROR(W305/H305,"0")</f>
        <v/>
      </c>
      <c r="X306" s="678">
        <f>IFERROR(IF(X303="",0,X303),"0")+IFERROR(IF(X304="",0,X304),"0")+IFERROR(IF(X305="",0,X305),"0")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IFERROR(SUM(V303:V305),"0")</f>
        <v/>
      </c>
      <c r="W307" s="678">
        <f>IFERROR(SUM(W303:W305),"0")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39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2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3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4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200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5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6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48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49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0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1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2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3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0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5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6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68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69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Сырокопченые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26" t="n">
        <v>4680115884335</v>
      </c>
      <c r="E375" s="639" t="n"/>
      <c r="F375" s="671" t="n">
        <v>0.06</v>
      </c>
      <c r="G375" s="38" t="n">
        <v>20</v>
      </c>
      <c r="H375" s="671" t="n">
        <v>1.2</v>
      </c>
      <c r="I375" s="671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76" t="inlineStr">
        <is>
          <t>с/к колбасы «Филейбургская зернистая» ф/в 0,06 нарезка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0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26" t="n">
        <v>4680115884113</v>
      </c>
      <c r="E376" s="639" t="n"/>
      <c r="F376" s="671" t="n">
        <v>0.11</v>
      </c>
      <c r="G376" s="38" t="n">
        <v>12</v>
      </c>
      <c r="H376" s="671" t="n">
        <v>1.32</v>
      </c>
      <c r="I376" s="671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7" t="inlineStr">
        <is>
          <t>с/к колбасы «Филейбургская с филе сочного окорока» ф/в 0,11 н/о ТМ «Баварушка»</t>
        </is>
      </c>
      <c r="O376" s="673" t="n"/>
      <c r="P376" s="673" t="n"/>
      <c r="Q376" s="673" t="n"/>
      <c r="R376" s="639" t="n"/>
      <c r="S376" s="40" t="inlineStr"/>
      <c r="T376" s="40" t="inlineStr"/>
      <c r="U376" s="41" t="inlineStr">
        <is>
          <t>кг</t>
        </is>
      </c>
      <c r="V376" s="674" t="n">
        <v>0</v>
      </c>
      <c r="W376" s="675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1" t="inlineStr">
        <is>
          <t>КИ</t>
        </is>
      </c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6" t="n">
        <v>4680115884359</v>
      </c>
      <c r="E377" s="639" t="n"/>
      <c r="F377" s="671" t="n">
        <v>0.06</v>
      </c>
      <c r="G377" s="38" t="n">
        <v>20</v>
      </c>
      <c r="H377" s="671" t="n">
        <v>1.2</v>
      </c>
      <c r="I377" s="671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78" t="inlineStr">
        <is>
          <t>с/к колбасы «Балыкбургская с мраморным балыком и нотками кориандра» ф/в 0,06 нарезка ТМ «Баварушка»</t>
        </is>
      </c>
      <c r="O377" s="673" t="n"/>
      <c r="P377" s="673" t="n"/>
      <c r="Q377" s="673" t="n"/>
      <c r="R377" s="639" t="n"/>
      <c r="S377" s="40" t="inlineStr"/>
      <c r="T377" s="40" t="inlineStr"/>
      <c r="U377" s="41" t="inlineStr">
        <is>
          <t>кг</t>
        </is>
      </c>
      <c r="V377" s="674" t="n">
        <v>0</v>
      </c>
      <c r="W377" s="675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SU003278</t>
        </is>
      </c>
      <c r="B378" s="64" t="inlineStr">
        <is>
          <t>P003777</t>
        </is>
      </c>
      <c r="C378" s="37" t="n">
        <v>4301032047</v>
      </c>
      <c r="D378" s="326" t="n">
        <v>4680115884342</v>
      </c>
      <c r="E378" s="639" t="n"/>
      <c r="F378" s="671" t="n">
        <v>0.06</v>
      </c>
      <c r="G378" s="38" t="n">
        <v>20</v>
      </c>
      <c r="H378" s="671" t="n">
        <v>1.2</v>
      </c>
      <c r="I378" s="671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79" t="inlineStr">
        <is>
          <t>с/к колбасы «Филейбургская с ароматными пряностями» ф/в 0,06 нарезка ТМ «Баварушка»</t>
        </is>
      </c>
      <c r="O378" s="673" t="n"/>
      <c r="P378" s="673" t="n"/>
      <c r="Q378" s="673" t="n"/>
      <c r="R378" s="639" t="n"/>
      <c r="S378" s="40" t="inlineStr"/>
      <c r="T378" s="40" t="inlineStr"/>
      <c r="U378" s="41" t="inlineStr">
        <is>
          <t>кг</t>
        </is>
      </c>
      <c r="V378" s="674" t="n">
        <v>0</v>
      </c>
      <c r="W378" s="675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21" t="n"/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676" t="n"/>
      <c r="N379" s="677" t="inlineStr">
        <is>
          <t>Итого</t>
        </is>
      </c>
      <c r="O379" s="647" t="n"/>
      <c r="P379" s="647" t="n"/>
      <c r="Q379" s="647" t="n"/>
      <c r="R379" s="647" t="n"/>
      <c r="S379" s="647" t="n"/>
      <c r="T379" s="648" t="n"/>
      <c r="U379" s="43" t="inlineStr">
        <is>
          <t>кор</t>
        </is>
      </c>
      <c r="V379" s="678">
        <f>IFERROR(V375/H375,"0")+IFERROR(V376/H376,"0")+IFERROR(V377/H377,"0")+IFERROR(V378/H378,"0")</f>
        <v/>
      </c>
      <c r="W379" s="678">
        <f>IFERROR(W375/H375,"0")+IFERROR(W376/H376,"0")+IFERROR(W377/H377,"0")+IFERROR(W378/H378,"0")</f>
        <v/>
      </c>
      <c r="X379" s="678">
        <f>IFERROR(IF(X375="",0,X375),"0")+IFERROR(IF(X376="",0,X376),"0")+IFERROR(IF(X377="",0,X377),"0")+IFERROR(IF(X378="",0,X378),"0")</f>
        <v/>
      </c>
      <c r="Y379" s="679" t="n"/>
      <c r="Z379" s="679" t="n"/>
    </row>
    <row r="380">
      <c r="A380" s="314" t="n"/>
      <c r="B380" s="314" t="n"/>
      <c r="C380" s="314" t="n"/>
      <c r="D380" s="314" t="n"/>
      <c r="E380" s="314" t="n"/>
      <c r="F380" s="314" t="n"/>
      <c r="G380" s="314" t="n"/>
      <c r="H380" s="314" t="n"/>
      <c r="I380" s="314" t="n"/>
      <c r="J380" s="314" t="n"/>
      <c r="K380" s="314" t="n"/>
      <c r="L380" s="314" t="n"/>
      <c r="M380" s="676" t="n"/>
      <c r="N380" s="677" t="inlineStr">
        <is>
          <t>Итого</t>
        </is>
      </c>
      <c r="O380" s="647" t="n"/>
      <c r="P380" s="647" t="n"/>
      <c r="Q380" s="647" t="n"/>
      <c r="R380" s="647" t="n"/>
      <c r="S380" s="647" t="n"/>
      <c r="T380" s="648" t="n"/>
      <c r="U380" s="43" t="inlineStr">
        <is>
          <t>кг</t>
        </is>
      </c>
      <c r="V380" s="678">
        <f>IFERROR(SUM(V375:V378),"0")</f>
        <v/>
      </c>
      <c r="W380" s="678">
        <f>IFERROR(SUM(W375:W378),"0")</f>
        <v/>
      </c>
      <c r="X380" s="43" t="n"/>
      <c r="Y380" s="679" t="n"/>
      <c r="Z380" s="679" t="n"/>
    </row>
    <row r="381" ht="14.25" customHeight="1">
      <c r="A381" s="331" t="inlineStr">
        <is>
          <t>Сыровяленые колбасы</t>
        </is>
      </c>
      <c r="B381" s="314" t="n"/>
      <c r="C381" s="314" t="n"/>
      <c r="D381" s="314" t="n"/>
      <c r="E381" s="314" t="n"/>
      <c r="F381" s="314" t="n"/>
      <c r="G381" s="314" t="n"/>
      <c r="H381" s="314" t="n"/>
      <c r="I381" s="314" t="n"/>
      <c r="J381" s="314" t="n"/>
      <c r="K381" s="314" t="n"/>
      <c r="L381" s="314" t="n"/>
      <c r="M381" s="314" t="n"/>
      <c r="N381" s="314" t="n"/>
      <c r="O381" s="314" t="n"/>
      <c r="P381" s="314" t="n"/>
      <c r="Q381" s="314" t="n"/>
      <c r="R381" s="314" t="n"/>
      <c r="S381" s="314" t="n"/>
      <c r="T381" s="314" t="n"/>
      <c r="U381" s="314" t="n"/>
      <c r="V381" s="314" t="n"/>
      <c r="W381" s="314" t="n"/>
      <c r="X381" s="314" t="n"/>
      <c r="Y381" s="331" t="n"/>
      <c r="Z381" s="331" t="n"/>
    </row>
    <row r="382" ht="27" customHeight="1">
      <c r="A382" s="64" t="inlineStr">
        <is>
          <t>SU003279</t>
        </is>
      </c>
      <c r="B382" s="64" t="inlineStr">
        <is>
          <t>P003773</t>
        </is>
      </c>
      <c r="C382" s="37" t="n">
        <v>4301170010</v>
      </c>
      <c r="D382" s="326" t="n">
        <v>4680115884090</v>
      </c>
      <c r="E382" s="639" t="n"/>
      <c r="F382" s="671" t="n">
        <v>0.11</v>
      </c>
      <c r="G382" s="38" t="n">
        <v>12</v>
      </c>
      <c r="H382" s="671" t="n">
        <v>1.32</v>
      </c>
      <c r="I382" s="671" t="n">
        <v>1.88</v>
      </c>
      <c r="J382" s="38" t="n">
        <v>160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80" t="inlineStr">
        <is>
          <t>с/в колбасы «Балыкбургская с мраморным балыком» ф/в 0,11 н/о ТМ «Баварушка»</t>
        </is>
      </c>
      <c r="O382" s="673" t="n"/>
      <c r="P382" s="673" t="n"/>
      <c r="Q382" s="673" t="n"/>
      <c r="R382" s="639" t="n"/>
      <c r="S382" s="40" t="inlineStr"/>
      <c r="T382" s="40" t="inlineStr"/>
      <c r="U382" s="41" t="inlineStr">
        <is>
          <t>кг</t>
        </is>
      </c>
      <c r="V382" s="674" t="n">
        <v>0</v>
      </c>
      <c r="W382" s="675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SU003060</t>
        </is>
      </c>
      <c r="B383" s="64" t="inlineStr">
        <is>
          <t>P003624</t>
        </is>
      </c>
      <c r="C383" s="37" t="n">
        <v>4301170009</v>
      </c>
      <c r="D383" s="326" t="n">
        <v>4680115882997</v>
      </c>
      <c r="E383" s="639" t="n"/>
      <c r="F383" s="671" t="n">
        <v>0.13</v>
      </c>
      <c r="G383" s="38" t="n">
        <v>10</v>
      </c>
      <c r="H383" s="671" t="n">
        <v>1.3</v>
      </c>
      <c r="I383" s="671" t="n">
        <v>1.46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81" t="inlineStr">
        <is>
          <t>с/в колбасы «Филейбургская с филе сочного окорока» ф/в 0,13 н/о ТМ «Баварушка»</t>
        </is>
      </c>
      <c r="O383" s="673" t="n"/>
      <c r="P383" s="673" t="n"/>
      <c r="Q383" s="673" t="n"/>
      <c r="R383" s="639" t="n"/>
      <c r="S383" s="40" t="inlineStr"/>
      <c r="T383" s="40" t="inlineStr"/>
      <c r="U383" s="41" t="inlineStr">
        <is>
          <t>кг</t>
        </is>
      </c>
      <c r="V383" s="674" t="n">
        <v>0</v>
      </c>
      <c r="W383" s="675">
        <f>IFERROR(IF(V383="",0,CEILING((V383/$H383),1)*$H383),"")</f>
        <v/>
      </c>
      <c r="X383" s="42">
        <f>IFERROR(IF(W383=0,"",ROUNDUP(W383/H383,0)*0.00673),"")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1" t="n"/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676" t="n"/>
      <c r="N384" s="677" t="inlineStr">
        <is>
          <t>Итого</t>
        </is>
      </c>
      <c r="O384" s="647" t="n"/>
      <c r="P384" s="647" t="n"/>
      <c r="Q384" s="647" t="n"/>
      <c r="R384" s="647" t="n"/>
      <c r="S384" s="647" t="n"/>
      <c r="T384" s="648" t="n"/>
      <c r="U384" s="43" t="inlineStr">
        <is>
          <t>кор</t>
        </is>
      </c>
      <c r="V384" s="678">
        <f>IFERROR(V382/H382,"0")+IFERROR(V383/H383,"0")</f>
        <v/>
      </c>
      <c r="W384" s="678">
        <f>IFERROR(W382/H382,"0")+IFERROR(W383/H383,"0")</f>
        <v/>
      </c>
      <c r="X384" s="678">
        <f>IFERROR(IF(X382="",0,X382),"0")+IFERROR(IF(X383="",0,X383),"0")</f>
        <v/>
      </c>
      <c r="Y384" s="679" t="n"/>
      <c r="Z384" s="679" t="n"/>
    </row>
    <row r="385">
      <c r="A385" s="314" t="n"/>
      <c r="B385" s="314" t="n"/>
      <c r="C385" s="314" t="n"/>
      <c r="D385" s="314" t="n"/>
      <c r="E385" s="314" t="n"/>
      <c r="F385" s="314" t="n"/>
      <c r="G385" s="314" t="n"/>
      <c r="H385" s="314" t="n"/>
      <c r="I385" s="314" t="n"/>
      <c r="J385" s="314" t="n"/>
      <c r="K385" s="314" t="n"/>
      <c r="L385" s="314" t="n"/>
      <c r="M385" s="676" t="n"/>
      <c r="N385" s="677" t="inlineStr">
        <is>
          <t>Итого</t>
        </is>
      </c>
      <c r="O385" s="647" t="n"/>
      <c r="P385" s="647" t="n"/>
      <c r="Q385" s="647" t="n"/>
      <c r="R385" s="647" t="n"/>
      <c r="S385" s="647" t="n"/>
      <c r="T385" s="648" t="n"/>
      <c r="U385" s="43" t="inlineStr">
        <is>
          <t>кг</t>
        </is>
      </c>
      <c r="V385" s="678">
        <f>IFERROR(SUM(V382:V383),"0")</f>
        <v/>
      </c>
      <c r="W385" s="678">
        <f>IFERROR(SUM(W382:W383),"0")</f>
        <v/>
      </c>
      <c r="X385" s="43" t="n"/>
      <c r="Y385" s="679" t="n"/>
      <c r="Z385" s="679" t="n"/>
    </row>
    <row r="386" ht="16.5" customHeight="1">
      <c r="A386" s="330" t="inlineStr">
        <is>
          <t>Балыкбургская</t>
        </is>
      </c>
      <c r="B386" s="314" t="n"/>
      <c r="C386" s="314" t="n"/>
      <c r="D386" s="314" t="n"/>
      <c r="E386" s="314" t="n"/>
      <c r="F386" s="314" t="n"/>
      <c r="G386" s="314" t="n"/>
      <c r="H386" s="314" t="n"/>
      <c r="I386" s="314" t="n"/>
      <c r="J386" s="314" t="n"/>
      <c r="K386" s="314" t="n"/>
      <c r="L386" s="314" t="n"/>
      <c r="M386" s="314" t="n"/>
      <c r="N386" s="314" t="n"/>
      <c r="O386" s="314" t="n"/>
      <c r="P386" s="314" t="n"/>
      <c r="Q386" s="314" t="n"/>
      <c r="R386" s="314" t="n"/>
      <c r="S386" s="314" t="n"/>
      <c r="T386" s="314" t="n"/>
      <c r="U386" s="314" t="n"/>
      <c r="V386" s="314" t="n"/>
      <c r="W386" s="314" t="n"/>
      <c r="X386" s="314" t="n"/>
      <c r="Y386" s="330" t="n"/>
      <c r="Z386" s="330" t="n"/>
    </row>
    <row r="387" ht="14.25" customHeight="1">
      <c r="A387" s="331" t="inlineStr">
        <is>
          <t>Ветчины</t>
        </is>
      </c>
      <c r="B387" s="314" t="n"/>
      <c r="C387" s="314" t="n"/>
      <c r="D387" s="314" t="n"/>
      <c r="E387" s="314" t="n"/>
      <c r="F387" s="314" t="n"/>
      <c r="G387" s="314" t="n"/>
      <c r="H387" s="314" t="n"/>
      <c r="I387" s="314" t="n"/>
      <c r="J387" s="314" t="n"/>
      <c r="K387" s="314" t="n"/>
      <c r="L387" s="314" t="n"/>
      <c r="M387" s="314" t="n"/>
      <c r="N387" s="314" t="n"/>
      <c r="O387" s="314" t="n"/>
      <c r="P387" s="314" t="n"/>
      <c r="Q387" s="314" t="n"/>
      <c r="R387" s="314" t="n"/>
      <c r="S387" s="314" t="n"/>
      <c r="T387" s="314" t="n"/>
      <c r="U387" s="314" t="n"/>
      <c r="V387" s="314" t="n"/>
      <c r="W387" s="314" t="n"/>
      <c r="X387" s="314" t="n"/>
      <c r="Y387" s="331" t="n"/>
      <c r="Z387" s="331" t="n"/>
    </row>
    <row r="388" ht="27" customHeight="1">
      <c r="A388" s="64" t="inlineStr">
        <is>
          <t>SU002542</t>
        </is>
      </c>
      <c r="B388" s="64" t="inlineStr">
        <is>
          <t>P002847</t>
        </is>
      </c>
      <c r="C388" s="37" t="n">
        <v>4301020196</v>
      </c>
      <c r="D388" s="326" t="n">
        <v>4607091389388</v>
      </c>
      <c r="E388" s="639" t="n"/>
      <c r="F388" s="671" t="n">
        <v>1.3</v>
      </c>
      <c r="G388" s="38" t="n">
        <v>4</v>
      </c>
      <c r="H388" s="671" t="n">
        <v>5.2</v>
      </c>
      <c r="I388" s="671" t="n">
        <v>5.608</v>
      </c>
      <c r="J388" s="38" t="n">
        <v>104</v>
      </c>
      <c r="K388" s="38" t="inlineStr">
        <is>
          <t>8</t>
        </is>
      </c>
      <c r="L388" s="39" t="inlineStr">
        <is>
          <t>СК3</t>
        </is>
      </c>
      <c r="M388" s="38" t="n">
        <v>35</v>
      </c>
      <c r="N388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IFERROR(IF(W388=0,"",ROUNDUP(W388/H388,0)*0.01196),"")</f>
        <v/>
      </c>
      <c r="Y388" s="69" t="inlineStr"/>
      <c r="Z388" s="70" t="inlineStr"/>
      <c r="AD388" s="71" t="n"/>
      <c r="BA388" s="276" t="inlineStr">
        <is>
          <t>КИ</t>
        </is>
      </c>
    </row>
    <row r="389" ht="27" customHeight="1">
      <c r="A389" s="64" t="inlineStr">
        <is>
          <t>SU002319</t>
        </is>
      </c>
      <c r="B389" s="64" t="inlineStr">
        <is>
          <t>P002597</t>
        </is>
      </c>
      <c r="C389" s="37" t="n">
        <v>4301020185</v>
      </c>
      <c r="D389" s="326" t="n">
        <v>4607091389364</v>
      </c>
      <c r="E389" s="639" t="n"/>
      <c r="F389" s="671" t="n">
        <v>0.42</v>
      </c>
      <c r="G389" s="38" t="n">
        <v>6</v>
      </c>
      <c r="H389" s="671" t="n">
        <v>2.52</v>
      </c>
      <c r="I389" s="671" t="n">
        <v>2.75</v>
      </c>
      <c r="J389" s="38" t="n">
        <v>156</v>
      </c>
      <c r="K389" s="38" t="inlineStr">
        <is>
          <t>12</t>
        </is>
      </c>
      <c r="L389" s="39" t="inlineStr">
        <is>
          <t>СК3</t>
        </is>
      </c>
      <c r="M389" s="38" t="n">
        <v>35</v>
      </c>
      <c r="N389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7" t="inlineStr">
        <is>
          <t>КИ</t>
        </is>
      </c>
    </row>
    <row r="390">
      <c r="A390" s="321" t="n"/>
      <c r="B390" s="314" t="n"/>
      <c r="C390" s="314" t="n"/>
      <c r="D390" s="314" t="n"/>
      <c r="E390" s="314" t="n"/>
      <c r="F390" s="314" t="n"/>
      <c r="G390" s="314" t="n"/>
      <c r="H390" s="314" t="n"/>
      <c r="I390" s="314" t="n"/>
      <c r="J390" s="314" t="n"/>
      <c r="K390" s="314" t="n"/>
      <c r="L390" s="314" t="n"/>
      <c r="M390" s="676" t="n"/>
      <c r="N390" s="677" t="inlineStr">
        <is>
          <t>Итого</t>
        </is>
      </c>
      <c r="O390" s="647" t="n"/>
      <c r="P390" s="647" t="n"/>
      <c r="Q390" s="647" t="n"/>
      <c r="R390" s="647" t="n"/>
      <c r="S390" s="647" t="n"/>
      <c r="T390" s="648" t="n"/>
      <c r="U390" s="43" t="inlineStr">
        <is>
          <t>кор</t>
        </is>
      </c>
      <c r="V390" s="678">
        <f>IFERROR(V388/H388,"0")+IFERROR(V389/H389,"0")</f>
        <v/>
      </c>
      <c r="W390" s="678">
        <f>IFERROR(W388/H388,"0")+IFERROR(W389/H389,"0")</f>
        <v/>
      </c>
      <c r="X390" s="678">
        <f>IFERROR(IF(X388="",0,X388),"0")+IFERROR(IF(X389="",0,X389),"0")</f>
        <v/>
      </c>
      <c r="Y390" s="679" t="n"/>
      <c r="Z390" s="679" t="n"/>
    </row>
    <row r="391">
      <c r="A391" s="314" t="n"/>
      <c r="B391" s="314" t="n"/>
      <c r="C391" s="314" t="n"/>
      <c r="D391" s="314" t="n"/>
      <c r="E391" s="314" t="n"/>
      <c r="F391" s="314" t="n"/>
      <c r="G391" s="314" t="n"/>
      <c r="H391" s="314" t="n"/>
      <c r="I391" s="314" t="n"/>
      <c r="J391" s="314" t="n"/>
      <c r="K391" s="314" t="n"/>
      <c r="L391" s="314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кг</t>
        </is>
      </c>
      <c r="V391" s="678">
        <f>IFERROR(SUM(V388:V389),"0")</f>
        <v/>
      </c>
      <c r="W391" s="678">
        <f>IFERROR(SUM(W388:W389),"0")</f>
        <v/>
      </c>
      <c r="X391" s="43" t="n"/>
      <c r="Y391" s="679" t="n"/>
      <c r="Z391" s="679" t="n"/>
    </row>
    <row r="392" ht="14.25" customHeight="1">
      <c r="A392" s="331" t="inlineStr">
        <is>
          <t>Копченые колбасы</t>
        </is>
      </c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314" t="n"/>
      <c r="N392" s="314" t="n"/>
      <c r="O392" s="314" t="n"/>
      <c r="P392" s="314" t="n"/>
      <c r="Q392" s="314" t="n"/>
      <c r="R392" s="314" t="n"/>
      <c r="S392" s="314" t="n"/>
      <c r="T392" s="314" t="n"/>
      <c r="U392" s="314" t="n"/>
      <c r="V392" s="314" t="n"/>
      <c r="W392" s="314" t="n"/>
      <c r="X392" s="314" t="n"/>
      <c r="Y392" s="331" t="n"/>
      <c r="Z392" s="331" t="n"/>
    </row>
    <row r="393" ht="27" customHeight="1">
      <c r="A393" s="64" t="inlineStr">
        <is>
          <t>SU002612</t>
        </is>
      </c>
      <c r="B393" s="64" t="inlineStr">
        <is>
          <t>P003140</t>
        </is>
      </c>
      <c r="C393" s="37" t="n">
        <v>4301031212</v>
      </c>
      <c r="D393" s="326" t="n">
        <v>4607091389739</v>
      </c>
      <c r="E393" s="639" t="n"/>
      <c r="F393" s="671" t="n">
        <v>0.7</v>
      </c>
      <c r="G393" s="38" t="n">
        <v>6</v>
      </c>
      <c r="H393" s="671" t="n">
        <v>4.2</v>
      </c>
      <c r="I393" s="671" t="n">
        <v>4.43</v>
      </c>
      <c r="J393" s="38" t="n">
        <v>156</v>
      </c>
      <c r="K393" s="38" t="inlineStr">
        <is>
          <t>12</t>
        </is>
      </c>
      <c r="L393" s="39" t="inlineStr">
        <is>
          <t>СК1</t>
        </is>
      </c>
      <c r="M393" s="38" t="n">
        <v>45</v>
      </c>
      <c r="N393" s="88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3" s="673" t="n"/>
      <c r="P393" s="673" t="n"/>
      <c r="Q393" s="673" t="n"/>
      <c r="R393" s="639" t="n"/>
      <c r="S393" s="40" t="inlineStr"/>
      <c r="T393" s="40" t="inlineStr"/>
      <c r="U393" s="41" t="inlineStr">
        <is>
          <t>кг</t>
        </is>
      </c>
      <c r="V393" s="674" t="n">
        <v>0</v>
      </c>
      <c r="W393" s="675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78" t="inlineStr">
        <is>
          <t>КИ</t>
        </is>
      </c>
    </row>
    <row r="394" ht="27" customHeight="1">
      <c r="A394" s="64" t="inlineStr">
        <is>
          <t>SU003071</t>
        </is>
      </c>
      <c r="B394" s="64" t="inlineStr">
        <is>
          <t>P003612</t>
        </is>
      </c>
      <c r="C394" s="37" t="n">
        <v>4301031247</v>
      </c>
      <c r="D394" s="326" t="n">
        <v>4680115883048</v>
      </c>
      <c r="E394" s="639" t="n"/>
      <c r="F394" s="671" t="n">
        <v>1</v>
      </c>
      <c r="G394" s="38" t="n">
        <v>4</v>
      </c>
      <c r="H394" s="671" t="n">
        <v>4</v>
      </c>
      <c r="I394" s="671" t="n">
        <v>4.21</v>
      </c>
      <c r="J394" s="38" t="n">
        <v>120</v>
      </c>
      <c r="K394" s="38" t="inlineStr">
        <is>
          <t>12</t>
        </is>
      </c>
      <c r="L394" s="39" t="inlineStr">
        <is>
          <t>СК2</t>
        </is>
      </c>
      <c r="M394" s="38" t="n">
        <v>40</v>
      </c>
      <c r="N394" s="88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IFERROR(IF(W394=0,"",ROUNDUP(W394/H394,0)*0.00937),"")</f>
        <v/>
      </c>
      <c r="Y394" s="69" t="inlineStr"/>
      <c r="Z394" s="70" t="inlineStr"/>
      <c r="AD394" s="71" t="n"/>
      <c r="BA394" s="279" t="inlineStr">
        <is>
          <t>КИ</t>
        </is>
      </c>
    </row>
    <row r="395" ht="27" customHeight="1">
      <c r="A395" s="64" t="inlineStr">
        <is>
          <t>SU002545</t>
        </is>
      </c>
      <c r="B395" s="64" t="inlineStr">
        <is>
          <t>P003137</t>
        </is>
      </c>
      <c r="C395" s="37" t="n">
        <v>4301031176</v>
      </c>
      <c r="D395" s="326" t="n">
        <v>4607091389425</v>
      </c>
      <c r="E395" s="639" t="n"/>
      <c r="F395" s="671" t="n">
        <v>0.35</v>
      </c>
      <c r="G395" s="38" t="n">
        <v>6</v>
      </c>
      <c r="H395" s="671" t="n">
        <v>2.1</v>
      </c>
      <c r="I395" s="671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88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0" t="inlineStr">
        <is>
          <t>КИ</t>
        </is>
      </c>
    </row>
    <row r="396" ht="27" customHeight="1">
      <c r="A396" s="64" t="inlineStr">
        <is>
          <t>SU002917</t>
        </is>
      </c>
      <c r="B396" s="64" t="inlineStr">
        <is>
          <t>P003343</t>
        </is>
      </c>
      <c r="C396" s="37" t="n">
        <v>4301031215</v>
      </c>
      <c r="D396" s="326" t="n">
        <v>4680115882911</v>
      </c>
      <c r="E396" s="639" t="n"/>
      <c r="F396" s="671" t="n">
        <v>0.4</v>
      </c>
      <c r="G396" s="38" t="n">
        <v>6</v>
      </c>
      <c r="H396" s="671" t="n">
        <v>2.4</v>
      </c>
      <c r="I396" s="671" t="n">
        <v>2.53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887" t="inlineStr">
        <is>
          <t>П/к колбасы «Балыкбургская по-баварски» Фикс.вес 0,4 н/о мгс ТМ «Баварушка»</t>
        </is>
      </c>
      <c r="O396" s="673" t="n"/>
      <c r="P396" s="673" t="n"/>
      <c r="Q396" s="673" t="n"/>
      <c r="R396" s="639" t="n"/>
      <c r="S396" s="40" t="inlineStr"/>
      <c r="T396" s="40" t="inlineStr"/>
      <c r="U396" s="41" t="inlineStr">
        <is>
          <t>кг</t>
        </is>
      </c>
      <c r="V396" s="674" t="n">
        <v>0</v>
      </c>
      <c r="W396" s="675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1" t="inlineStr">
        <is>
          <t>КИ</t>
        </is>
      </c>
    </row>
    <row r="397" ht="27" customHeight="1">
      <c r="A397" s="64" t="inlineStr">
        <is>
          <t>SU002726</t>
        </is>
      </c>
      <c r="B397" s="64" t="inlineStr">
        <is>
          <t>P003095</t>
        </is>
      </c>
      <c r="C397" s="37" t="n">
        <v>4301031167</v>
      </c>
      <c r="D397" s="326" t="n">
        <v>4680115880771</v>
      </c>
      <c r="E397" s="639" t="n"/>
      <c r="F397" s="671" t="n">
        <v>0.28</v>
      </c>
      <c r="G397" s="38" t="n">
        <v>6</v>
      </c>
      <c r="H397" s="671" t="n">
        <v>1.68</v>
      </c>
      <c r="I397" s="671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7" s="673" t="n"/>
      <c r="P397" s="673" t="n"/>
      <c r="Q397" s="673" t="n"/>
      <c r="R397" s="639" t="n"/>
      <c r="S397" s="40" t="inlineStr"/>
      <c r="T397" s="40" t="inlineStr"/>
      <c r="U397" s="41" t="inlineStr">
        <is>
          <t>кг</t>
        </is>
      </c>
      <c r="V397" s="674" t="n">
        <v>0</v>
      </c>
      <c r="W397" s="675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2" t="inlineStr">
        <is>
          <t>КИ</t>
        </is>
      </c>
    </row>
    <row r="398" ht="27" customHeight="1">
      <c r="A398" s="64" t="inlineStr">
        <is>
          <t>SU002604</t>
        </is>
      </c>
      <c r="B398" s="64" t="inlineStr">
        <is>
          <t>P003135</t>
        </is>
      </c>
      <c r="C398" s="37" t="n">
        <v>4301031173</v>
      </c>
      <c r="D398" s="326" t="n">
        <v>4607091389500</v>
      </c>
      <c r="E398" s="639" t="n"/>
      <c r="F398" s="671" t="n">
        <v>0.35</v>
      </c>
      <c r="G398" s="38" t="n">
        <v>6</v>
      </c>
      <c r="H398" s="671" t="n">
        <v>2.1</v>
      </c>
      <c r="I398" s="671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8" s="673" t="n"/>
      <c r="P398" s="673" t="n"/>
      <c r="Q398" s="673" t="n"/>
      <c r="R398" s="639" t="n"/>
      <c r="S398" s="40" t="inlineStr"/>
      <c r="T398" s="40" t="inlineStr"/>
      <c r="U398" s="41" t="inlineStr">
        <is>
          <t>кг</t>
        </is>
      </c>
      <c r="V398" s="674" t="n">
        <v>0</v>
      </c>
      <c r="W398" s="675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3" t="inlineStr">
        <is>
          <t>КИ</t>
        </is>
      </c>
    </row>
    <row r="399" ht="27" customHeight="1">
      <c r="A399" s="64" t="inlineStr">
        <is>
          <t>SU002358</t>
        </is>
      </c>
      <c r="B399" s="64" t="inlineStr">
        <is>
          <t>P002642</t>
        </is>
      </c>
      <c r="C399" s="37" t="n">
        <v>4301031103</v>
      </c>
      <c r="D399" s="326" t="n">
        <v>4680115881983</v>
      </c>
      <c r="E399" s="639" t="n"/>
      <c r="F399" s="671" t="n">
        <v>0.28</v>
      </c>
      <c r="G399" s="38" t="n">
        <v>4</v>
      </c>
      <c r="H399" s="671" t="n">
        <v>1.12</v>
      </c>
      <c r="I399" s="671" t="n">
        <v>1.252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89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9" s="673" t="n"/>
      <c r="P399" s="673" t="n"/>
      <c r="Q399" s="673" t="n"/>
      <c r="R399" s="639" t="n"/>
      <c r="S399" s="40" t="inlineStr"/>
      <c r="T399" s="40" t="inlineStr"/>
      <c r="U399" s="41" t="inlineStr">
        <is>
          <t>кг</t>
        </is>
      </c>
      <c r="V399" s="674" t="n">
        <v>0</v>
      </c>
      <c r="W399" s="675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4" t="inlineStr">
        <is>
          <t>КИ</t>
        </is>
      </c>
    </row>
    <row r="400">
      <c r="A400" s="321" t="n"/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676" t="n"/>
      <c r="N400" s="677" t="inlineStr">
        <is>
          <t>Итого</t>
        </is>
      </c>
      <c r="O400" s="647" t="n"/>
      <c r="P400" s="647" t="n"/>
      <c r="Q400" s="647" t="n"/>
      <c r="R400" s="647" t="n"/>
      <c r="S400" s="647" t="n"/>
      <c r="T400" s="648" t="n"/>
      <c r="U400" s="43" t="inlineStr">
        <is>
          <t>кор</t>
        </is>
      </c>
      <c r="V400" s="678">
        <f>IFERROR(V393/H393,"0")+IFERROR(V394/H394,"0")+IFERROR(V395/H395,"0")+IFERROR(V396/H396,"0")+IFERROR(V397/H397,"0")+IFERROR(V398/H398,"0")+IFERROR(V399/H399,"0")</f>
        <v/>
      </c>
      <c r="W400" s="678">
        <f>IFERROR(W393/H393,"0")+IFERROR(W394/H394,"0")+IFERROR(W395/H395,"0")+IFERROR(W396/H396,"0")+IFERROR(W397/H397,"0")+IFERROR(W398/H398,"0")+IFERROR(W399/H399,"0")</f>
        <v/>
      </c>
      <c r="X400" s="678">
        <f>IFERROR(IF(X393="",0,X393),"0")+IFERROR(IF(X394="",0,X394),"0")+IFERROR(IF(X395="",0,X395),"0")+IFERROR(IF(X396="",0,X396),"0")+IFERROR(IF(X397="",0,X397),"0")+IFERROR(IF(X398="",0,X398),"0")+IFERROR(IF(X399="",0,X399),"0")</f>
        <v/>
      </c>
      <c r="Y400" s="679" t="n"/>
      <c r="Z400" s="679" t="n"/>
    </row>
    <row r="401">
      <c r="A401" s="314" t="n"/>
      <c r="B401" s="314" t="n"/>
      <c r="C401" s="314" t="n"/>
      <c r="D401" s="314" t="n"/>
      <c r="E401" s="314" t="n"/>
      <c r="F401" s="314" t="n"/>
      <c r="G401" s="314" t="n"/>
      <c r="H401" s="314" t="n"/>
      <c r="I401" s="314" t="n"/>
      <c r="J401" s="314" t="n"/>
      <c r="K401" s="314" t="n"/>
      <c r="L401" s="314" t="n"/>
      <c r="M401" s="676" t="n"/>
      <c r="N401" s="677" t="inlineStr">
        <is>
          <t>Итого</t>
        </is>
      </c>
      <c r="O401" s="647" t="n"/>
      <c r="P401" s="647" t="n"/>
      <c r="Q401" s="647" t="n"/>
      <c r="R401" s="647" t="n"/>
      <c r="S401" s="647" t="n"/>
      <c r="T401" s="648" t="n"/>
      <c r="U401" s="43" t="inlineStr">
        <is>
          <t>кг</t>
        </is>
      </c>
      <c r="V401" s="678">
        <f>IFERROR(SUM(V393:V399),"0")</f>
        <v/>
      </c>
      <c r="W401" s="678">
        <f>IFERROR(SUM(W393:W399),"0")</f>
        <v/>
      </c>
      <c r="X401" s="43" t="n"/>
      <c r="Y401" s="679" t="n"/>
      <c r="Z401" s="679" t="n"/>
    </row>
    <row r="402" ht="27.75" customHeight="1">
      <c r="A402" s="342" t="inlineStr">
        <is>
          <t>Дугушка</t>
        </is>
      </c>
      <c r="B402" s="670" t="n"/>
      <c r="C402" s="670" t="n"/>
      <c r="D402" s="670" t="n"/>
      <c r="E402" s="670" t="n"/>
      <c r="F402" s="670" t="n"/>
      <c r="G402" s="670" t="n"/>
      <c r="H402" s="670" t="n"/>
      <c r="I402" s="670" t="n"/>
      <c r="J402" s="670" t="n"/>
      <c r="K402" s="670" t="n"/>
      <c r="L402" s="670" t="n"/>
      <c r="M402" s="670" t="n"/>
      <c r="N402" s="670" t="n"/>
      <c r="O402" s="670" t="n"/>
      <c r="P402" s="670" t="n"/>
      <c r="Q402" s="670" t="n"/>
      <c r="R402" s="670" t="n"/>
      <c r="S402" s="670" t="n"/>
      <c r="T402" s="670" t="n"/>
      <c r="U402" s="670" t="n"/>
      <c r="V402" s="670" t="n"/>
      <c r="W402" s="670" t="n"/>
      <c r="X402" s="670" t="n"/>
      <c r="Y402" s="55" t="n"/>
      <c r="Z402" s="55" t="n"/>
    </row>
    <row r="403" ht="16.5" customHeight="1">
      <c r="A403" s="330" t="inlineStr">
        <is>
          <t>Дугушка</t>
        </is>
      </c>
      <c r="B403" s="314" t="n"/>
      <c r="C403" s="314" t="n"/>
      <c r="D403" s="314" t="n"/>
      <c r="E403" s="314" t="n"/>
      <c r="F403" s="314" t="n"/>
      <c r="G403" s="314" t="n"/>
      <c r="H403" s="314" t="n"/>
      <c r="I403" s="314" t="n"/>
      <c r="J403" s="314" t="n"/>
      <c r="K403" s="314" t="n"/>
      <c r="L403" s="314" t="n"/>
      <c r="M403" s="314" t="n"/>
      <c r="N403" s="314" t="n"/>
      <c r="O403" s="314" t="n"/>
      <c r="P403" s="314" t="n"/>
      <c r="Q403" s="314" t="n"/>
      <c r="R403" s="314" t="n"/>
      <c r="S403" s="314" t="n"/>
      <c r="T403" s="314" t="n"/>
      <c r="U403" s="314" t="n"/>
      <c r="V403" s="314" t="n"/>
      <c r="W403" s="314" t="n"/>
      <c r="X403" s="314" t="n"/>
      <c r="Y403" s="330" t="n"/>
      <c r="Z403" s="330" t="n"/>
    </row>
    <row r="404" ht="14.25" customHeight="1">
      <c r="A404" s="331" t="inlineStr">
        <is>
          <t>Вареные колбасы</t>
        </is>
      </c>
      <c r="B404" s="314" t="n"/>
      <c r="C404" s="314" t="n"/>
      <c r="D404" s="314" t="n"/>
      <c r="E404" s="314" t="n"/>
      <c r="F404" s="314" t="n"/>
      <c r="G404" s="314" t="n"/>
      <c r="H404" s="314" t="n"/>
      <c r="I404" s="314" t="n"/>
      <c r="J404" s="314" t="n"/>
      <c r="K404" s="314" t="n"/>
      <c r="L404" s="314" t="n"/>
      <c r="M404" s="314" t="n"/>
      <c r="N404" s="314" t="n"/>
      <c r="O404" s="314" t="n"/>
      <c r="P404" s="314" t="n"/>
      <c r="Q404" s="314" t="n"/>
      <c r="R404" s="314" t="n"/>
      <c r="S404" s="314" t="n"/>
      <c r="T404" s="314" t="n"/>
      <c r="U404" s="314" t="n"/>
      <c r="V404" s="314" t="n"/>
      <c r="W404" s="314" t="n"/>
      <c r="X404" s="314" t="n"/>
      <c r="Y404" s="331" t="n"/>
      <c r="Z404" s="331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26" t="n">
        <v>4607091389067</v>
      </c>
      <c r="E405" s="639" t="n"/>
      <c r="F405" s="671" t="n">
        <v>0.88</v>
      </c>
      <c r="G405" s="38" t="n">
        <v>6</v>
      </c>
      <c r="H405" s="671" t="n">
        <v>5.28</v>
      </c>
      <c r="I405" s="671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5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26" t="n">
        <v>4607091383522</v>
      </c>
      <c r="E406" s="639" t="n"/>
      <c r="F406" s="671" t="n">
        <v>0.88</v>
      </c>
      <c r="G406" s="38" t="n">
        <v>6</v>
      </c>
      <c r="H406" s="671" t="n">
        <v>5.28</v>
      </c>
      <c r="I406" s="671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200</v>
      </c>
      <c r="W406" s="675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6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26" t="n">
        <v>4607091384437</v>
      </c>
      <c r="E407" s="639" t="n"/>
      <c r="F407" s="671" t="n">
        <v>0.88</v>
      </c>
      <c r="G407" s="38" t="n">
        <v>6</v>
      </c>
      <c r="H407" s="671" t="n">
        <v>5.28</v>
      </c>
      <c r="I407" s="671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7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26" t="n">
        <v>4607091389104</v>
      </c>
      <c r="E408" s="639" t="n"/>
      <c r="F408" s="671" t="n">
        <v>0.88</v>
      </c>
      <c r="G408" s="38" t="n">
        <v>6</v>
      </c>
      <c r="H408" s="671" t="n">
        <v>5.28</v>
      </c>
      <c r="I408" s="671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8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26" t="n">
        <v>4680115880603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89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26" t="n">
        <v>4607091389999</v>
      </c>
      <c r="E410" s="639" t="n"/>
      <c r="F410" s="671" t="n">
        <v>0.6</v>
      </c>
      <c r="G410" s="38" t="n">
        <v>6</v>
      </c>
      <c r="H410" s="671" t="n">
        <v>3.6</v>
      </c>
      <c r="I410" s="671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3" t="n"/>
      <c r="P410" s="673" t="n"/>
      <c r="Q410" s="673" t="n"/>
      <c r="R410" s="639" t="n"/>
      <c r="S410" s="40" t="inlineStr"/>
      <c r="T410" s="40" t="inlineStr"/>
      <c r="U410" s="41" t="inlineStr">
        <is>
          <t>кг</t>
        </is>
      </c>
      <c r="V410" s="674" t="n">
        <v>0</v>
      </c>
      <c r="W410" s="675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26" t="n">
        <v>4680115882782</v>
      </c>
      <c r="E411" s="639" t="n"/>
      <c r="F411" s="671" t="n">
        <v>0.6</v>
      </c>
      <c r="G411" s="38" t="n">
        <v>6</v>
      </c>
      <c r="H411" s="671" t="n">
        <v>3.6</v>
      </c>
      <c r="I411" s="671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3" t="n"/>
      <c r="P411" s="673" t="n"/>
      <c r="Q411" s="673" t="n"/>
      <c r="R411" s="639" t="n"/>
      <c r="S411" s="40" t="inlineStr"/>
      <c r="T411" s="40" t="inlineStr"/>
      <c r="U411" s="41" t="inlineStr">
        <is>
          <t>кг</t>
        </is>
      </c>
      <c r="V411" s="674" t="n">
        <v>0</v>
      </c>
      <c r="W411" s="67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26" t="n">
        <v>4607091389098</v>
      </c>
      <c r="E412" s="639" t="n"/>
      <c r="F412" s="671" t="n">
        <v>0.4</v>
      </c>
      <c r="G412" s="38" t="n">
        <v>6</v>
      </c>
      <c r="H412" s="671" t="n">
        <v>2.4</v>
      </c>
      <c r="I412" s="671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0</v>
      </c>
      <c r="W412" s="675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26" t="n">
        <v>4607091389982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3" t="inlineStr">
        <is>
          <t>КИ</t>
        </is>
      </c>
    </row>
    <row r="414">
      <c r="A414" s="321" t="n"/>
      <c r="B414" s="314" t="n"/>
      <c r="C414" s="314" t="n"/>
      <c r="D414" s="314" t="n"/>
      <c r="E414" s="314" t="n"/>
      <c r="F414" s="314" t="n"/>
      <c r="G414" s="314" t="n"/>
      <c r="H414" s="314" t="n"/>
      <c r="I414" s="314" t="n"/>
      <c r="J414" s="314" t="n"/>
      <c r="K414" s="314" t="n"/>
      <c r="L414" s="314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IFERROR(V405/H405,"0")+IFERROR(V406/H406,"0")+IFERROR(V407/H407,"0")+IFERROR(V408/H408,"0")+IFERROR(V409/H409,"0")+IFERROR(V410/H410,"0")+IFERROR(V411/H411,"0")+IFERROR(V412/H412,"0")+IFERROR(V413/H413,"0")</f>
        <v/>
      </c>
      <c r="W414" s="678">
        <f>IFERROR(W405/H405,"0")+IFERROR(W406/H406,"0")+IFERROR(W407/H407,"0")+IFERROR(W408/H408,"0")+IFERROR(W409/H409,"0")+IFERROR(W410/H410,"0")+IFERROR(W411/H411,"0")+IFERROR(W412/H412,"0")+IFERROR(W413/H413,"0")</f>
        <v/>
      </c>
      <c r="X414" s="67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79" t="n"/>
      <c r="Z414" s="679" t="n"/>
    </row>
    <row r="415">
      <c r="A415" s="314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IFERROR(SUM(V405:V413),"0")</f>
        <v/>
      </c>
      <c r="W415" s="678">
        <f>IFERROR(SUM(W405:W413),"0")</f>
        <v/>
      </c>
      <c r="X415" s="43" t="n"/>
      <c r="Y415" s="679" t="n"/>
      <c r="Z415" s="679" t="n"/>
    </row>
    <row r="416" ht="14.25" customHeight="1">
      <c r="A416" s="331" t="inlineStr">
        <is>
          <t>Ветчины</t>
        </is>
      </c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314" t="n"/>
      <c r="N416" s="314" t="n"/>
      <c r="O416" s="314" t="n"/>
      <c r="P416" s="314" t="n"/>
      <c r="Q416" s="314" t="n"/>
      <c r="R416" s="314" t="n"/>
      <c r="S416" s="314" t="n"/>
      <c r="T416" s="314" t="n"/>
      <c r="U416" s="314" t="n"/>
      <c r="V416" s="314" t="n"/>
      <c r="W416" s="314" t="n"/>
      <c r="X416" s="314" t="n"/>
      <c r="Y416" s="331" t="n"/>
      <c r="Z416" s="331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26" t="n">
        <v>4607091388930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0">
        <f>HYPERLINK("https://abi.ru/products/Охлажденные/Дугушка/Дугушка/Ветчины/P003146/","Ветчины Дугушка Дугушка Вес б/о Дугушка")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26" t="n">
        <v>4680115880054</v>
      </c>
      <c r="E418" s="639" t="n"/>
      <c r="F418" s="671" t="n">
        <v>0.6</v>
      </c>
      <c r="G418" s="38" t="n">
        <v>6</v>
      </c>
      <c r="H418" s="671" t="n">
        <v>3.6</v>
      </c>
      <c r="I418" s="671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1">
        <f>HYPERLINK("https://abi.ru/products/Охлажденные/Дугушка/Дугушка/Ветчины/P002993/","Ветчины «Дугушка» Фикс.вес 0,6 П/а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>
      <c r="A419" s="321" t="n"/>
      <c r="B419" s="314" t="n"/>
      <c r="C419" s="314" t="n"/>
      <c r="D419" s="314" t="n"/>
      <c r="E419" s="314" t="n"/>
      <c r="F419" s="314" t="n"/>
      <c r="G419" s="314" t="n"/>
      <c r="H419" s="314" t="n"/>
      <c r="I419" s="314" t="n"/>
      <c r="J419" s="314" t="n"/>
      <c r="K419" s="314" t="n"/>
      <c r="L419" s="314" t="n"/>
      <c r="M419" s="676" t="n"/>
      <c r="N419" s="677" t="inlineStr">
        <is>
          <t>Итого</t>
        </is>
      </c>
      <c r="O419" s="647" t="n"/>
      <c r="P419" s="647" t="n"/>
      <c r="Q419" s="647" t="n"/>
      <c r="R419" s="647" t="n"/>
      <c r="S419" s="647" t="n"/>
      <c r="T419" s="648" t="n"/>
      <c r="U419" s="43" t="inlineStr">
        <is>
          <t>кор</t>
        </is>
      </c>
      <c r="V419" s="678">
        <f>IFERROR(V417/H417,"0")+IFERROR(V418/H418,"0")</f>
        <v/>
      </c>
      <c r="W419" s="678">
        <f>IFERROR(W417/H417,"0")+IFERROR(W418/H418,"0")</f>
        <v/>
      </c>
      <c r="X419" s="678">
        <f>IFERROR(IF(X417="",0,X417),"0")+IFERROR(IF(X418="",0,X418),"0")</f>
        <v/>
      </c>
      <c r="Y419" s="679" t="n"/>
      <c r="Z419" s="679" t="n"/>
    </row>
    <row r="420">
      <c r="A420" s="314" t="n"/>
      <c r="B420" s="314" t="n"/>
      <c r="C420" s="314" t="n"/>
      <c r="D420" s="314" t="n"/>
      <c r="E420" s="314" t="n"/>
      <c r="F420" s="314" t="n"/>
      <c r="G420" s="314" t="n"/>
      <c r="H420" s="314" t="n"/>
      <c r="I420" s="314" t="n"/>
      <c r="J420" s="314" t="n"/>
      <c r="K420" s="314" t="n"/>
      <c r="L420" s="314" t="n"/>
      <c r="M420" s="676" t="n"/>
      <c r="N420" s="677" t="inlineStr">
        <is>
          <t>Итого</t>
        </is>
      </c>
      <c r="O420" s="647" t="n"/>
      <c r="P420" s="647" t="n"/>
      <c r="Q420" s="647" t="n"/>
      <c r="R420" s="647" t="n"/>
      <c r="S420" s="647" t="n"/>
      <c r="T420" s="648" t="n"/>
      <c r="U420" s="43" t="inlineStr">
        <is>
          <t>кг</t>
        </is>
      </c>
      <c r="V420" s="678">
        <f>IFERROR(SUM(V417:V418),"0")</f>
        <v/>
      </c>
      <c r="W420" s="678">
        <f>IFERROR(SUM(W417:W418),"0")</f>
        <v/>
      </c>
      <c r="X420" s="43" t="n"/>
      <c r="Y420" s="679" t="n"/>
      <c r="Z420" s="679" t="n"/>
    </row>
    <row r="421" ht="14.25" customHeight="1">
      <c r="A421" s="331" t="inlineStr">
        <is>
          <t>Копченые колбасы</t>
        </is>
      </c>
      <c r="B421" s="314" t="n"/>
      <c r="C421" s="314" t="n"/>
      <c r="D421" s="314" t="n"/>
      <c r="E421" s="314" t="n"/>
      <c r="F421" s="314" t="n"/>
      <c r="G421" s="314" t="n"/>
      <c r="H421" s="314" t="n"/>
      <c r="I421" s="314" t="n"/>
      <c r="J421" s="314" t="n"/>
      <c r="K421" s="314" t="n"/>
      <c r="L421" s="314" t="n"/>
      <c r="M421" s="314" t="n"/>
      <c r="N421" s="314" t="n"/>
      <c r="O421" s="314" t="n"/>
      <c r="P421" s="314" t="n"/>
      <c r="Q421" s="314" t="n"/>
      <c r="R421" s="314" t="n"/>
      <c r="S421" s="314" t="n"/>
      <c r="T421" s="314" t="n"/>
      <c r="U421" s="314" t="n"/>
      <c r="V421" s="314" t="n"/>
      <c r="W421" s="314" t="n"/>
      <c r="X421" s="314" t="n"/>
      <c r="Y421" s="331" t="n"/>
      <c r="Z421" s="331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26" t="n">
        <v>4680115883116</v>
      </c>
      <c r="E422" s="639" t="n"/>
      <c r="F422" s="671" t="n">
        <v>0.88</v>
      </c>
      <c r="G422" s="38" t="n">
        <v>6</v>
      </c>
      <c r="H422" s="671" t="n">
        <v>5.28</v>
      </c>
      <c r="I422" s="671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26" t="n">
        <v>4680115883093</v>
      </c>
      <c r="E423" s="639" t="n"/>
      <c r="F423" s="671" t="n">
        <v>0.88</v>
      </c>
      <c r="G423" s="38" t="n">
        <v>6</v>
      </c>
      <c r="H423" s="671" t="n">
        <v>5.28</v>
      </c>
      <c r="I423" s="671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26" t="n">
        <v>4680115883109</v>
      </c>
      <c r="E424" s="639" t="n"/>
      <c r="F424" s="671" t="n">
        <v>0.88</v>
      </c>
      <c r="G424" s="38" t="n">
        <v>6</v>
      </c>
      <c r="H424" s="671" t="n">
        <v>5.28</v>
      </c>
      <c r="I424" s="671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3" t="n"/>
      <c r="P424" s="673" t="n"/>
      <c r="Q424" s="673" t="n"/>
      <c r="R424" s="639" t="n"/>
      <c r="S424" s="40" t="inlineStr"/>
      <c r="T424" s="40" t="inlineStr"/>
      <c r="U424" s="41" t="inlineStr">
        <is>
          <t>кг</t>
        </is>
      </c>
      <c r="V424" s="674" t="n">
        <v>0</v>
      </c>
      <c r="W424" s="675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26" t="n">
        <v>4680115882072</v>
      </c>
      <c r="E425" s="639" t="n"/>
      <c r="F425" s="671" t="n">
        <v>0.6</v>
      </c>
      <c r="G425" s="38" t="n">
        <v>6</v>
      </c>
      <c r="H425" s="671" t="n">
        <v>3.6</v>
      </c>
      <c r="I425" s="671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5" t="inlineStr">
        <is>
          <t>В/к колбасы «Рубленая Запеченная» Фикс.вес 0,6 Вектор ТМ «Дугушка»</t>
        </is>
      </c>
      <c r="O425" s="673" t="n"/>
      <c r="P425" s="673" t="n"/>
      <c r="Q425" s="673" t="n"/>
      <c r="R425" s="639" t="n"/>
      <c r="S425" s="40" t="inlineStr"/>
      <c r="T425" s="40" t="inlineStr"/>
      <c r="U425" s="41" t="inlineStr">
        <is>
          <t>кг</t>
        </is>
      </c>
      <c r="V425" s="674" t="n">
        <v>0</v>
      </c>
      <c r="W425" s="675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26" t="n">
        <v>4680115882102</v>
      </c>
      <c r="E426" s="639" t="n"/>
      <c r="F426" s="671" t="n">
        <v>0.6</v>
      </c>
      <c r="G426" s="38" t="n">
        <v>6</v>
      </c>
      <c r="H426" s="671" t="n">
        <v>3.6</v>
      </c>
      <c r="I426" s="671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6" t="inlineStr">
        <is>
          <t>В/к колбасы «Салями Запеченая» Фикс.вес 0,6 Вектор ТМ «Дугушка»</t>
        </is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26" t="n">
        <v>4680115882096</v>
      </c>
      <c r="E427" s="639" t="n"/>
      <c r="F427" s="671" t="n">
        <v>0.6</v>
      </c>
      <c r="G427" s="38" t="n">
        <v>6</v>
      </c>
      <c r="H427" s="671" t="n">
        <v>3.6</v>
      </c>
      <c r="I427" s="671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07" t="inlineStr">
        <is>
          <t>В/к колбасы «Сервелат Запеченный» Фикс.вес 0,6 Вектор ТМ «Дугушка»</t>
        </is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>
      <c r="A428" s="321" t="n"/>
      <c r="B428" s="314" t="n"/>
      <c r="C428" s="314" t="n"/>
      <c r="D428" s="314" t="n"/>
      <c r="E428" s="314" t="n"/>
      <c r="F428" s="314" t="n"/>
      <c r="G428" s="314" t="n"/>
      <c r="H428" s="314" t="n"/>
      <c r="I428" s="314" t="n"/>
      <c r="J428" s="314" t="n"/>
      <c r="K428" s="314" t="n"/>
      <c r="L428" s="314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IFERROR(V422/H422,"0")+IFERROR(V423/H423,"0")+IFERROR(V424/H424,"0")+IFERROR(V425/H425,"0")+IFERROR(V426/H426,"0")+IFERROR(V427/H427,"0")</f>
        <v/>
      </c>
      <c r="W428" s="678">
        <f>IFERROR(W422/H422,"0")+IFERROR(W423/H423,"0")+IFERROR(W424/H424,"0")+IFERROR(W425/H425,"0")+IFERROR(W426/H426,"0")+IFERROR(W427/H427,"0")</f>
        <v/>
      </c>
      <c r="X428" s="678">
        <f>IFERROR(IF(X422="",0,X422),"0")+IFERROR(IF(X423="",0,X423),"0")+IFERROR(IF(X424="",0,X424),"0")+IFERROR(IF(X425="",0,X425),"0")+IFERROR(IF(X426="",0,X426),"0")+IFERROR(IF(X427="",0,X427),"0")</f>
        <v/>
      </c>
      <c r="Y428" s="679" t="n"/>
      <c r="Z428" s="679" t="n"/>
    </row>
    <row r="429">
      <c r="A429" s="314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IFERROR(SUM(V422:V427),"0")</f>
        <v/>
      </c>
      <c r="W429" s="678">
        <f>IFERROR(SUM(W422:W427),"0")</f>
        <v/>
      </c>
      <c r="X429" s="43" t="n"/>
      <c r="Y429" s="679" t="n"/>
      <c r="Z429" s="679" t="n"/>
    </row>
    <row r="430" ht="14.25" customHeight="1">
      <c r="A430" s="331" t="inlineStr">
        <is>
          <t>Сосиски</t>
        </is>
      </c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314" t="n"/>
      <c r="N430" s="314" t="n"/>
      <c r="O430" s="314" t="n"/>
      <c r="P430" s="314" t="n"/>
      <c r="Q430" s="314" t="n"/>
      <c r="R430" s="314" t="n"/>
      <c r="S430" s="314" t="n"/>
      <c r="T430" s="314" t="n"/>
      <c r="U430" s="314" t="n"/>
      <c r="V430" s="314" t="n"/>
      <c r="W430" s="314" t="n"/>
      <c r="X430" s="314" t="n"/>
      <c r="Y430" s="331" t="n"/>
      <c r="Z430" s="331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26" t="n">
        <v>4607091383409</v>
      </c>
      <c r="E431" s="639" t="n"/>
      <c r="F431" s="671" t="n">
        <v>1.3</v>
      </c>
      <c r="G431" s="38" t="n">
        <v>6</v>
      </c>
      <c r="H431" s="671" t="n">
        <v>7.8</v>
      </c>
      <c r="I431" s="671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3" t="n"/>
      <c r="P431" s="673" t="n"/>
      <c r="Q431" s="673" t="n"/>
      <c r="R431" s="639" t="n"/>
      <c r="S431" s="40" t="inlineStr"/>
      <c r="T431" s="40" t="inlineStr"/>
      <c r="U431" s="41" t="inlineStr">
        <is>
          <t>кг</t>
        </is>
      </c>
      <c r="V431" s="674" t="n">
        <v>0</v>
      </c>
      <c r="W431" s="675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26" t="n">
        <v>4607091383416</v>
      </c>
      <c r="E432" s="639" t="n"/>
      <c r="F432" s="671" t="n">
        <v>1.3</v>
      </c>
      <c r="G432" s="38" t="n">
        <v>6</v>
      </c>
      <c r="H432" s="671" t="n">
        <v>7.8</v>
      </c>
      <c r="I432" s="671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3" t="n"/>
      <c r="P432" s="673" t="n"/>
      <c r="Q432" s="673" t="n"/>
      <c r="R432" s="639" t="n"/>
      <c r="S432" s="40" t="inlineStr"/>
      <c r="T432" s="40" t="inlineStr"/>
      <c r="U432" s="41" t="inlineStr">
        <is>
          <t>кг</t>
        </is>
      </c>
      <c r="V432" s="674" t="n">
        <v>0</v>
      </c>
      <c r="W432" s="675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3" t="inlineStr">
        <is>
          <t>КИ</t>
        </is>
      </c>
    </row>
    <row r="433">
      <c r="A433" s="321" t="n"/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676" t="n"/>
      <c r="N433" s="677" t="inlineStr">
        <is>
          <t>Итого</t>
        </is>
      </c>
      <c r="O433" s="647" t="n"/>
      <c r="P433" s="647" t="n"/>
      <c r="Q433" s="647" t="n"/>
      <c r="R433" s="647" t="n"/>
      <c r="S433" s="647" t="n"/>
      <c r="T433" s="648" t="n"/>
      <c r="U433" s="43" t="inlineStr">
        <is>
          <t>кор</t>
        </is>
      </c>
      <c r="V433" s="678">
        <f>IFERROR(V431/H431,"0")+IFERROR(V432/H432,"0")</f>
        <v/>
      </c>
      <c r="W433" s="678">
        <f>IFERROR(W431/H431,"0")+IFERROR(W432/H432,"0")</f>
        <v/>
      </c>
      <c r="X433" s="678">
        <f>IFERROR(IF(X431="",0,X431),"0")+IFERROR(IF(X432="",0,X432),"0")</f>
        <v/>
      </c>
      <c r="Y433" s="679" t="n"/>
      <c r="Z433" s="679" t="n"/>
    </row>
    <row r="434">
      <c r="A434" s="314" t="n"/>
      <c r="B434" s="314" t="n"/>
      <c r="C434" s="314" t="n"/>
      <c r="D434" s="314" t="n"/>
      <c r="E434" s="314" t="n"/>
      <c r="F434" s="314" t="n"/>
      <c r="G434" s="314" t="n"/>
      <c r="H434" s="314" t="n"/>
      <c r="I434" s="314" t="n"/>
      <c r="J434" s="314" t="n"/>
      <c r="K434" s="314" t="n"/>
      <c r="L434" s="314" t="n"/>
      <c r="M434" s="676" t="n"/>
      <c r="N434" s="677" t="inlineStr">
        <is>
          <t>Итого</t>
        </is>
      </c>
      <c r="O434" s="647" t="n"/>
      <c r="P434" s="647" t="n"/>
      <c r="Q434" s="647" t="n"/>
      <c r="R434" s="647" t="n"/>
      <c r="S434" s="647" t="n"/>
      <c r="T434" s="648" t="n"/>
      <c r="U434" s="43" t="inlineStr">
        <is>
          <t>кг</t>
        </is>
      </c>
      <c r="V434" s="678">
        <f>IFERROR(SUM(V431:V432),"0")</f>
        <v/>
      </c>
      <c r="W434" s="678">
        <f>IFERROR(SUM(W431:W432),"0")</f>
        <v/>
      </c>
      <c r="X434" s="43" t="n"/>
      <c r="Y434" s="679" t="n"/>
      <c r="Z434" s="679" t="n"/>
    </row>
    <row r="435" ht="27.75" customHeight="1">
      <c r="A435" s="342" t="inlineStr">
        <is>
          <t>Зареченские</t>
        </is>
      </c>
      <c r="B435" s="670" t="n"/>
      <c r="C435" s="670" t="n"/>
      <c r="D435" s="670" t="n"/>
      <c r="E435" s="670" t="n"/>
      <c r="F435" s="670" t="n"/>
      <c r="G435" s="670" t="n"/>
      <c r="H435" s="670" t="n"/>
      <c r="I435" s="670" t="n"/>
      <c r="J435" s="670" t="n"/>
      <c r="K435" s="670" t="n"/>
      <c r="L435" s="670" t="n"/>
      <c r="M435" s="670" t="n"/>
      <c r="N435" s="670" t="n"/>
      <c r="O435" s="670" t="n"/>
      <c r="P435" s="670" t="n"/>
      <c r="Q435" s="670" t="n"/>
      <c r="R435" s="670" t="n"/>
      <c r="S435" s="670" t="n"/>
      <c r="T435" s="670" t="n"/>
      <c r="U435" s="670" t="n"/>
      <c r="V435" s="670" t="n"/>
      <c r="W435" s="670" t="n"/>
      <c r="X435" s="670" t="n"/>
      <c r="Y435" s="55" t="n"/>
      <c r="Z435" s="55" t="n"/>
    </row>
    <row r="436" ht="16.5" customHeight="1">
      <c r="A436" s="330" t="inlineStr">
        <is>
          <t>Зареченские продукты</t>
        </is>
      </c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314" t="n"/>
      <c r="N436" s="314" t="n"/>
      <c r="O436" s="314" t="n"/>
      <c r="P436" s="314" t="n"/>
      <c r="Q436" s="314" t="n"/>
      <c r="R436" s="314" t="n"/>
      <c r="S436" s="314" t="n"/>
      <c r="T436" s="314" t="n"/>
      <c r="U436" s="314" t="n"/>
      <c r="V436" s="314" t="n"/>
      <c r="W436" s="314" t="n"/>
      <c r="X436" s="314" t="n"/>
      <c r="Y436" s="330" t="n"/>
      <c r="Z436" s="330" t="n"/>
    </row>
    <row r="437" ht="14.25" customHeight="1">
      <c r="A437" s="331" t="inlineStr">
        <is>
          <t>Вареные колбасы</t>
        </is>
      </c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314" t="n"/>
      <c r="N437" s="314" t="n"/>
      <c r="O437" s="314" t="n"/>
      <c r="P437" s="314" t="n"/>
      <c r="Q437" s="314" t="n"/>
      <c r="R437" s="314" t="n"/>
      <c r="S437" s="314" t="n"/>
      <c r="T437" s="314" t="n"/>
      <c r="U437" s="314" t="n"/>
      <c r="V437" s="314" t="n"/>
      <c r="W437" s="314" t="n"/>
      <c r="X437" s="314" t="n"/>
      <c r="Y437" s="331" t="n"/>
      <c r="Z437" s="331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26" t="n">
        <v>4640242180441</v>
      </c>
      <c r="E438" s="639" t="n"/>
      <c r="F438" s="671" t="n">
        <v>1.5</v>
      </c>
      <c r="G438" s="38" t="n">
        <v>8</v>
      </c>
      <c r="H438" s="671" t="n">
        <v>12</v>
      </c>
      <c r="I438" s="671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0" t="inlineStr">
        <is>
          <t>Вареные колбасы «Муромская» Весовой п/а ТМ «Зареченские»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4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26" t="n">
        <v>4640242180564</v>
      </c>
      <c r="E439" s="639" t="n"/>
      <c r="F439" s="671" t="n">
        <v>1.5</v>
      </c>
      <c r="G439" s="38" t="n">
        <v>8</v>
      </c>
      <c r="H439" s="671" t="n">
        <v>12</v>
      </c>
      <c r="I439" s="671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1" t="inlineStr">
        <is>
          <t>Вареные колбасы «Нежная» НТУ Весовые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5" t="inlineStr">
        <is>
          <t>КИ</t>
        </is>
      </c>
    </row>
    <row r="440">
      <c r="A440" s="321" t="n"/>
      <c r="B440" s="314" t="n"/>
      <c r="C440" s="314" t="n"/>
      <c r="D440" s="314" t="n"/>
      <c r="E440" s="314" t="n"/>
      <c r="F440" s="314" t="n"/>
      <c r="G440" s="314" t="n"/>
      <c r="H440" s="314" t="n"/>
      <c r="I440" s="314" t="n"/>
      <c r="J440" s="314" t="n"/>
      <c r="K440" s="314" t="n"/>
      <c r="L440" s="314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14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31" t="inlineStr">
        <is>
          <t>Ветчины</t>
        </is>
      </c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314" t="n"/>
      <c r="N442" s="314" t="n"/>
      <c r="O442" s="314" t="n"/>
      <c r="P442" s="314" t="n"/>
      <c r="Q442" s="314" t="n"/>
      <c r="R442" s="314" t="n"/>
      <c r="S442" s="314" t="n"/>
      <c r="T442" s="314" t="n"/>
      <c r="U442" s="314" t="n"/>
      <c r="V442" s="314" t="n"/>
      <c r="W442" s="314" t="n"/>
      <c r="X442" s="314" t="n"/>
      <c r="Y442" s="331" t="n"/>
      <c r="Z442" s="331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26" t="n">
        <v>4640242180526</v>
      </c>
      <c r="E443" s="639" t="n"/>
      <c r="F443" s="671" t="n">
        <v>1.8</v>
      </c>
      <c r="G443" s="38" t="n">
        <v>6</v>
      </c>
      <c r="H443" s="671" t="n">
        <v>10.8</v>
      </c>
      <c r="I443" s="671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2" t="inlineStr">
        <is>
          <t>Ветчины «Нежная» Весовой п/а ТМ «Зареченские» большой батон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6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26" t="n">
        <v>4640242180519</v>
      </c>
      <c r="E444" s="639" t="n"/>
      <c r="F444" s="671" t="n">
        <v>1.35</v>
      </c>
      <c r="G444" s="38" t="n">
        <v>8</v>
      </c>
      <c r="H444" s="671" t="n">
        <v>10.8</v>
      </c>
      <c r="I444" s="671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3" t="inlineStr">
        <is>
          <t>Ветчины «Нежная» Весовой п/а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7" t="inlineStr">
        <is>
          <t>КИ</t>
        </is>
      </c>
    </row>
    <row r="445">
      <c r="A445" s="321" t="n"/>
      <c r="B445" s="314" t="n"/>
      <c r="C445" s="314" t="n"/>
      <c r="D445" s="314" t="n"/>
      <c r="E445" s="314" t="n"/>
      <c r="F445" s="314" t="n"/>
      <c r="G445" s="314" t="n"/>
      <c r="H445" s="314" t="n"/>
      <c r="I445" s="314" t="n"/>
      <c r="J445" s="314" t="n"/>
      <c r="K445" s="314" t="n"/>
      <c r="L445" s="314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14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31" t="inlineStr">
        <is>
          <t>Копченые колбасы</t>
        </is>
      </c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314" t="n"/>
      <c r="N447" s="314" t="n"/>
      <c r="O447" s="314" t="n"/>
      <c r="P447" s="314" t="n"/>
      <c r="Q447" s="314" t="n"/>
      <c r="R447" s="314" t="n"/>
      <c r="S447" s="314" t="n"/>
      <c r="T447" s="314" t="n"/>
      <c r="U447" s="314" t="n"/>
      <c r="V447" s="314" t="n"/>
      <c r="W447" s="314" t="n"/>
      <c r="X447" s="314" t="n"/>
      <c r="Y447" s="331" t="n"/>
      <c r="Z447" s="331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26" t="n">
        <v>4640242180816</v>
      </c>
      <c r="E448" s="639" t="n"/>
      <c r="F448" s="671" t="n">
        <v>0.7</v>
      </c>
      <c r="G448" s="38" t="n">
        <v>6</v>
      </c>
      <c r="H448" s="671" t="n">
        <v>4.2</v>
      </c>
      <c r="I448" s="671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4" t="inlineStr">
        <is>
          <t>Копченые колбасы «Сервелат Пражский» Весовой фиброуз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8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26" t="n">
        <v>4640242180595</v>
      </c>
      <c r="E449" s="639" t="n"/>
      <c r="F449" s="671" t="n">
        <v>0.7</v>
      </c>
      <c r="G449" s="38" t="n">
        <v>6</v>
      </c>
      <c r="H449" s="671" t="n">
        <v>4.2</v>
      </c>
      <c r="I449" s="671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5" t="inlineStr">
        <is>
          <t>В/к колбасы «Сервелат Рижский» НТУ Весовые Фиброуз в/у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09" t="inlineStr">
        <is>
          <t>КИ</t>
        </is>
      </c>
    </row>
    <row r="450">
      <c r="A450" s="321" t="n"/>
      <c r="B450" s="314" t="n"/>
      <c r="C450" s="314" t="n"/>
      <c r="D450" s="314" t="n"/>
      <c r="E450" s="314" t="n"/>
      <c r="F450" s="314" t="n"/>
      <c r="G450" s="314" t="n"/>
      <c r="H450" s="314" t="n"/>
      <c r="I450" s="314" t="n"/>
      <c r="J450" s="314" t="n"/>
      <c r="K450" s="314" t="n"/>
      <c r="L450" s="314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14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4.25" customHeight="1">
      <c r="A452" s="331" t="inlineStr">
        <is>
          <t>Сосиски</t>
        </is>
      </c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314" t="n"/>
      <c r="N452" s="314" t="n"/>
      <c r="O452" s="314" t="n"/>
      <c r="P452" s="314" t="n"/>
      <c r="Q452" s="314" t="n"/>
      <c r="R452" s="314" t="n"/>
      <c r="S452" s="314" t="n"/>
      <c r="T452" s="314" t="n"/>
      <c r="U452" s="314" t="n"/>
      <c r="V452" s="314" t="n"/>
      <c r="W452" s="314" t="n"/>
      <c r="X452" s="314" t="n"/>
      <c r="Y452" s="331" t="n"/>
      <c r="Z452" s="331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26" t="n">
        <v>4640242180540</v>
      </c>
      <c r="E453" s="639" t="n"/>
      <c r="F453" s="671" t="n">
        <v>1.3</v>
      </c>
      <c r="G453" s="38" t="n">
        <v>6</v>
      </c>
      <c r="H453" s="671" t="n">
        <v>7.8</v>
      </c>
      <c r="I453" s="671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6" t="inlineStr">
        <is>
          <t>Сосиски «Сочные» Весовой п/а ТМ «Зареченские»</t>
        </is>
      </c>
      <c r="O453" s="673" t="n"/>
      <c r="P453" s="673" t="n"/>
      <c r="Q453" s="673" t="n"/>
      <c r="R453" s="639" t="n"/>
      <c r="S453" s="40" t="inlineStr"/>
      <c r="T453" s="40" t="inlineStr"/>
      <c r="U453" s="41" t="inlineStr">
        <is>
          <t>кг</t>
        </is>
      </c>
      <c r="V453" s="674" t="n">
        <v>0</v>
      </c>
      <c r="W453" s="675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26" t="n">
        <v>4640242180557</v>
      </c>
      <c r="E454" s="639" t="n"/>
      <c r="F454" s="671" t="n">
        <v>0.5</v>
      </c>
      <c r="G454" s="38" t="n">
        <v>6</v>
      </c>
      <c r="H454" s="671" t="n">
        <v>3</v>
      </c>
      <c r="I454" s="671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17" t="inlineStr">
        <is>
          <t>Сосиски «Сочные» Фикс.вес 0,5 п/а ТМ «Зареченские»</t>
        </is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1" t="n"/>
      <c r="B455" s="314" t="n"/>
      <c r="C455" s="314" t="n"/>
      <c r="D455" s="314" t="n"/>
      <c r="E455" s="314" t="n"/>
      <c r="F455" s="314" t="n"/>
      <c r="G455" s="314" t="n"/>
      <c r="H455" s="314" t="n"/>
      <c r="I455" s="314" t="n"/>
      <c r="J455" s="314" t="n"/>
      <c r="K455" s="314" t="n"/>
      <c r="L455" s="314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IFERROR(V453/H453,"0")+IFERROR(V454/H454,"0")</f>
        <v/>
      </c>
      <c r="W455" s="678">
        <f>IFERROR(W453/H453,"0")+IFERROR(W454/H454,"0")</f>
        <v/>
      </c>
      <c r="X455" s="678">
        <f>IFERROR(IF(X453="",0,X453),"0")+IFERROR(IF(X454="",0,X454),"0")</f>
        <v/>
      </c>
      <c r="Y455" s="679" t="n"/>
      <c r="Z455" s="679" t="n"/>
    </row>
    <row r="456">
      <c r="A456" s="314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IFERROR(SUM(V453:V454),"0")</f>
        <v/>
      </c>
      <c r="W456" s="678">
        <f>IFERROR(SUM(W453:W454),"0")</f>
        <v/>
      </c>
      <c r="X456" s="43" t="n"/>
      <c r="Y456" s="679" t="n"/>
      <c r="Z456" s="679" t="n"/>
    </row>
    <row r="457" ht="16.5" customHeight="1">
      <c r="A457" s="330" t="inlineStr">
        <is>
          <t>Выгодная цена</t>
        </is>
      </c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314" t="n"/>
      <c r="N457" s="314" t="n"/>
      <c r="O457" s="314" t="n"/>
      <c r="P457" s="314" t="n"/>
      <c r="Q457" s="314" t="n"/>
      <c r="R457" s="314" t="n"/>
      <c r="S457" s="314" t="n"/>
      <c r="T457" s="314" t="n"/>
      <c r="U457" s="314" t="n"/>
      <c r="V457" s="314" t="n"/>
      <c r="W457" s="314" t="n"/>
      <c r="X457" s="314" t="n"/>
      <c r="Y457" s="330" t="n"/>
      <c r="Z457" s="330" t="n"/>
    </row>
    <row r="458" ht="14.25" customHeight="1">
      <c r="A458" s="331" t="inlineStr">
        <is>
          <t>Сосиски</t>
        </is>
      </c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314" t="n"/>
      <c r="N458" s="314" t="n"/>
      <c r="O458" s="314" t="n"/>
      <c r="P458" s="314" t="n"/>
      <c r="Q458" s="314" t="n"/>
      <c r="R458" s="314" t="n"/>
      <c r="S458" s="314" t="n"/>
      <c r="T458" s="314" t="n"/>
      <c r="U458" s="314" t="n"/>
      <c r="V458" s="314" t="n"/>
      <c r="W458" s="314" t="n"/>
      <c r="X458" s="314" t="n"/>
      <c r="Y458" s="331" t="n"/>
      <c r="Z458" s="33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6" t="n">
        <v>4680115880870</v>
      </c>
      <c r="E459" s="639" t="n"/>
      <c r="F459" s="671" t="n">
        <v>1.3</v>
      </c>
      <c r="G459" s="38" t="n">
        <v>6</v>
      </c>
      <c r="H459" s="671" t="n">
        <v>7.8</v>
      </c>
      <c r="I459" s="671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3" t="n"/>
      <c r="P459" s="673" t="n"/>
      <c r="Q459" s="673" t="n"/>
      <c r="R459" s="639" t="n"/>
      <c r="S459" s="40" t="inlineStr"/>
      <c r="T459" s="40" t="inlineStr"/>
      <c r="U459" s="41" t="inlineStr">
        <is>
          <t>кг</t>
        </is>
      </c>
      <c r="V459" s="674" t="n">
        <v>0</v>
      </c>
      <c r="W459" s="675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2" t="inlineStr">
        <is>
          <t>КИ</t>
        </is>
      </c>
    </row>
    <row r="460">
      <c r="A460" s="321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кор</t>
        </is>
      </c>
      <c r="V460" s="678">
        <f>IFERROR(V459/H459,"0")</f>
        <v/>
      </c>
      <c r="W460" s="678">
        <f>IFERROR(W459/H459,"0")</f>
        <v/>
      </c>
      <c r="X460" s="678">
        <f>IFERROR(IF(X459="",0,X459),"0")</f>
        <v/>
      </c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76" t="n"/>
      <c r="N461" s="677" t="inlineStr">
        <is>
          <t>Итого</t>
        </is>
      </c>
      <c r="O461" s="647" t="n"/>
      <c r="P461" s="647" t="n"/>
      <c r="Q461" s="647" t="n"/>
      <c r="R461" s="647" t="n"/>
      <c r="S461" s="647" t="n"/>
      <c r="T461" s="648" t="n"/>
      <c r="U461" s="43" t="inlineStr">
        <is>
          <t>кг</t>
        </is>
      </c>
      <c r="V461" s="678">
        <f>IFERROR(SUM(V459:V459),"0")</f>
        <v/>
      </c>
      <c r="W461" s="678">
        <f>IFERROR(SUM(W459:W459),"0")</f>
        <v/>
      </c>
      <c r="X461" s="43" t="n"/>
      <c r="Y461" s="679" t="n"/>
      <c r="Z461" s="679" t="n"/>
    </row>
    <row r="462" ht="15" customHeight="1">
      <c r="A462" s="325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ИТОГО НЕТТО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/>
      </c>
      <c r="W462" s="67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/>
      </c>
      <c r="X462" s="43" t="n"/>
      <c r="Y462" s="679" t="n"/>
      <c r="Z462" s="679" t="n"/>
    </row>
    <row r="463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ИТОГО БРУТТО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кг</t>
        </is>
      </c>
      <c r="V463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79" t="n"/>
      <c r="Z463" s="679" t="n"/>
    </row>
    <row r="464">
      <c r="A464" s="314" t="n"/>
      <c r="B464" s="314" t="n"/>
      <c r="C464" s="314" t="n"/>
      <c r="D464" s="314" t="n"/>
      <c r="E464" s="314" t="n"/>
      <c r="F464" s="314" t="n"/>
      <c r="G464" s="314" t="n"/>
      <c r="H464" s="314" t="n"/>
      <c r="I464" s="314" t="n"/>
      <c r="J464" s="314" t="n"/>
      <c r="K464" s="314" t="n"/>
      <c r="L464" s="314" t="n"/>
      <c r="M464" s="636" t="n"/>
      <c r="N464" s="919" t="inlineStr">
        <is>
          <t>Кол-во паллет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79" t="n"/>
      <c r="Z464" s="679" t="n"/>
    </row>
    <row r="465">
      <c r="A465" s="314" t="n"/>
      <c r="B465" s="314" t="n"/>
      <c r="C465" s="314" t="n"/>
      <c r="D465" s="314" t="n"/>
      <c r="E465" s="314" t="n"/>
      <c r="F465" s="314" t="n"/>
      <c r="G465" s="314" t="n"/>
      <c r="H465" s="314" t="n"/>
      <c r="I465" s="314" t="n"/>
      <c r="J465" s="314" t="n"/>
      <c r="K465" s="314" t="n"/>
      <c r="L465" s="314" t="n"/>
      <c r="M465" s="636" t="n"/>
      <c r="N465" s="919" t="inlineStr">
        <is>
          <t>Вес брутто  с паллетами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кг</t>
        </is>
      </c>
      <c r="V465" s="678">
        <f>GrossWeightTotal+PalletQtyTotal*25</f>
        <v/>
      </c>
      <c r="W465" s="678">
        <f>GrossWeightTotalR+PalletQtyTotalR*25</f>
        <v/>
      </c>
      <c r="X465" s="43" t="n"/>
      <c r="Y465" s="679" t="n"/>
      <c r="Z465" s="679" t="n"/>
    </row>
    <row r="466">
      <c r="A466" s="314" t="n"/>
      <c r="B466" s="314" t="n"/>
      <c r="C466" s="314" t="n"/>
      <c r="D466" s="314" t="n"/>
      <c r="E466" s="314" t="n"/>
      <c r="F466" s="314" t="n"/>
      <c r="G466" s="314" t="n"/>
      <c r="H466" s="314" t="n"/>
      <c r="I466" s="314" t="n"/>
      <c r="J466" s="314" t="n"/>
      <c r="K466" s="314" t="n"/>
      <c r="L466" s="314" t="n"/>
      <c r="M466" s="636" t="n"/>
      <c r="N466" s="919" t="inlineStr">
        <is>
          <t>Кол-во коробок</t>
        </is>
      </c>
      <c r="O466" s="630" t="n"/>
      <c r="P466" s="630" t="n"/>
      <c r="Q466" s="630" t="n"/>
      <c r="R466" s="630" t="n"/>
      <c r="S466" s="630" t="n"/>
      <c r="T466" s="631" t="n"/>
      <c r="U466" s="43" t="inlineStr">
        <is>
          <t>шт</t>
        </is>
      </c>
      <c r="V466" s="67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/>
      </c>
      <c r="W466" s="67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/>
      </c>
      <c r="X466" s="43" t="n"/>
      <c r="Y466" s="679" t="n"/>
      <c r="Z466" s="679" t="n"/>
    </row>
    <row r="467" ht="14.25" customHeight="1">
      <c r="A467" s="314" t="n"/>
      <c r="B467" s="314" t="n"/>
      <c r="C467" s="314" t="n"/>
      <c r="D467" s="314" t="n"/>
      <c r="E467" s="314" t="n"/>
      <c r="F467" s="314" t="n"/>
      <c r="G467" s="314" t="n"/>
      <c r="H467" s="314" t="n"/>
      <c r="I467" s="314" t="n"/>
      <c r="J467" s="314" t="n"/>
      <c r="K467" s="314" t="n"/>
      <c r="L467" s="314" t="n"/>
      <c r="M467" s="636" t="n"/>
      <c r="N467" s="919" t="inlineStr">
        <is>
          <t>Объем заказа</t>
        </is>
      </c>
      <c r="O467" s="630" t="n"/>
      <c r="P467" s="630" t="n"/>
      <c r="Q467" s="630" t="n"/>
      <c r="R467" s="630" t="n"/>
      <c r="S467" s="630" t="n"/>
      <c r="T467" s="631" t="n"/>
      <c r="U467" s="46" t="inlineStr">
        <is>
          <t>м3</t>
        </is>
      </c>
      <c r="V467" s="43" t="n"/>
      <c r="W467" s="43" t="n"/>
      <c r="X467" s="43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/>
      </c>
      <c r="Y467" s="679" t="n"/>
      <c r="Z467" s="679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3" t="inlineStr">
        <is>
          <t>Ядрена копоть</t>
        </is>
      </c>
      <c r="C469" s="313" t="inlineStr">
        <is>
          <t>Вязанка</t>
        </is>
      </c>
      <c r="D469" s="920" t="n"/>
      <c r="E469" s="920" t="n"/>
      <c r="F469" s="921" t="n"/>
      <c r="G469" s="313" t="inlineStr">
        <is>
          <t>Стародворье</t>
        </is>
      </c>
      <c r="H469" s="920" t="n"/>
      <c r="I469" s="920" t="n"/>
      <c r="J469" s="920" t="n"/>
      <c r="K469" s="920" t="n"/>
      <c r="L469" s="920" t="n"/>
      <c r="M469" s="920" t="n"/>
      <c r="N469" s="921" t="n"/>
      <c r="O469" s="313" t="inlineStr">
        <is>
          <t>Особый рецепт</t>
        </is>
      </c>
      <c r="P469" s="921" t="n"/>
      <c r="Q469" s="313" t="inlineStr">
        <is>
          <t>Баварушка</t>
        </is>
      </c>
      <c r="R469" s="921" t="n"/>
      <c r="S469" s="313" t="inlineStr">
        <is>
          <t>Дугушка</t>
        </is>
      </c>
      <c r="T469" s="313" t="inlineStr">
        <is>
          <t>Зареченские</t>
        </is>
      </c>
      <c r="U469" s="921" t="n"/>
      <c r="Z469" s="61" t="n"/>
      <c r="AC469" s="314" t="n"/>
    </row>
    <row r="470" ht="14.25" customHeight="1" thickTop="1">
      <c r="A470" s="315" t="inlineStr">
        <is>
          <t>СЕРИЯ</t>
        </is>
      </c>
      <c r="B470" s="313" t="inlineStr">
        <is>
          <t>Ядрена копоть</t>
        </is>
      </c>
      <c r="C470" s="313" t="inlineStr">
        <is>
          <t>Столичная</t>
        </is>
      </c>
      <c r="D470" s="313" t="inlineStr">
        <is>
          <t>Классическая</t>
        </is>
      </c>
      <c r="E470" s="313" t="inlineStr">
        <is>
          <t>Вязанка</t>
        </is>
      </c>
      <c r="F470" s="313" t="inlineStr">
        <is>
          <t>Сливушки</t>
        </is>
      </c>
      <c r="G470" s="313" t="inlineStr">
        <is>
          <t>Золоченная в печи</t>
        </is>
      </c>
      <c r="H470" s="313" t="inlineStr">
        <is>
          <t>Мясорубская</t>
        </is>
      </c>
      <c r="I470" s="313" t="inlineStr">
        <is>
          <t>Сочинка</t>
        </is>
      </c>
      <c r="J470" s="313" t="inlineStr">
        <is>
          <t>Филедворская</t>
        </is>
      </c>
      <c r="K470" s="314" t="n"/>
      <c r="L470" s="313" t="inlineStr">
        <is>
          <t>Бордо</t>
        </is>
      </c>
      <c r="M470" s="313" t="inlineStr">
        <is>
          <t>Фирменная</t>
        </is>
      </c>
      <c r="N470" s="313" t="inlineStr">
        <is>
          <t>Бавария</t>
        </is>
      </c>
      <c r="O470" s="313" t="inlineStr">
        <is>
          <t>Особая</t>
        </is>
      </c>
      <c r="P470" s="313" t="inlineStr">
        <is>
          <t>Особая Без свинины</t>
        </is>
      </c>
      <c r="Q470" s="313" t="inlineStr">
        <is>
          <t>Филейбургская</t>
        </is>
      </c>
      <c r="R470" s="313" t="inlineStr">
        <is>
          <t>Балыкбургская</t>
        </is>
      </c>
      <c r="S470" s="313" t="inlineStr">
        <is>
          <t>Дугушка</t>
        </is>
      </c>
      <c r="T470" s="313" t="inlineStr">
        <is>
          <t>Зареченские продукты</t>
        </is>
      </c>
      <c r="U470" s="313" t="inlineStr">
        <is>
          <t>Выгодная цена</t>
        </is>
      </c>
      <c r="Z470" s="61" t="n"/>
      <c r="AC470" s="314" t="n"/>
    </row>
    <row r="471" ht="13.5" customHeight="1" thickBot="1">
      <c r="A471" s="922" t="n"/>
      <c r="B471" s="923" t="n"/>
      <c r="C471" s="923" t="n"/>
      <c r="D471" s="923" t="n"/>
      <c r="E471" s="923" t="n"/>
      <c r="F471" s="923" t="n"/>
      <c r="G471" s="923" t="n"/>
      <c r="H471" s="923" t="n"/>
      <c r="I471" s="923" t="n"/>
      <c r="J471" s="923" t="n"/>
      <c r="K471" s="314" t="n"/>
      <c r="L471" s="923" t="n"/>
      <c r="M471" s="923" t="n"/>
      <c r="N471" s="923" t="n"/>
      <c r="O471" s="923" t="n"/>
      <c r="P471" s="923" t="n"/>
      <c r="Q471" s="923" t="n"/>
      <c r="R471" s="923" t="n"/>
      <c r="S471" s="923" t="n"/>
      <c r="T471" s="923" t="n"/>
      <c r="U471" s="923" t="n"/>
      <c r="Z471" s="61" t="n"/>
      <c r="AC471" s="314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</f>
        <v/>
      </c>
      <c r="D472" s="53">
        <f>IFERROR(W54*1,"0")+IFERROR(W55*1,"0")+IFERROR(W56*1,"0")+IFERROR(W57*1,"0")</f>
        <v/>
      </c>
      <c r="E472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2" s="53">
        <f>IFERROR(W122*1,"0")+IFERROR(W123*1,"0")+IFERROR(W124*1,"0")</f>
        <v/>
      </c>
      <c r="G472" s="53">
        <f>IFERROR(W130*1,"0")+IFERROR(W131*1,"0")+IFERROR(W132*1,"0")</f>
        <v/>
      </c>
      <c r="H472" s="53">
        <f>IFERROR(W137*1,"0")+IFERROR(W138*1,"0")+IFERROR(W139*1,"0")+IFERROR(W140*1,"0")+IFERROR(W141*1,"0")+IFERROR(W142*1,"0")+IFERROR(W143*1,"0")+IFERROR(W144*1,"0")+IFERROR(W145*1,"0")</f>
        <v/>
      </c>
      <c r="I472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/>
      </c>
      <c r="J472" s="53">
        <f>IFERROR(W195*1,"0")</f>
        <v/>
      </c>
      <c r="K472" s="314" t="n"/>
      <c r="L472" s="53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72" s="53">
        <f>IFERROR(W258*1,"0")+IFERROR(W259*1,"0")+IFERROR(W260*1,"0")+IFERROR(W261*1,"0")+IFERROR(W262*1,"0")+IFERROR(W263*1,"0")+IFERROR(W264*1,"0")+IFERROR(W268*1,"0")+IFERROR(W269*1,"0")</f>
        <v/>
      </c>
      <c r="N472" s="53">
        <f>IFERROR(W274*1,"0")+IFERROR(W278*1,"0")+IFERROR(W282*1,"0")+IFERROR(W286*1,"0")</f>
        <v/>
      </c>
      <c r="O472" s="53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/>
      </c>
      <c r="P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Q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/>
      </c>
      <c r="R472" s="53">
        <f>IFERROR(W388*1,"0")+IFERROR(W389*1,"0")+IFERROR(W393*1,"0")+IFERROR(W394*1,"0")+IFERROR(W395*1,"0")+IFERROR(W396*1,"0")+IFERROR(W397*1,"0")+IFERROR(W398*1,"0")+IFERROR(W399*1,"0")</f>
        <v/>
      </c>
      <c r="S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T472" s="53">
        <f>IFERROR(W438*1,"0")+IFERROR(W439*1,"0")+IFERROR(W443*1,"0")+IFERROR(W444*1,"0")+IFERROR(W448*1,"0")+IFERROR(W449*1,"0")+IFERROR(W453*1,"0")+IFERROR(W454*1,"0")</f>
        <v/>
      </c>
      <c r="U472" s="53">
        <f>IFERROR(W459*1,"0")</f>
        <v/>
      </c>
      <c r="Z472" s="61" t="n"/>
      <c r="AC472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RsZlkH85b41BusWl0XO4Q==" formatRows="1" sort="0" spinCount="100000" hashValue="bI6W/fVMSp+vhKsMDliH3r7YxwjKkdnZ9NLY1iiTNCI8xjR9oWt2yKgKfgtnf/J7lk0hxoAi9cNv9Sa7INvnX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256:X256"/>
    <mergeCell ref="D423:E423"/>
    <mergeCell ref="N87:T87"/>
    <mergeCell ref="D174:E174"/>
    <mergeCell ref="N451:T451"/>
    <mergeCell ref="D410:E410"/>
    <mergeCell ref="C469:F469"/>
    <mergeCell ref="A36:M37"/>
    <mergeCell ref="A334:M335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72:R172"/>
    <mergeCell ref="D357:E357"/>
    <mergeCell ref="N28:R28"/>
    <mergeCell ref="D71:E71"/>
    <mergeCell ref="D332:E332"/>
    <mergeCell ref="N400:T400"/>
    <mergeCell ref="A186:X186"/>
    <mergeCell ref="A257:X257"/>
    <mergeCell ref="N30:R30"/>
    <mergeCell ref="D73:E73"/>
    <mergeCell ref="N446:T446"/>
    <mergeCell ref="N44:T44"/>
    <mergeCell ref="N215:T215"/>
    <mergeCell ref="A340:X340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W17:W18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D406:E406"/>
    <mergeCell ref="N45:T45"/>
    <mergeCell ref="A285:X285"/>
    <mergeCell ref="A341:X341"/>
    <mergeCell ref="N62:R62"/>
    <mergeCell ref="N126:T126"/>
    <mergeCell ref="N280:T280"/>
    <mergeCell ref="N218:T218"/>
    <mergeCell ref="A384:M385"/>
    <mergeCell ref="N176:R176"/>
    <mergeCell ref="N345:T345"/>
    <mergeCell ref="N412:R412"/>
    <mergeCell ref="N64:R64"/>
    <mergeCell ref="D259:E259"/>
    <mergeCell ref="N349:R349"/>
    <mergeCell ref="D28:E28"/>
    <mergeCell ref="D326:E326"/>
    <mergeCell ref="D313:E313"/>
    <mergeCell ref="N426:R426"/>
    <mergeCell ref="A152:M153"/>
    <mergeCell ref="N364:R364"/>
    <mergeCell ref="D432:E432"/>
    <mergeCell ref="A450:M451"/>
    <mergeCell ref="D117:E117"/>
    <mergeCell ref="D92:E92"/>
    <mergeCell ref="D55:E55"/>
    <mergeCell ref="D30:E30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453:R453"/>
    <mergeCell ref="N222:R222"/>
    <mergeCell ref="D94:E94"/>
    <mergeCell ref="D417:E417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A302:X302"/>
    <mergeCell ref="A236:M237"/>
    <mergeCell ref="N102:R102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D240:E240"/>
    <mergeCell ref="N65:R65"/>
    <mergeCell ref="A400:M401"/>
    <mergeCell ref="A457:X457"/>
    <mergeCell ref="A191:M192"/>
    <mergeCell ref="N228:R228"/>
    <mergeCell ref="N17:R18"/>
    <mergeCell ref="N355:R355"/>
    <mergeCell ref="A110:M111"/>
    <mergeCell ref="O6:P6"/>
    <mergeCell ref="N63:R63"/>
    <mergeCell ref="N305:R305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O11:P11"/>
    <mergeCell ref="N205:R205"/>
    <mergeCell ref="N376:R376"/>
    <mergeCell ref="A226:X226"/>
    <mergeCell ref="D260:E260"/>
    <mergeCell ref="N241:R241"/>
    <mergeCell ref="A6:C6"/>
    <mergeCell ref="N124:R124"/>
    <mergeCell ref="D113:E113"/>
    <mergeCell ref="D309:E309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A5:C5"/>
    <mergeCell ref="N71:R71"/>
    <mergeCell ref="N306:T306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A118:M119"/>
    <mergeCell ref="D27:E27"/>
    <mergeCell ref="N15:R16"/>
    <mergeCell ref="D325:E325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N37:T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44:M45"/>
    <mergeCell ref="A166:X166"/>
    <mergeCell ref="A402:X402"/>
    <mergeCell ref="D251:E251"/>
    <mergeCell ref="N397:R397"/>
    <mergeCell ref="D343:E343"/>
    <mergeCell ref="N74:R74"/>
    <mergeCell ref="A279:M280"/>
    <mergeCell ref="N145:R145"/>
    <mergeCell ref="N443:R443"/>
    <mergeCell ref="D182:E182"/>
    <mergeCell ref="N163:R163"/>
    <mergeCell ref="N88:T88"/>
    <mergeCell ref="N101:R101"/>
    <mergeCell ref="D109:E109"/>
    <mergeCell ref="N138:R138"/>
    <mergeCell ref="N76:R76"/>
    <mergeCell ref="T5:U5"/>
    <mergeCell ref="N174:R174"/>
    <mergeCell ref="A128:X128"/>
    <mergeCell ref="U17:U18"/>
    <mergeCell ref="D190:E190"/>
    <mergeCell ref="D246:E246"/>
    <mergeCell ref="D233:E233"/>
    <mergeCell ref="D282:E282"/>
    <mergeCell ref="D409:E409"/>
    <mergeCell ref="N140:R140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01:T401"/>
    <mergeCell ref="D422:E422"/>
    <mergeCell ref="A361:M36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188:E188"/>
    <mergeCell ref="N168:R168"/>
    <mergeCell ref="D424:E424"/>
    <mergeCell ref="D286:E286"/>
    <mergeCell ref="N260:R260"/>
    <mergeCell ref="D132:E132"/>
    <mergeCell ref="D399:E399"/>
    <mergeCell ref="D295:E295"/>
    <mergeCell ref="D178:E178"/>
    <mergeCell ref="A370:X370"/>
    <mergeCell ref="N26:R26"/>
    <mergeCell ref="D172:E172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D349:E349"/>
    <mergeCell ref="N455:T455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N323:T323"/>
    <mergeCell ref="N123:R123"/>
    <mergeCell ref="A184:M18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A392:X392"/>
    <mergeCell ref="D439:E439"/>
    <mergeCell ref="D304:E304"/>
    <mergeCell ref="N162:R162"/>
    <mergeCell ref="N211:R211"/>
    <mergeCell ref="D83:E83"/>
    <mergeCell ref="D143:E143"/>
    <mergeCell ref="N398:R398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D383:E383"/>
    <mergeCell ref="N114:R114"/>
    <mergeCell ref="A281:X281"/>
    <mergeCell ref="D299:E299"/>
    <mergeCell ref="A387:X387"/>
    <mergeCell ref="A452:X452"/>
    <mergeCell ref="A458:X458"/>
    <mergeCell ref="N35:R35"/>
    <mergeCell ref="N206:R206"/>
    <mergeCell ref="D222:E222"/>
    <mergeCell ref="G17:G18"/>
    <mergeCell ref="A316:X316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N351:R351"/>
    <mergeCell ref="D459:E459"/>
    <mergeCell ref="N130:R130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9:C9"/>
    <mergeCell ref="D202:E202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D6:L6"/>
    <mergeCell ref="O13:P13"/>
    <mergeCell ref="N339:T339"/>
    <mergeCell ref="N201:R201"/>
    <mergeCell ref="N139:R139"/>
    <mergeCell ref="D318:E318"/>
    <mergeCell ref="D389:E389"/>
    <mergeCell ref="N406:R406"/>
    <mergeCell ref="N212:R212"/>
    <mergeCell ref="D84:E84"/>
    <mergeCell ref="D22:E22"/>
    <mergeCell ref="D155:E155"/>
    <mergeCell ref="N203:R203"/>
    <mergeCell ref="D320:E320"/>
    <mergeCell ref="N239:R239"/>
    <mergeCell ref="N122:R122"/>
    <mergeCell ref="A120:X120"/>
    <mergeCell ref="N105:R105"/>
    <mergeCell ref="Q470:Q471"/>
    <mergeCell ref="N43:R43"/>
    <mergeCell ref="D86:E86"/>
    <mergeCell ref="N192:T192"/>
    <mergeCell ref="D213:E213"/>
    <mergeCell ref="N434:T434"/>
    <mergeCell ref="D151:E151"/>
    <mergeCell ref="N428:T428"/>
    <mergeCell ref="D449:E449"/>
    <mergeCell ref="N415:T415"/>
    <mergeCell ref="N107:R107"/>
    <mergeCell ref="N278:R278"/>
    <mergeCell ref="D150:E150"/>
    <mergeCell ref="D321:E321"/>
    <mergeCell ref="A159:X159"/>
    <mergeCell ref="N243:T243"/>
    <mergeCell ref="N50:T50"/>
    <mergeCell ref="A290:X290"/>
    <mergeCell ref="A322:M32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D177:E177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10:E10"/>
    <mergeCell ref="F10:G10"/>
    <mergeCell ref="D305:E305"/>
    <mergeCell ref="N227:R227"/>
    <mergeCell ref="N78:T78"/>
    <mergeCell ref="D397:E397"/>
    <mergeCell ref="N314:T314"/>
    <mergeCell ref="A12:L12"/>
    <mergeCell ref="A238:X238"/>
    <mergeCell ref="D101:E101"/>
    <mergeCell ref="N209:R209"/>
    <mergeCell ref="D76:E76"/>
    <mergeCell ref="F5:G5"/>
    <mergeCell ref="A14:L14"/>
    <mergeCell ref="A254:M255"/>
    <mergeCell ref="A47:X47"/>
    <mergeCell ref="N251:R251"/>
    <mergeCell ref="N189:R189"/>
    <mergeCell ref="A248:M249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O5:P5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N384:T384"/>
    <mergeCell ref="D405:E405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A13:L13"/>
    <mergeCell ref="A19:X19"/>
    <mergeCell ref="N165:T165"/>
    <mergeCell ref="D102:E102"/>
    <mergeCell ref="N152:T152"/>
    <mergeCell ref="N259:R259"/>
    <mergeCell ref="N450:T450"/>
    <mergeCell ref="A15:L15"/>
    <mergeCell ref="N23:T23"/>
    <mergeCell ref="A48:X48"/>
    <mergeCell ref="N90:R90"/>
    <mergeCell ref="N261:R261"/>
    <mergeCell ref="N217:R217"/>
    <mergeCell ref="N388:R388"/>
    <mergeCell ref="D54:E54"/>
    <mergeCell ref="J9:L9"/>
    <mergeCell ref="R5:S5"/>
    <mergeCell ref="N27:R27"/>
    <mergeCell ref="N83:R83"/>
    <mergeCell ref="N325:R325"/>
    <mergeCell ref="A79:X79"/>
    <mergeCell ref="D262:E262"/>
    <mergeCell ref="A442:X442"/>
    <mergeCell ref="N91:R91"/>
    <mergeCell ref="N456:T456"/>
    <mergeCell ref="N85:R85"/>
    <mergeCell ref="N389:R389"/>
    <mergeCell ref="N156:R156"/>
    <mergeCell ref="N454:R454"/>
    <mergeCell ref="N99:T99"/>
    <mergeCell ref="D239:E239"/>
    <mergeCell ref="D95:E95"/>
    <mergeCell ref="S17:T17"/>
    <mergeCell ref="N372:T372"/>
    <mergeCell ref="N310:T310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D395:E395"/>
    <mergeCell ref="A10:C10"/>
    <mergeCell ref="N361:T361"/>
    <mergeCell ref="A440:M441"/>
    <mergeCell ref="N247:R247"/>
    <mergeCell ref="N311:T311"/>
    <mergeCell ref="N182:R182"/>
    <mergeCell ref="N274:R274"/>
    <mergeCell ref="N77:T77"/>
    <mergeCell ref="N84:R84"/>
    <mergeCell ref="N320:R320"/>
    <mergeCell ref="P1:R1"/>
    <mergeCell ref="A270:M271"/>
    <mergeCell ref="D17:E18"/>
    <mergeCell ref="D173:E173"/>
    <mergeCell ref="D344:E344"/>
    <mergeCell ref="N313:R313"/>
    <mergeCell ref="V17:V18"/>
    <mergeCell ref="X17:X18"/>
    <mergeCell ref="D123:E123"/>
    <mergeCell ref="A430:X430"/>
    <mergeCell ref="O469:P469"/>
    <mergeCell ref="D408:E408"/>
    <mergeCell ref="Q469:R46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kpLu6P3FS2685TXBqNmA==" formatRows="1" sort="0" spinCount="100000" hashValue="4FsA97UazVY5iTzxsrqZ4yvglT4p1DujiLNTf/Sry5kWBHPfLAReIc9jLOjz36s+XjT+2j4eQxJl2WrV2PiFA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2023-12-14T08:32:07Z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