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E71EF56-8AC2-41C6-A324-F001AB9204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X138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475" i="1" l="1"/>
  <c r="E481" i="1"/>
  <c r="W193" i="1"/>
  <c r="X331" i="1"/>
  <c r="X380" i="1"/>
  <c r="X381" i="1" s="1"/>
  <c r="W381" i="1"/>
  <c r="W394" i="1"/>
  <c r="W455" i="1"/>
  <c r="V474" i="1"/>
  <c r="X370" i="1"/>
  <c r="V471" i="1"/>
  <c r="W32" i="1"/>
  <c r="X35" i="1"/>
  <c r="X36" i="1" s="1"/>
  <c r="W36" i="1"/>
  <c r="X39" i="1"/>
  <c r="X40" i="1" s="1"/>
  <c r="W40" i="1"/>
  <c r="X43" i="1"/>
  <c r="X44" i="1" s="1"/>
  <c r="W44" i="1"/>
  <c r="W52" i="1"/>
  <c r="D481" i="1"/>
  <c r="W91" i="1"/>
  <c r="W119" i="1"/>
  <c r="W127" i="1"/>
  <c r="W133" i="1"/>
  <c r="W141" i="1"/>
  <c r="H481" i="1"/>
  <c r="I481" i="1"/>
  <c r="X168" i="1"/>
  <c r="W173" i="1"/>
  <c r="X195" i="1"/>
  <c r="W199" i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F9" i="1"/>
  <c r="J9" i="1"/>
  <c r="F10" i="1"/>
  <c r="X22" i="1"/>
  <c r="X23" i="1" s="1"/>
  <c r="X26" i="1"/>
  <c r="X32" i="1" s="1"/>
  <c r="W33" i="1"/>
  <c r="C481" i="1"/>
  <c r="X50" i="1"/>
  <c r="X51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W126" i="1"/>
  <c r="F481" i="1"/>
  <c r="X131" i="1"/>
  <c r="X133" i="1" s="1"/>
  <c r="W134" i="1"/>
  <c r="G481" i="1"/>
  <c r="X139" i="1"/>
  <c r="X141" i="1" s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X197" i="1"/>
  <c r="X199" i="1" s="1"/>
  <c r="W205" i="1"/>
  <c r="L481" i="1"/>
  <c r="W223" i="1"/>
  <c r="X209" i="1"/>
  <c r="X223" i="1" s="1"/>
  <c r="W245" i="1"/>
  <c r="X236" i="1"/>
  <c r="X245" i="1" s="1"/>
  <c r="W258" i="1"/>
  <c r="W263" i="1"/>
  <c r="X260" i="1"/>
  <c r="X263" i="1" s="1"/>
  <c r="W279" i="1"/>
  <c r="H9" i="1"/>
  <c r="B481" i="1"/>
  <c r="W473" i="1"/>
  <c r="W472" i="1"/>
  <c r="W24" i="1"/>
  <c r="W59" i="1"/>
  <c r="W82" i="1"/>
  <c r="W155" i="1"/>
  <c r="W160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T481" i="1"/>
  <c r="W450" i="1"/>
  <c r="W460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P481" i="1"/>
  <c r="W424" i="1"/>
  <c r="W470" i="1"/>
  <c r="X172" i="1" l="1"/>
  <c r="W475" i="1"/>
  <c r="W471" i="1"/>
  <c r="W474" i="1"/>
  <c r="X476" i="1"/>
</calcChain>
</file>

<file path=xl/sharedStrings.xml><?xml version="1.0" encoding="utf-8"?>
<sst xmlns="http://schemas.openxmlformats.org/spreadsheetml/2006/main" count="2025" uniqueCount="701">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</sst>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49" zoomScaleNormal="100" zoomScaleSheetLayoutView="100" workbookViewId="0">
      <selection activeCell="Y239" sqref="Y239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/>
      <c r="I5" s="349"/>
      <c r="J5" s="349"/>
      <c r="K5" s="349"/>
      <c r="L5" s="350"/>
      <c r="N5" s="24" t="s">
        <v>9</v>
      </c>
      <c r="O5" s="553">
        <v>45270</v>
      </c>
      <c r="P5" s="402"/>
      <c r="R5" s="640" t="s">
        <v>10</v>
      </c>
      <c r="S5" s="372"/>
      <c r="T5" s="492" t="s">
        <v>11</v>
      </c>
      <c r="U5" s="402"/>
      <c r="Z5" s="51"/>
      <c r="AA5" s="51"/>
      <c r="AB5" s="51"/>
    </row>
    <row r="6" spans="1:29" s="313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29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1" t="s">
        <v>15</v>
      </c>
      <c r="S6" s="372"/>
      <c r="T6" s="497" t="s">
        <v>16</v>
      </c>
      <c r="U6" s="35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7"/>
      <c r="S7" s="372"/>
      <c r="T7" s="498"/>
      <c r="U7" s="499"/>
      <c r="Z7" s="51"/>
      <c r="AA7" s="51"/>
      <c r="AB7" s="51"/>
    </row>
    <row r="8" spans="1:29" s="313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0.33333333333333331</v>
      </c>
      <c r="P8" s="402"/>
      <c r="R8" s="327"/>
      <c r="S8" s="372"/>
      <c r="T8" s="498"/>
      <c r="U8" s="499"/>
      <c r="Z8" s="51"/>
      <c r="AA8" s="51"/>
      <c r="AB8" s="51"/>
    </row>
    <row r="9" spans="1:29" s="313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8"/>
      <c r="E9" s="33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0"/>
      <c r="U9" s="50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8"/>
      <c r="E10" s="33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2"/>
      <c r="Q12" s="23"/>
      <c r="S12" s="24"/>
      <c r="T12" s="417"/>
      <c r="U12" s="327"/>
      <c r="Z12" s="51"/>
      <c r="AA12" s="51"/>
      <c r="AB12" s="51"/>
    </row>
    <row r="13" spans="1:29" s="313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8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9"/>
      <c r="O16" s="479"/>
      <c r="P16" s="479"/>
      <c r="Q16" s="479"/>
      <c r="R16" s="47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3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4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2" t="s">
        <v>56</v>
      </c>
      <c r="T18" s="312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2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2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2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2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2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94</v>
      </c>
      <c r="W49" s="316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90</v>
      </c>
      <c r="W50" s="316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42.037037037037031</v>
      </c>
      <c r="W51" s="317">
        <f>IFERROR(W49/H49,"0")+IFERROR(W50/H50,"0")</f>
        <v>43</v>
      </c>
      <c r="X51" s="317">
        <f>IFERROR(IF(X49="",0,X49),"0")+IFERROR(IF(X50="",0,X50),"0")</f>
        <v>0.45177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184</v>
      </c>
      <c r="W52" s="317">
        <f>IFERROR(SUM(W49:W50),"0")</f>
        <v>189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2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100</v>
      </c>
      <c r="W55" s="31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252</v>
      </c>
      <c r="W57" s="316">
        <f>IFERROR(IF(V57="",0,CEILING((V57/$H57),1)*$H57),"")</f>
        <v>252</v>
      </c>
      <c r="X57" s="36">
        <f>IFERROR(IF(W57=0,"",ROUNDUP(W57/H57,0)*0.00937),"")</f>
        <v>0.52471999999999996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9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65.259259259259267</v>
      </c>
      <c r="W59" s="317">
        <f>IFERROR(W55/H55,"0")+IFERROR(W56/H56,"0")+IFERROR(W57/H57,"0")+IFERROR(W58/H58,"0")</f>
        <v>66</v>
      </c>
      <c r="X59" s="317">
        <f>IFERROR(IF(X55="",0,X55),"0")+IFERROR(IF(X56="",0,X56),"0")+IFERROR(IF(X57="",0,X57),"0")+IFERROR(IF(X58="",0,X58),"0")</f>
        <v>0.74221999999999988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352</v>
      </c>
      <c r="W60" s="317">
        <f>IFERROR(SUM(W55:W58),"0")</f>
        <v>360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2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0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7</v>
      </c>
      <c r="W63" s="316">
        <f t="shared" ref="W63:W80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32</v>
      </c>
      <c r="W64" s="316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8</v>
      </c>
      <c r="W65" s="316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7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20</v>
      </c>
      <c r="W68" s="316">
        <f t="shared" si="2"/>
        <v>20</v>
      </c>
      <c r="X68" s="36">
        <f t="shared" ref="X68:X73" si="3">IFERROR(IF(W68=0,"",ROUNDUP(W68/H68,0)*0.00937),"")</f>
        <v>4.6850000000000003E-2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60</v>
      </c>
      <c r="W70" s="316">
        <f t="shared" si="2"/>
        <v>60</v>
      </c>
      <c r="X70" s="36">
        <f t="shared" si="3"/>
        <v>0.14055000000000001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203</v>
      </c>
      <c r="W73" s="316">
        <f t="shared" si="2"/>
        <v>207</v>
      </c>
      <c r="X73" s="36">
        <f t="shared" si="3"/>
        <v>0.43102000000000001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6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1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29</v>
      </c>
      <c r="W79" s="316">
        <f t="shared" si="2"/>
        <v>31.5</v>
      </c>
      <c r="X79" s="36">
        <f>IFERROR(IF(W79=0,"",ROUNDUP(W79/H79,0)*0.00937),"")</f>
        <v>6.5589999999999996E-2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75.778439153439152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78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0.79276000000000013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359</v>
      </c>
      <c r="W82" s="317">
        <f>IFERROR(SUM(W63:W80),"0")</f>
        <v>374.1</v>
      </c>
      <c r="X82" s="37"/>
      <c r="Y82" s="318"/>
      <c r="Z82" s="318"/>
    </row>
    <row r="83" spans="1:53" ht="14.25" customHeight="1" x14ac:dyDescent="0.25">
      <c r="A83" s="332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0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8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5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0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4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4</v>
      </c>
      <c r="W110" s="316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180</v>
      </c>
      <c r="W113" s="316">
        <f t="shared" si="6"/>
        <v>180.9</v>
      </c>
      <c r="X113" s="36">
        <f>IFERROR(IF(W113=0,"",ROUNDUP(W113/H113,0)*0.00753),"")</f>
        <v>0.50451000000000001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5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33.5</v>
      </c>
      <c r="W116" s="316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79.166666666666657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81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0.60992999999999997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217.5</v>
      </c>
      <c r="W119" s="317">
        <f>IFERROR(SUM(W107:W117),"0")</f>
        <v>222.9</v>
      </c>
      <c r="X119" s="37"/>
      <c r="Y119" s="318"/>
      <c r="Z119" s="318"/>
    </row>
    <row r="120" spans="1:53" ht="14.25" customHeight="1" x14ac:dyDescent="0.25">
      <c r="A120" s="332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3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2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83</v>
      </c>
      <c r="W132" s="316">
        <f>IFERROR(IF(V132="",0,CEILING((V132/$H132),1)*$H132),"")</f>
        <v>83.7</v>
      </c>
      <c r="X132" s="36">
        <f>IFERROR(IF(W132=0,"",ROUNDUP(W132/H132,0)*0.00753),"")</f>
        <v>0.23343</v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30.74074074074074</v>
      </c>
      <c r="W133" s="317">
        <f>IFERROR(W130/H130,"0")+IFERROR(W131/H131,"0")+IFERROR(W132/H132,"0")</f>
        <v>31</v>
      </c>
      <c r="X133" s="317">
        <f>IFERROR(IF(X130="",0,X130),"0")+IFERROR(IF(X131="",0,X131),"0")+IFERROR(IF(X132="",0,X132),"0")</f>
        <v>0.23343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83</v>
      </c>
      <c r="W134" s="317">
        <f>IFERROR(SUM(W130:W132),"0")</f>
        <v>83.7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2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2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7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18</v>
      </c>
      <c r="W149" s="316">
        <f t="shared" si="7"/>
        <v>18.900000000000002</v>
      </c>
      <c r="X149" s="36">
        <f>IFERROR(IF(W149=0,"",ROUNDUP(W149/H149,0)*0.00502),"")</f>
        <v>4.5179999999999998E-2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8.5714285714285712</v>
      </c>
      <c r="W154" s="317">
        <f>IFERROR(W145/H145,"0")+IFERROR(W146/H146,"0")+IFERROR(W147/H147,"0")+IFERROR(W148/H148,"0")+IFERROR(W149/H149,"0")+IFERROR(W150/H150,"0")+IFERROR(W151/H151,"0")+IFERROR(W152/H152,"0")+IFERROR(W153/H153,"0")</f>
        <v>9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4.5179999999999998E-2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18</v>
      </c>
      <c r="W155" s="317">
        <f>IFERROR(SUM(W145:W153),"0")</f>
        <v>18.900000000000002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2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2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8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2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2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10</v>
      </c>
      <c r="W176" s="316">
        <f t="shared" si="8"/>
        <v>17.399999999999999</v>
      </c>
      <c r="X176" s="36">
        <f>IFERROR(IF(W176=0,"",ROUNDUP(W176/H176,0)*0.02175),"")</f>
        <v>4.3499999999999997E-2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56</v>
      </c>
      <c r="W181" s="316">
        <f t="shared" si="8"/>
        <v>57.599999999999994</v>
      </c>
      <c r="X181" s="36">
        <f>IFERROR(IF(W181=0,"",ROUNDUP(W181/H181,0)*0.00753),"")</f>
        <v>0.18071999999999999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64</v>
      </c>
      <c r="W183" s="316">
        <f t="shared" si="8"/>
        <v>64.8</v>
      </c>
      <c r="X183" s="36">
        <f>IFERROR(IF(W183=0,"",ROUNDUP(W183/H183,0)*0.00753),"")</f>
        <v>0.20331000000000002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35.200000000000003</v>
      </c>
      <c r="W187" s="316">
        <f t="shared" si="8"/>
        <v>36</v>
      </c>
      <c r="X187" s="36">
        <f t="shared" si="9"/>
        <v>0.11295000000000001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65.816091954022994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68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0.54047999999999996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165.2</v>
      </c>
      <c r="W193" s="317">
        <f>IFERROR(SUM(W175:W191),"0")</f>
        <v>175.8</v>
      </c>
      <c r="X193" s="37"/>
      <c r="Y193" s="318"/>
      <c r="Z193" s="318"/>
    </row>
    <row r="194" spans="1:53" ht="14.25" customHeight="1" x14ac:dyDescent="0.25">
      <c r="A194" s="332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7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4.8000000000000007</v>
      </c>
      <c r="W197" s="316">
        <f>IFERROR(IF(V197="",0,CEILING((V197/$H197),1)*$H197),"")</f>
        <v>4.8</v>
      </c>
      <c r="X197" s="36">
        <f>IFERROR(IF(W197=0,"",ROUNDUP(W197/H197,0)*0.00753),"")</f>
        <v>1.506E-2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7</v>
      </c>
      <c r="W198" s="316">
        <f>IFERROR(IF(V198="",0,CEILING((V198/$H198),1)*$H198),"")</f>
        <v>7.1999999999999993</v>
      </c>
      <c r="X198" s="36">
        <f>IFERROR(IF(W198=0,"",ROUNDUP(W198/H198,0)*0.00753),"")</f>
        <v>2.2589999999999999E-2</v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4.9166666666666679</v>
      </c>
      <c r="W199" s="317">
        <f>IFERROR(W195/H195,"0")+IFERROR(W196/H196,"0")+IFERROR(W197/H197,"0")+IFERROR(W198/H198,"0")</f>
        <v>5</v>
      </c>
      <c r="X199" s="317">
        <f>IFERROR(IF(X195="",0,X195),"0")+IFERROR(IF(X196="",0,X196),"0")+IFERROR(IF(X197="",0,X197),"0")+IFERROR(IF(X198="",0,X198),"0")</f>
        <v>3.7650000000000003E-2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11.8</v>
      </c>
      <c r="W200" s="317">
        <f>IFERROR(SUM(W195:W198),"0")</f>
        <v>12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2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2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2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51</v>
      </c>
      <c r="W232" s="316">
        <f>IFERROR(IF(V232="",0,CEILING((V232/$H232),1)*$H232),"")</f>
        <v>52.5</v>
      </c>
      <c r="X232" s="36">
        <f>IFERROR(IF(W232=0,"",ROUNDUP(W232/H232,0)*0.00502),"")</f>
        <v>0.1255</v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24.285714285714285</v>
      </c>
      <c r="W233" s="317">
        <f>IFERROR(W230/H230,"0")+IFERROR(W231/H231,"0")+IFERROR(W232/H232,"0")</f>
        <v>25</v>
      </c>
      <c r="X233" s="317">
        <f>IFERROR(IF(X230="",0,X230),"0")+IFERROR(IF(X231="",0,X231),"0")+IFERROR(IF(X232="",0,X232),"0")</f>
        <v>0.1255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51</v>
      </c>
      <c r="W234" s="317">
        <f>IFERROR(SUM(W230:W232),"0")</f>
        <v>52.5</v>
      </c>
      <c r="X234" s="37"/>
      <c r="Y234" s="318"/>
      <c r="Z234" s="318"/>
    </row>
    <row r="235" spans="1:53" ht="14.25" customHeight="1" x14ac:dyDescent="0.25">
      <c r="A235" s="332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183</v>
      </c>
      <c r="W236" s="316">
        <f t="shared" ref="W236:W244" si="12">IFERROR(IF(V236="",0,CEILING((V236/$H236),1)*$H236),"")</f>
        <v>186.29999999999998</v>
      </c>
      <c r="X236" s="36">
        <f>IFERROR(IF(W236=0,"",ROUNDUP(W236/H236,0)*0.02175),"")</f>
        <v>0.50024999999999997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91</v>
      </c>
      <c r="W239" s="316">
        <f t="shared" si="12"/>
        <v>92.4</v>
      </c>
      <c r="X239" s="36">
        <f>IFERROR(IF(W239=0,"",ROUNDUP(W239/H239,0)*0.00753),"")</f>
        <v>0.33132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29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21</v>
      </c>
      <c r="W240" s="316">
        <f t="shared" si="12"/>
        <v>21</v>
      </c>
      <c r="X240" s="36">
        <f>IFERROR(IF(W240=0,"",ROUNDUP(W240/H240,0)*0.00753),"")</f>
        <v>7.5300000000000006E-2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72</v>
      </c>
      <c r="W241" s="316">
        <f t="shared" si="12"/>
        <v>72</v>
      </c>
      <c r="X241" s="36">
        <f>IFERROR(IF(W241=0,"",ROUNDUP(W241/H241,0)*0.00937),"")</f>
        <v>0.18740000000000001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95.925925925925924</v>
      </c>
      <c r="W245" s="317">
        <f>IFERROR(W236/H236,"0")+IFERROR(W237/H237,"0")+IFERROR(W238/H238,"0")+IFERROR(W239/H239,"0")+IFERROR(W240/H240,"0")+IFERROR(W241/H241,"0")+IFERROR(W242/H242,"0")+IFERROR(W243/H243,"0")+IFERROR(W244/H244,"0")</f>
        <v>97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1.0942699999999999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367</v>
      </c>
      <c r="W246" s="317">
        <f>IFERROR(SUM(W236:W244),"0")</f>
        <v>371.7</v>
      </c>
      <c r="X246" s="37"/>
      <c r="Y246" s="318"/>
      <c r="Z246" s="318"/>
    </row>
    <row r="247" spans="1:53" ht="14.25" customHeight="1" x14ac:dyDescent="0.25">
      <c r="A247" s="332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8</v>
      </c>
      <c r="W248" s="316">
        <f>IFERROR(IF(V248="",0,CEILING((V248/$H248),1)*$H248),"")</f>
        <v>8.4</v>
      </c>
      <c r="X248" s="36">
        <f>IFERROR(IF(W248=0,"",ROUNDUP(W248/H248,0)*0.02175),"")</f>
        <v>2.1749999999999999E-2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15</v>
      </c>
      <c r="W249" s="316">
        <f>IFERROR(IF(V249="",0,CEILING((V249/$H249),1)*$H249),"")</f>
        <v>15.6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2.8754578754578755</v>
      </c>
      <c r="W251" s="317">
        <f>IFERROR(W248/H248,"0")+IFERROR(W249/H249,"0")+IFERROR(W250/H250,"0")</f>
        <v>3</v>
      </c>
      <c r="X251" s="317">
        <f>IFERROR(IF(X248="",0,X248),"0")+IFERROR(IF(X249="",0,X249),"0")+IFERROR(IF(X250="",0,X250),"0")</f>
        <v>6.5250000000000002E-2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23</v>
      </c>
      <c r="W252" s="317">
        <f>IFERROR(SUM(W248:W250),"0")</f>
        <v>24</v>
      </c>
      <c r="X252" s="37"/>
      <c r="Y252" s="318"/>
      <c r="Z252" s="318"/>
    </row>
    <row r="253" spans="1:53" ht="14.25" customHeight="1" x14ac:dyDescent="0.25">
      <c r="A253" s="332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11</v>
      </c>
      <c r="W256" s="316">
        <f>IFERROR(IF(V256="",0,CEILING((V256/$H256),1)*$H256),"")</f>
        <v>12.75</v>
      </c>
      <c r="X256" s="36">
        <f>IFERROR(IF(W256=0,"",ROUNDUP(W256/H256,0)*0.00753),"")</f>
        <v>3.7650000000000003E-2</v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4.3137254901960791</v>
      </c>
      <c r="W257" s="317">
        <f>IFERROR(W254/H254,"0")+IFERROR(W255/H255,"0")+IFERROR(W256/H256,"0")</f>
        <v>5</v>
      </c>
      <c r="X257" s="317">
        <f>IFERROR(IF(X254="",0,X254),"0")+IFERROR(IF(X255="",0,X255),"0")+IFERROR(IF(X256="",0,X256),"0")</f>
        <v>3.7650000000000003E-2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11</v>
      </c>
      <c r="W258" s="317">
        <f>IFERROR(SUM(W254:W256),"0")</f>
        <v>12.75</v>
      </c>
      <c r="X258" s="37"/>
      <c r="Y258" s="318"/>
      <c r="Z258" s="318"/>
    </row>
    <row r="259" spans="1:53" ht="14.25" customHeight="1" x14ac:dyDescent="0.25">
      <c r="A259" s="332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10</v>
      </c>
      <c r="W262" s="316">
        <f>IFERROR(IF(V262="",0,CEILING((V262/$H262),1)*$H262),"")</f>
        <v>10</v>
      </c>
      <c r="X262" s="36">
        <f>IFERROR(IF(W262=0,"",ROUNDUP(W262/H262,0)*0.00474),"")</f>
        <v>2.3700000000000002E-2</v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5</v>
      </c>
      <c r="W263" s="317">
        <f>IFERROR(W260/H260,"0")+IFERROR(W261/H261,"0")+IFERROR(W262/H262,"0")</f>
        <v>5</v>
      </c>
      <c r="X263" s="317">
        <f>IFERROR(IF(X260="",0,X260),"0")+IFERROR(IF(X261="",0,X261),"0")+IFERROR(IF(X262="",0,X262),"0")</f>
        <v>2.3700000000000002E-2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10</v>
      </c>
      <c r="W264" s="317">
        <f>IFERROR(SUM(W260:W262),"0")</f>
        <v>10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2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2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2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17</v>
      </c>
      <c r="W283" s="316">
        <f>IFERROR(IF(V283="",0,CEILING((V283/$H283),1)*$H283),"")</f>
        <v>18</v>
      </c>
      <c r="X283" s="36">
        <f>IFERROR(IF(W283=0,"",ROUNDUP(W283/H283,0)*0.00753),"")</f>
        <v>7.5300000000000006E-2</v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9.4444444444444446</v>
      </c>
      <c r="W284" s="317">
        <f>IFERROR(W283/H283,"0")</f>
        <v>10</v>
      </c>
      <c r="X284" s="317">
        <f>IFERROR(IF(X283="",0,X283),"0")</f>
        <v>7.5300000000000006E-2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17</v>
      </c>
      <c r="W285" s="317">
        <f>IFERROR(SUM(W283:W283),"0")</f>
        <v>18</v>
      </c>
      <c r="X285" s="37"/>
      <c r="Y285" s="318"/>
      <c r="Z285" s="318"/>
    </row>
    <row r="286" spans="1:53" ht="14.25" customHeight="1" x14ac:dyDescent="0.25">
      <c r="A286" s="332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2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2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350</v>
      </c>
      <c r="W301" s="316">
        <f t="shared" ref="W301:W308" si="14">IFERROR(IF(V301="",0,CEILING((V301/$H301),1)*$H301),"")</f>
        <v>360</v>
      </c>
      <c r="X301" s="36">
        <f>IFERROR(IF(W301=0,"",ROUNDUP(W301/H301,0)*0.02175),"")</f>
        <v>0.52200000000000002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20</v>
      </c>
      <c r="W303" s="316">
        <f t="shared" si="14"/>
        <v>30</v>
      </c>
      <c r="X303" s="36">
        <f>IFERROR(IF(W303=0,"",ROUNDUP(W303/H303,0)*0.02175),"")</f>
        <v>4.3499999999999997E-2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60.5</v>
      </c>
      <c r="W307" s="316">
        <f t="shared" si="14"/>
        <v>65</v>
      </c>
      <c r="X307" s="36">
        <f>IFERROR(IF(W307=0,"",ROUNDUP(W307/H307,0)*0.00937),"")</f>
        <v>0.12181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46.766666666666666</v>
      </c>
      <c r="W309" s="317">
        <f>IFERROR(W301/H301,"0")+IFERROR(W302/H302,"0")+IFERROR(W303/H303,"0")+IFERROR(W304/H304,"0")+IFERROR(W305/H305,"0")+IFERROR(W306/H306,"0")+IFERROR(W307/H307,"0")+IFERROR(W308/H308,"0")</f>
        <v>49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0.90480999999999989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580.5</v>
      </c>
      <c r="W310" s="317">
        <f>IFERROR(SUM(W301:W308),"0")</f>
        <v>605</v>
      </c>
      <c r="X310" s="37"/>
      <c r="Y310" s="318"/>
      <c r="Z310" s="318"/>
    </row>
    <row r="311" spans="1:53" ht="14.25" customHeight="1" x14ac:dyDescent="0.25">
      <c r="A311" s="332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60</v>
      </c>
      <c r="W312" s="316">
        <f>IFERROR(IF(V312="",0,CEILING((V312/$H312),1)*$H312),"")</f>
        <v>60</v>
      </c>
      <c r="X312" s="36">
        <f>IFERROR(IF(W312=0,"",ROUNDUP(W312/H312,0)*0.02175),"")</f>
        <v>8.6999999999999994E-2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4</v>
      </c>
      <c r="W315" s="317">
        <f>IFERROR(W312/H312,"0")+IFERROR(W313/H313,"0")+IFERROR(W314/H314,"0")</f>
        <v>4</v>
      </c>
      <c r="X315" s="317">
        <f>IFERROR(IF(X312="",0,X312),"0")+IFERROR(IF(X313="",0,X313),"0")+IFERROR(IF(X314="",0,X314),"0")</f>
        <v>8.6999999999999994E-2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60</v>
      </c>
      <c r="W316" s="317">
        <f>IFERROR(SUM(W312:W314),"0")</f>
        <v>60</v>
      </c>
      <c r="X316" s="37"/>
      <c r="Y316" s="318"/>
      <c r="Z316" s="318"/>
    </row>
    <row r="317" spans="1:53" ht="14.25" customHeight="1" x14ac:dyDescent="0.25">
      <c r="A317" s="332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2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9.6000000000000014</v>
      </c>
      <c r="W330" s="316">
        <f>IFERROR(IF(V330="",0,CEILING((V330/$H330),1)*$H330),"")</f>
        <v>12</v>
      </c>
      <c r="X330" s="36">
        <f>IFERROR(IF(W330=0,"",ROUNDUP(W330/H330,0)*0.00937),"")</f>
        <v>2.811E-2</v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2.4000000000000004</v>
      </c>
      <c r="W331" s="317">
        <f>IFERROR(W327/H327,"0")+IFERROR(W328/H328,"0")+IFERROR(W329/H329,"0")+IFERROR(W330/H330,"0")</f>
        <v>3</v>
      </c>
      <c r="X331" s="317">
        <f>IFERROR(IF(X327="",0,X327),"0")+IFERROR(IF(X328="",0,X328),"0")+IFERROR(IF(X329="",0,X329),"0")+IFERROR(IF(X330="",0,X330),"0")</f>
        <v>2.811E-2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9.6000000000000014</v>
      </c>
      <c r="W332" s="317">
        <f>IFERROR(SUM(W327:W330),"0")</f>
        <v>12</v>
      </c>
      <c r="X332" s="37"/>
      <c r="Y332" s="318"/>
      <c r="Z332" s="318"/>
    </row>
    <row r="333" spans="1:53" ht="14.25" customHeight="1" x14ac:dyDescent="0.25">
      <c r="A333" s="332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2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0</v>
      </c>
      <c r="W358" s="316">
        <f t="shared" si="15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0</v>
      </c>
      <c r="W359" s="316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24</v>
      </c>
      <c r="W360" s="316">
        <f t="shared" si="15"/>
        <v>25.2</v>
      </c>
      <c r="X360" s="36">
        <f>IFERROR(IF(W360=0,"",ROUNDUP(W360/H360,0)*0.00753),"")</f>
        <v>0.11295000000000001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31.5</v>
      </c>
      <c r="W362" s="316">
        <f t="shared" si="15"/>
        <v>31.5</v>
      </c>
      <c r="X362" s="36">
        <f t="shared" si="16"/>
        <v>7.5300000000000006E-2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31.5</v>
      </c>
      <c r="W364" s="316">
        <f t="shared" si="15"/>
        <v>31.5</v>
      </c>
      <c r="X364" s="36">
        <f t="shared" si="16"/>
        <v>7.5300000000000006E-2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31.5</v>
      </c>
      <c r="W368" s="316">
        <f t="shared" si="15"/>
        <v>31.5</v>
      </c>
      <c r="X368" s="36">
        <f t="shared" si="16"/>
        <v>7.5300000000000006E-2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0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59.285714285714285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0.3388500000000001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118.5</v>
      </c>
      <c r="W371" s="317">
        <f>IFERROR(SUM(W357:W369),"0")</f>
        <v>119.7</v>
      </c>
      <c r="X371" s="37"/>
      <c r="Y371" s="318"/>
      <c r="Z371" s="318"/>
    </row>
    <row r="372" spans="1:53" ht="14.25" customHeight="1" x14ac:dyDescent="0.25">
      <c r="A372" s="332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5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5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5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2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7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2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0</v>
      </c>
      <c r="W423" s="317">
        <f>IFERROR(W414/H414,"0")+IFERROR(W415/H415,"0")+IFERROR(W416/H416,"0")+IFERROR(W417/H417,"0")+IFERROR(W418/H418,"0")+IFERROR(W419/H419,"0")+IFERROR(W420/H420,"0")+IFERROR(W421/H421,"0")+IFERROR(W422/H422,"0")</f>
        <v>0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0</v>
      </c>
      <c r="W424" s="317">
        <f>IFERROR(SUM(W414:W422),"0")</f>
        <v>0</v>
      </c>
      <c r="X424" s="37"/>
      <c r="Y424" s="318"/>
      <c r="Z424" s="318"/>
    </row>
    <row r="425" spans="1:53" ht="14.25" customHeight="1" x14ac:dyDescent="0.25">
      <c r="A425" s="332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32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0</v>
      </c>
      <c r="W432" s="316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1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6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5.3999999999999986</v>
      </c>
      <c r="W436" s="316">
        <f t="shared" si="19"/>
        <v>7.2</v>
      </c>
      <c r="X436" s="36">
        <f>IFERROR(IF(W436=0,"",ROUNDUP(W436/H436,0)*0.00937),"")</f>
        <v>1.874E-2</v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1.4999999999999996</v>
      </c>
      <c r="W437" s="317">
        <f>IFERROR(W431/H431,"0")+IFERROR(W432/H432,"0")+IFERROR(W433/H433,"0")+IFERROR(W434/H434,"0")+IFERROR(W435/H435,"0")+IFERROR(W436/H436,"0")</f>
        <v>2</v>
      </c>
      <c r="X437" s="317">
        <f>IFERROR(IF(X431="",0,X431),"0")+IFERROR(IF(X432="",0,X432),"0")+IFERROR(IF(X433="",0,X433),"0")+IFERROR(IF(X434="",0,X434),"0")+IFERROR(IF(X435="",0,X435),"0")+IFERROR(IF(X436="",0,X436),"0")</f>
        <v>1.874E-2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5.3999999999999986</v>
      </c>
      <c r="W438" s="317">
        <f>IFERROR(SUM(W431:W436),"0")</f>
        <v>7.2</v>
      </c>
      <c r="X438" s="37"/>
      <c r="Y438" s="318"/>
      <c r="Z438" s="318"/>
    </row>
    <row r="439" spans="1:53" ht="14.25" customHeight="1" x14ac:dyDescent="0.25">
      <c r="A439" s="332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2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46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2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1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6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2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2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8</v>
      </c>
      <c r="W468" s="316">
        <f>IFERROR(IF(V468="",0,CEILING((V468/$H468),1)*$H468),"")</f>
        <v>15.6</v>
      </c>
      <c r="X468" s="36">
        <f>IFERROR(IF(W468=0,"",ROUNDUP(W468/H468,0)*0.02175),"")</f>
        <v>4.3499999999999997E-2</v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1.0256410256410258</v>
      </c>
      <c r="W469" s="317">
        <f>IFERROR(W468/H468,"0")</f>
        <v>2</v>
      </c>
      <c r="X469" s="317">
        <f>IFERROR(IF(X468="",0,X468),"0")</f>
        <v>4.3499999999999997E-2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8</v>
      </c>
      <c r="W470" s="317">
        <f>IFERROR(SUM(W468:W468),"0")</f>
        <v>15.6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2651.5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2744.85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2830.5834953310523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2929.9439999999995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2980.5834953310523</v>
      </c>
      <c r="W474" s="317">
        <f>GrossWeightTotalR+PalletQtyTotalR*25</f>
        <v>3079.9439999999995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629.10962004902171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646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6.2960999999999991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76" t="s">
        <v>92</v>
      </c>
      <c r="D478" s="550"/>
      <c r="E478" s="550"/>
      <c r="F478" s="514"/>
      <c r="G478" s="376" t="s">
        <v>245</v>
      </c>
      <c r="H478" s="550"/>
      <c r="I478" s="550"/>
      <c r="J478" s="550"/>
      <c r="K478" s="550"/>
      <c r="L478" s="550"/>
      <c r="M478" s="550"/>
      <c r="N478" s="514"/>
      <c r="O478" s="376" t="s">
        <v>450</v>
      </c>
      <c r="P478" s="514"/>
      <c r="Q478" s="376" t="s">
        <v>500</v>
      </c>
      <c r="R478" s="514"/>
      <c r="S478" s="308" t="s">
        <v>583</v>
      </c>
      <c r="T478" s="376" t="s">
        <v>625</v>
      </c>
      <c r="U478" s="514"/>
      <c r="Z478" s="52"/>
      <c r="AC478" s="309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9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09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189</v>
      </c>
      <c r="D481" s="46">
        <f>IFERROR(W55*1,"0")+IFERROR(W56*1,"0")+IFERROR(W57*1,"0")+IFERROR(W58*1,"0")</f>
        <v>360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597</v>
      </c>
      <c r="F481" s="46">
        <f>IFERROR(W130*1,"0")+IFERROR(W131*1,"0")+IFERROR(W132*1,"0")</f>
        <v>83.7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18.900000000000002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187.8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470.95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18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665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12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119.7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7.2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15.6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A160:M161"/>
    <mergeCell ref="N105:T105"/>
    <mergeCell ref="N123:R1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2023-12-12T06:17:24Z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