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6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7" i="2"/>
  <c r="W457" i="2"/>
  <c r="W455" i="2"/>
  <c r="V455" i="2"/>
  <c r="V454" i="2"/>
  <c r="X453" i="2"/>
  <c r="W453" i="2"/>
  <c r="W452" i="2"/>
  <c r="X452" i="2" s="1"/>
  <c r="X454" i="2" s="1"/>
  <c r="V450" i="2"/>
  <c r="V449" i="2"/>
  <c r="W448" i="2"/>
  <c r="X448" i="2" s="1"/>
  <c r="W447" i="2"/>
  <c r="X447" i="2" s="1"/>
  <c r="V443" i="2"/>
  <c r="V442" i="2"/>
  <c r="W441" i="2"/>
  <c r="W443" i="2" s="1"/>
  <c r="N441" i="2"/>
  <c r="X440" i="2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W431" i="2"/>
  <c r="N431" i="2"/>
  <c r="V429" i="2"/>
  <c r="V428" i="2"/>
  <c r="X427" i="2"/>
  <c r="W427" i="2"/>
  <c r="N427" i="2"/>
  <c r="W426" i="2"/>
  <c r="X426" i="2" s="1"/>
  <c r="X428" i="2" s="1"/>
  <c r="N426" i="2"/>
  <c r="V424" i="2"/>
  <c r="V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X417" i="2"/>
  <c r="W417" i="2"/>
  <c r="N417" i="2"/>
  <c r="W416" i="2"/>
  <c r="X416" i="2" s="1"/>
  <c r="N416" i="2"/>
  <c r="W415" i="2"/>
  <c r="X415" i="2" s="1"/>
  <c r="N415" i="2"/>
  <c r="X414" i="2"/>
  <c r="W414" i="2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N403" i="2"/>
  <c r="W402" i="2"/>
  <c r="X402" i="2" s="1"/>
  <c r="N402" i="2"/>
  <c r="V400" i="2"/>
  <c r="W399" i="2"/>
  <c r="V399" i="2"/>
  <c r="W398" i="2"/>
  <c r="X398" i="2" s="1"/>
  <c r="N398" i="2"/>
  <c r="X397" i="2"/>
  <c r="X399" i="2" s="1"/>
  <c r="W397" i="2"/>
  <c r="R481" i="2" s="1"/>
  <c r="N397" i="2"/>
  <c r="V394" i="2"/>
  <c r="W393" i="2"/>
  <c r="V393" i="2"/>
  <c r="X392" i="2"/>
  <c r="W392" i="2"/>
  <c r="W391" i="2"/>
  <c r="W394" i="2" s="1"/>
  <c r="V389" i="2"/>
  <c r="V388" i="2"/>
  <c r="W387" i="2"/>
  <c r="X387" i="2" s="1"/>
  <c r="X386" i="2"/>
  <c r="W386" i="2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N358" i="2"/>
  <c r="W357" i="2"/>
  <c r="N357" i="2"/>
  <c r="V355" i="2"/>
  <c r="W354" i="2"/>
  <c r="V354" i="2"/>
  <c r="W353" i="2"/>
  <c r="X353" i="2" s="1"/>
  <c r="N353" i="2"/>
  <c r="W352" i="2"/>
  <c r="N352" i="2"/>
  <c r="W348" i="2"/>
  <c r="V348" i="2"/>
  <c r="W347" i="2"/>
  <c r="V347" i="2"/>
  <c r="X346" i="2"/>
  <c r="X347" i="2" s="1"/>
  <c r="W346" i="2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3" i="2" s="1"/>
  <c r="N339" i="2"/>
  <c r="V337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X328" i="2"/>
  <c r="W328" i="2"/>
  <c r="W332" i="2" s="1"/>
  <c r="N328" i="2"/>
  <c r="W327" i="2"/>
  <c r="W331" i="2" s="1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W315" i="2"/>
  <c r="V315" i="2"/>
  <c r="W314" i="2"/>
  <c r="W316" i="2" s="1"/>
  <c r="N314" i="2"/>
  <c r="X313" i="2"/>
  <c r="W313" i="2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W310" i="2" s="1"/>
  <c r="X305" i="2"/>
  <c r="W305" i="2"/>
  <c r="N305" i="2"/>
  <c r="W304" i="2"/>
  <c r="X304" i="2" s="1"/>
  <c r="N304" i="2"/>
  <c r="X303" i="2"/>
  <c r="W303" i="2"/>
  <c r="N303" i="2"/>
  <c r="W302" i="2"/>
  <c r="X302" i="2" s="1"/>
  <c r="N302" i="2"/>
  <c r="X301" i="2"/>
  <c r="W301" i="2"/>
  <c r="N301" i="2"/>
  <c r="W297" i="2"/>
  <c r="V297" i="2"/>
  <c r="X296" i="2"/>
  <c r="W296" i="2"/>
  <c r="V296" i="2"/>
  <c r="X295" i="2"/>
  <c r="W295" i="2"/>
  <c r="N295" i="2"/>
  <c r="V293" i="2"/>
  <c r="V292" i="2"/>
  <c r="W291" i="2"/>
  <c r="X291" i="2" s="1"/>
  <c r="X292" i="2" s="1"/>
  <c r="N291" i="2"/>
  <c r="V289" i="2"/>
  <c r="V288" i="2"/>
  <c r="W287" i="2"/>
  <c r="W289" i="2" s="1"/>
  <c r="N287" i="2"/>
  <c r="W285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X272" i="2"/>
  <c r="W272" i="2"/>
  <c r="N272" i="2"/>
  <c r="W271" i="2"/>
  <c r="X271" i="2" s="1"/>
  <c r="N271" i="2"/>
  <c r="X270" i="2"/>
  <c r="W270" i="2"/>
  <c r="W274" i="2" s="1"/>
  <c r="W269" i="2"/>
  <c r="W275" i="2" s="1"/>
  <c r="N269" i="2"/>
  <c r="X268" i="2"/>
  <c r="W268" i="2"/>
  <c r="N268" i="2"/>
  <c r="X267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X250" i="2"/>
  <c r="W250" i="2"/>
  <c r="N250" i="2"/>
  <c r="W249" i="2"/>
  <c r="X249" i="2" s="1"/>
  <c r="N249" i="2"/>
  <c r="X248" i="2"/>
  <c r="X251" i="2" s="1"/>
  <c r="W248" i="2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W239" i="2"/>
  <c r="X239" i="2" s="1"/>
  <c r="X238" i="2"/>
  <c r="W238" i="2"/>
  <c r="N238" i="2"/>
  <c r="W237" i="2"/>
  <c r="W245" i="2" s="1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W223" i="2" s="1"/>
  <c r="N209" i="2"/>
  <c r="X208" i="2"/>
  <c r="W208" i="2"/>
  <c r="W224" i="2" s="1"/>
  <c r="N208" i="2"/>
  <c r="V205" i="2"/>
  <c r="W204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W166" i="2"/>
  <c r="V166" i="2"/>
  <c r="V165" i="2"/>
  <c r="W164" i="2"/>
  <c r="W165" i="2" s="1"/>
  <c r="N164" i="2"/>
  <c r="X163" i="2"/>
  <c r="W163" i="2"/>
  <c r="V161" i="2"/>
  <c r="V160" i="2"/>
  <c r="W159" i="2"/>
  <c r="X159" i="2" s="1"/>
  <c r="N159" i="2"/>
  <c r="W158" i="2"/>
  <c r="N158" i="2"/>
  <c r="V155" i="2"/>
  <c r="V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V142" i="2"/>
  <c r="W141" i="2"/>
  <c r="V141" i="2"/>
  <c r="W140" i="2"/>
  <c r="X140" i="2" s="1"/>
  <c r="N140" i="2"/>
  <c r="X139" i="2"/>
  <c r="X141" i="2" s="1"/>
  <c r="W139" i="2"/>
  <c r="N139" i="2"/>
  <c r="X138" i="2"/>
  <c r="W138" i="2"/>
  <c r="G481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V127" i="2"/>
  <c r="V126" i="2"/>
  <c r="X125" i="2"/>
  <c r="W125" i="2"/>
  <c r="W124" i="2"/>
  <c r="X124" i="2" s="1"/>
  <c r="N124" i="2"/>
  <c r="W123" i="2"/>
  <c r="X123" i="2" s="1"/>
  <c r="W122" i="2"/>
  <c r="W127" i="2" s="1"/>
  <c r="N122" i="2"/>
  <c r="W121" i="2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X107" i="2"/>
  <c r="W107" i="2"/>
  <c r="W118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W105" i="2" s="1"/>
  <c r="N96" i="2"/>
  <c r="W95" i="2"/>
  <c r="X95" i="2" s="1"/>
  <c r="N95" i="2"/>
  <c r="X94" i="2"/>
  <c r="W94" i="2"/>
  <c r="W104" i="2" s="1"/>
  <c r="N94" i="2"/>
  <c r="V92" i="2"/>
  <c r="V91" i="2"/>
  <c r="X90" i="2"/>
  <c r="W90" i="2"/>
  <c r="N90" i="2"/>
  <c r="W89" i="2"/>
  <c r="X89" i="2" s="1"/>
  <c r="N89" i="2"/>
  <c r="W88" i="2"/>
  <c r="X88" i="2" s="1"/>
  <c r="X87" i="2"/>
  <c r="W87" i="2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X75" i="2"/>
  <c r="W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W82" i="2" s="1"/>
  <c r="V60" i="2"/>
  <c r="V59" i="2"/>
  <c r="W58" i="2"/>
  <c r="X58" i="2" s="1"/>
  <c r="X57" i="2"/>
  <c r="W57" i="2"/>
  <c r="N57" i="2"/>
  <c r="W56" i="2"/>
  <c r="X56" i="2" s="1"/>
  <c r="W55" i="2"/>
  <c r="X55" i="2" s="1"/>
  <c r="X59" i="2" s="1"/>
  <c r="N55" i="2"/>
  <c r="V52" i="2"/>
  <c r="W51" i="2"/>
  <c r="V51" i="2"/>
  <c r="W50" i="2"/>
  <c r="X50" i="2" s="1"/>
  <c r="N50" i="2"/>
  <c r="W49" i="2"/>
  <c r="C481" i="2" s="1"/>
  <c r="N49" i="2"/>
  <c r="W45" i="2"/>
  <c r="V45" i="2"/>
  <c r="X44" i="2"/>
  <c r="W44" i="2"/>
  <c r="V44" i="2"/>
  <c r="X43" i="2"/>
  <c r="W43" i="2"/>
  <c r="N43" i="2"/>
  <c r="V41" i="2"/>
  <c r="W40" i="2"/>
  <c r="V40" i="2"/>
  <c r="W39" i="2"/>
  <c r="W41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W33" i="2" s="1"/>
  <c r="N29" i="2"/>
  <c r="W28" i="2"/>
  <c r="W32" i="2" s="1"/>
  <c r="N28" i="2"/>
  <c r="X27" i="2"/>
  <c r="W27" i="2"/>
  <c r="N27" i="2"/>
  <c r="W26" i="2"/>
  <c r="X26" i="2" s="1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W459" i="2" l="1"/>
  <c r="X459" i="2"/>
  <c r="X449" i="2"/>
  <c r="X437" i="2"/>
  <c r="W428" i="2"/>
  <c r="W429" i="2"/>
  <c r="S481" i="2"/>
  <c r="X423" i="2"/>
  <c r="W410" i="2"/>
  <c r="W371" i="2"/>
  <c r="Q481" i="2"/>
  <c r="W336" i="2"/>
  <c r="O481" i="2"/>
  <c r="W319" i="2"/>
  <c r="X287" i="2"/>
  <c r="X288" i="2" s="1"/>
  <c r="W251" i="2"/>
  <c r="W234" i="2"/>
  <c r="W233" i="2"/>
  <c r="X230" i="2"/>
  <c r="W160" i="2"/>
  <c r="H481" i="2"/>
  <c r="V475" i="2"/>
  <c r="X122" i="2"/>
  <c r="W473" i="2"/>
  <c r="W126" i="2"/>
  <c r="V471" i="2"/>
  <c r="W119" i="2"/>
  <c r="V474" i="2"/>
  <c r="F9" i="2"/>
  <c r="H9" i="2"/>
  <c r="J9" i="2"/>
  <c r="X223" i="2"/>
  <c r="X172" i="2"/>
  <c r="X192" i="2"/>
  <c r="X377" i="2"/>
  <c r="X199" i="2"/>
  <c r="X309" i="2"/>
  <c r="X388" i="2"/>
  <c r="X91" i="2"/>
  <c r="X233" i="2"/>
  <c r="X336" i="2"/>
  <c r="X28" i="2"/>
  <c r="X32" i="2" s="1"/>
  <c r="X121" i="2"/>
  <c r="X126" i="2" s="1"/>
  <c r="W161" i="2"/>
  <c r="W172" i="2"/>
  <c r="X209" i="2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1" i="2" l="1"/>
  <c r="W475" i="2"/>
  <c r="X476" i="2"/>
  <c r="W474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<sst xmlns="http://schemas.openxmlformats.org/spreadsheetml/2006/main" count="3090" uniqueCount="705">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</sst>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449" zoomScaleNormal="100" zoomScaleSheetLayoutView="100" workbookViewId="0">
      <selection activeCell="V237" sqref="V2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45270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Воскресенье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0.33333333333333331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40</v>
      </c>
      <c r="W109" s="56">
        <f t="shared" si="6"/>
        <v>42</v>
      </c>
      <c r="X109" s="42">
        <f>IFERROR(IF(W109=0,"",ROUNDUP(W109/H109,0)*0.02175),"")</f>
        <v>0.10874999999999999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4.7619047619047619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0.10874999999999999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40</v>
      </c>
      <c r="W119" s="44">
        <f>IFERROR(SUM(W107:W117),"0")</f>
        <v>42</v>
      </c>
      <c r="X119" s="43"/>
      <c r="Y119" s="68"/>
      <c r="Z119" s="68"/>
    </row>
    <row r="120" spans="1:53" ht="14.25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120</v>
      </c>
      <c r="W122" s="56">
        <f>IFERROR(IF(V122="",0,CEILING((V122/$H122),1)*$H122),"")</f>
        <v>121.5</v>
      </c>
      <c r="X122" s="42">
        <f>IFERROR(IF(W122=0,"",ROUNDUP(W122/H122,0)*0.02175),"")</f>
        <v>0.32624999999999998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14.814814814814815</v>
      </c>
      <c r="W126" s="44">
        <f>IFERROR(W121/H121,"0")+IFERROR(W122/H122,"0")+IFERROR(W123/H123,"0")+IFERROR(W124/H124,"0")+IFERROR(W125/H125,"0")</f>
        <v>15</v>
      </c>
      <c r="X126" s="44">
        <f>IFERROR(IF(X121="",0,X121),"0")+IFERROR(IF(X122="",0,X122),"0")+IFERROR(IF(X123="",0,X123),"0")+IFERROR(IF(X124="",0,X124),"0")+IFERROR(IF(X125="",0,X125),"0")</f>
        <v>0.32624999999999998</v>
      </c>
      <c r="Y126" s="68"/>
      <c r="Z126" s="68"/>
    </row>
    <row r="127" spans="1:53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120</v>
      </c>
      <c r="W127" s="44">
        <f>IFERROR(SUM(W121:W125),"0")</f>
        <v>121.5</v>
      </c>
      <c r="X127" s="43"/>
      <c r="Y127" s="68"/>
      <c r="Z127" s="68"/>
    </row>
    <row r="128" spans="1:53" ht="16.5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140</v>
      </c>
      <c r="W130" s="56">
        <f>IFERROR(IF(V130="",0,CEILING((V130/$H130),1)*$H130),"")</f>
        <v>142.80000000000001</v>
      </c>
      <c r="X130" s="42">
        <f>IFERROR(IF(W130=0,"",ROUNDUP(W130/H130,0)*0.02175),"")</f>
        <v>0.36974999999999997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16.666666666666664</v>
      </c>
      <c r="W133" s="44">
        <f>IFERROR(W130/H130,"0")+IFERROR(W131/H131,"0")+IFERROR(W132/H132,"0")</f>
        <v>17</v>
      </c>
      <c r="X133" s="44">
        <f>IFERROR(IF(X130="",0,X130),"0")+IFERROR(IF(X131="",0,X131),"0")+IFERROR(IF(X132="",0,X132),"0")</f>
        <v>0.36974999999999997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140</v>
      </c>
      <c r="W134" s="44">
        <f>IFERROR(SUM(W130:W132),"0")</f>
        <v>142.80000000000001</v>
      </c>
      <c r="X134" s="43"/>
      <c r="Y134" s="68"/>
      <c r="Z134" s="68"/>
    </row>
    <row r="135" spans="1:53" ht="27.75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300</v>
      </c>
      <c r="W146" s="56">
        <f t="shared" si="7"/>
        <v>302.40000000000003</v>
      </c>
      <c r="X146" s="42">
        <f>IFERROR(IF(W146=0,"",ROUNDUP(W146/H146,0)*0.00753),"")</f>
        <v>0.54215999999999998</v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330</v>
      </c>
      <c r="W148" s="56">
        <f t="shared" si="7"/>
        <v>331.8</v>
      </c>
      <c r="X148" s="42">
        <f>IFERROR(IF(W148=0,"",ROUNDUP(W148/H148,0)*0.00753),"")</f>
        <v>0.59487000000000001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150</v>
      </c>
      <c r="W154" s="44">
        <f>IFERROR(W145/H145,"0")+IFERROR(W146/H146,"0")+IFERROR(W147/H147,"0")+IFERROR(W148/H148,"0")+IFERROR(W149/H149,"0")+IFERROR(W150/H150,"0")+IFERROR(W151/H151,"0")+IFERROR(W152/H152,"0")+IFERROR(W153/H153,"0")</f>
        <v>151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1.13703</v>
      </c>
      <c r="Y154" s="68"/>
      <c r="Z154" s="68"/>
    </row>
    <row r="155" spans="1:53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630</v>
      </c>
      <c r="W155" s="44">
        <f>IFERROR(SUM(W145:W153),"0")</f>
        <v>634.20000000000005</v>
      </c>
      <c r="X155" s="43"/>
      <c r="Y155" s="68"/>
      <c r="Z155" s="68"/>
    </row>
    <row r="156" spans="1:53" ht="16.5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84</v>
      </c>
      <c r="W159" s="56">
        <f>IFERROR(IF(V159="",0,CEILING((V159/$H159),1)*$H159),"")</f>
        <v>86.4</v>
      </c>
      <c r="X159" s="42">
        <f>IFERROR(IF(W159=0,"",ROUNDUP(W159/H159,0)*0.00753),"")</f>
        <v>0.24096000000000001</v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31.111111111111111</v>
      </c>
      <c r="W160" s="44">
        <f>IFERROR(W158/H158,"0")+IFERROR(W159/H159,"0")</f>
        <v>32</v>
      </c>
      <c r="X160" s="44">
        <f>IFERROR(IF(X158="",0,X158),"0")+IFERROR(IF(X159="",0,X159),"0")</f>
        <v>0.24096000000000001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84</v>
      </c>
      <c r="W161" s="44">
        <f>IFERROR(SUM(W158:W159),"0")</f>
        <v>86.4</v>
      </c>
      <c r="X161" s="43"/>
      <c r="Y161" s="68"/>
      <c r="Z161" s="68"/>
    </row>
    <row r="162" spans="1:53" ht="14.25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300</v>
      </c>
      <c r="W168" s="56">
        <f>IFERROR(IF(V168="",0,CEILING((V168/$H168),1)*$H168),"")</f>
        <v>302.40000000000003</v>
      </c>
      <c r="X168" s="42">
        <f>IFERROR(IF(W168=0,"",ROUNDUP(W168/H168,0)*0.00937),"")</f>
        <v>0.52471999999999996</v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80</v>
      </c>
      <c r="W169" s="56">
        <f>IFERROR(IF(V169="",0,CEILING((V169/$H169),1)*$H169),"")</f>
        <v>81</v>
      </c>
      <c r="X169" s="42">
        <f>IFERROR(IF(W169=0,"",ROUNDUP(W169/H169,0)*0.00937),"")</f>
        <v>0.14055000000000001</v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300</v>
      </c>
      <c r="W170" s="56">
        <f>IFERROR(IF(V170="",0,CEILING((V170/$H170),1)*$H170),"")</f>
        <v>302.40000000000003</v>
      </c>
      <c r="X170" s="42">
        <f>IFERROR(IF(W170=0,"",ROUNDUP(W170/H170,0)*0.00937),"")</f>
        <v>0.52471999999999996</v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520</v>
      </c>
      <c r="W171" s="56">
        <f>IFERROR(IF(V171="",0,CEILING((V171/$H171),1)*$H171),"")</f>
        <v>523.80000000000007</v>
      </c>
      <c r="X171" s="42">
        <f>IFERROR(IF(W171=0,"",ROUNDUP(W171/H171,0)*0.00937),"")</f>
        <v>0.90888999999999998</v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222.22222222222223</v>
      </c>
      <c r="W172" s="44">
        <f>IFERROR(W168/H168,"0")+IFERROR(W169/H169,"0")+IFERROR(W170/H170,"0")+IFERROR(W171/H171,"0")</f>
        <v>224</v>
      </c>
      <c r="X172" s="44">
        <f>IFERROR(IF(X168="",0,X168),"0")+IFERROR(IF(X169="",0,X169),"0")+IFERROR(IF(X170="",0,X170),"0")+IFERROR(IF(X171="",0,X171),"0")</f>
        <v>2.0988799999999999</v>
      </c>
      <c r="Y172" s="68"/>
      <c r="Z172" s="68"/>
    </row>
    <row r="173" spans="1:53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1200</v>
      </c>
      <c r="W173" s="44">
        <f>IFERROR(SUM(W168:W171),"0")</f>
        <v>1209.6000000000001</v>
      </c>
      <c r="X173" s="43"/>
      <c r="Y173" s="68"/>
      <c r="Z173" s="68"/>
    </row>
    <row r="174" spans="1:53" ht="14.25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350</v>
      </c>
      <c r="W176" s="56">
        <f t="shared" si="8"/>
        <v>356.7</v>
      </c>
      <c r="X176" s="42">
        <f>IFERROR(IF(W176=0,"",ROUNDUP(W176/H176,0)*0.02175),"")</f>
        <v>0.89174999999999993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400</v>
      </c>
      <c r="W179" s="56">
        <f t="shared" si="8"/>
        <v>405.59999999999997</v>
      </c>
      <c r="X179" s="42">
        <f>IFERROR(IF(W179=0,"",ROUNDUP(W179/H179,0)*0.02175),"")</f>
        <v>1.131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56</v>
      </c>
      <c r="W191" s="56">
        <f t="shared" si="8"/>
        <v>57.599999999999994</v>
      </c>
      <c r="X191" s="42">
        <f t="shared" si="9"/>
        <v>0.18071999999999999</v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114.84526967285589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117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2.2034699999999998</v>
      </c>
      <c r="Y192" s="68"/>
      <c r="Z192" s="68"/>
    </row>
    <row r="193" spans="1:53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806</v>
      </c>
      <c r="W193" s="44">
        <f>IFERROR(SUM(W175:W191),"0")</f>
        <v>819.9</v>
      </c>
      <c r="X193" s="43"/>
      <c r="Y193" s="68"/>
      <c r="Z193" s="68"/>
    </row>
    <row r="194" spans="1:53" ht="14.25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196</v>
      </c>
      <c r="W198" s="56">
        <f>IFERROR(IF(V198="",0,CEILING((V198/$H198),1)*$H198),"")</f>
        <v>196.79999999999998</v>
      </c>
      <c r="X198" s="42">
        <f>IFERROR(IF(W198=0,"",ROUNDUP(W198/H198,0)*0.00753),"")</f>
        <v>0.61746000000000001</v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81.666666666666671</v>
      </c>
      <c r="W199" s="44">
        <f>IFERROR(W195/H195,"0")+IFERROR(W196/H196,"0")+IFERROR(W197/H197,"0")+IFERROR(W198/H198,"0")</f>
        <v>82</v>
      </c>
      <c r="X199" s="44">
        <f>IFERROR(IF(X195="",0,X195),"0")+IFERROR(IF(X196="",0,X196),"0")+IFERROR(IF(X197="",0,X197),"0")+IFERROR(IF(X198="",0,X198),"0")</f>
        <v>0.61746000000000001</v>
      </c>
      <c r="Y199" s="68"/>
      <c r="Z199" s="68"/>
    </row>
    <row r="200" spans="1:53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196</v>
      </c>
      <c r="W200" s="44">
        <f>IFERROR(SUM(W195:W198),"0")</f>
        <v>196.79999999999998</v>
      </c>
      <c r="X200" s="43"/>
      <c r="Y200" s="68"/>
      <c r="Z200" s="68"/>
    </row>
    <row r="201" spans="1:53" ht="16.5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80</v>
      </c>
      <c r="W230" s="56">
        <f>IFERROR(IF(V230="",0,CEILING((V230/$H230),1)*$H230),"")</f>
        <v>84</v>
      </c>
      <c r="X230" s="42">
        <f>IFERROR(IF(W230=0,"",ROUNDUP(W230/H230,0)*0.00753),"")</f>
        <v>0.15060000000000001</v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80</v>
      </c>
      <c r="W231" s="56">
        <f>IFERROR(IF(V231="",0,CEILING((V231/$H231),1)*$H231),"")</f>
        <v>84</v>
      </c>
      <c r="X231" s="42">
        <f>IFERROR(IF(W231=0,"",ROUNDUP(W231/H231,0)*0.00753),"")</f>
        <v>0.15060000000000001</v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38.095238095238095</v>
      </c>
      <c r="W233" s="44">
        <f>IFERROR(W230/H230,"0")+IFERROR(W231/H231,"0")+IFERROR(W232/H232,"0")</f>
        <v>40</v>
      </c>
      <c r="X233" s="44">
        <f>IFERROR(IF(X230="",0,X230),"0")+IFERROR(IF(X231="",0,X231),"0")+IFERROR(IF(X232="",0,X232),"0")</f>
        <v>0.30120000000000002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160</v>
      </c>
      <c r="W234" s="44">
        <f>IFERROR(SUM(W230:W232),"0")</f>
        <v>168</v>
      </c>
      <c r="X234" s="43"/>
      <c r="Y234" s="68"/>
      <c r="Z234" s="68"/>
    </row>
    <row r="235" spans="1:53" ht="14.25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2300</v>
      </c>
      <c r="W236" s="56">
        <f t="shared" ref="W236:W244" si="12">IFERROR(IF(V236="",0,CEILING((V236/$H236),1)*$H236),"")</f>
        <v>2300.4</v>
      </c>
      <c r="X236" s="42">
        <f>IFERROR(IF(W236=0,"",ROUNDUP(W236/H236,0)*0.02175),"")</f>
        <v>6.1769999999999996</v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283.95061728395063</v>
      </c>
      <c r="W245" s="44">
        <f>IFERROR(W236/H236,"0")+IFERROR(W237/H237,"0")+IFERROR(W238/H238,"0")+IFERROR(W239/H239,"0")+IFERROR(W240/H240,"0")+IFERROR(W241/H241,"0")+IFERROR(W242/H242,"0")+IFERROR(W243/H243,"0")+IFERROR(W244/H244,"0")</f>
        <v>284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6.1769999999999996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2300</v>
      </c>
      <c r="W246" s="44">
        <f>IFERROR(SUM(W236:W244),"0")</f>
        <v>2300.4</v>
      </c>
      <c r="X246" s="43"/>
      <c r="Y246" s="68"/>
      <c r="Z246" s="68"/>
    </row>
    <row r="247" spans="1:53" ht="14.25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100</v>
      </c>
      <c r="W248" s="56">
        <f>IFERROR(IF(V248="",0,CEILING((V248/$H248),1)*$H248),"")</f>
        <v>100.80000000000001</v>
      </c>
      <c r="X248" s="42">
        <f>IFERROR(IF(W248=0,"",ROUNDUP(W248/H248,0)*0.02175),"")</f>
        <v>0.26100000000000001</v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920</v>
      </c>
      <c r="W249" s="56">
        <f>IFERROR(IF(V249="",0,CEILING((V249/$H249),1)*$H249),"")</f>
        <v>920.4</v>
      </c>
      <c r="X249" s="42">
        <f>IFERROR(IF(W249=0,"",ROUNDUP(W249/H249,0)*0.02175),"")</f>
        <v>2.5665</v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129.85347985347985</v>
      </c>
      <c r="W251" s="44">
        <f>IFERROR(W248/H248,"0")+IFERROR(W249/H249,"0")+IFERROR(W250/H250,"0")</f>
        <v>130</v>
      </c>
      <c r="X251" s="44">
        <f>IFERROR(IF(X248="",0,X248),"0")+IFERROR(IF(X249="",0,X249),"0")+IFERROR(IF(X250="",0,X250),"0")</f>
        <v>2.8275000000000001</v>
      </c>
      <c r="Y251" s="68"/>
      <c r="Z251" s="68"/>
    </row>
    <row r="252" spans="1:53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1020</v>
      </c>
      <c r="W252" s="44">
        <f>IFERROR(SUM(W248:W250),"0")</f>
        <v>1021.2</v>
      </c>
      <c r="X252" s="43"/>
      <c r="Y252" s="68"/>
      <c r="Z252" s="68"/>
    </row>
    <row r="253" spans="1:53" ht="14.25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50</v>
      </c>
      <c r="W287" s="56">
        <f>IFERROR(IF(V287="",0,CEILING((V287/$H287),1)*$H287),"")</f>
        <v>56.699999999999996</v>
      </c>
      <c r="X287" s="42">
        <f>IFERROR(IF(W287=0,"",ROUNDUP(W287/H287,0)*0.02175),"")</f>
        <v>0.15225</v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6.1728395061728394</v>
      </c>
      <c r="W288" s="44">
        <f>IFERROR(W287/H287,"0")</f>
        <v>7</v>
      </c>
      <c r="X288" s="44">
        <f>IFERROR(IF(X287="",0,X287),"0")</f>
        <v>0.15225</v>
      </c>
      <c r="Y288" s="68"/>
      <c r="Z288" s="68"/>
    </row>
    <row r="289" spans="1:53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50</v>
      </c>
      <c r="W289" s="44">
        <f>IFERROR(SUM(W287:W287),"0")</f>
        <v>56.699999999999996</v>
      </c>
      <c r="X289" s="43"/>
      <c r="Y289" s="68"/>
      <c r="Z289" s="68"/>
    </row>
    <row r="290" spans="1:53" ht="14.25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0</v>
      </c>
      <c r="W309" s="44">
        <f>IFERROR(W301/H301,"0")+IFERROR(W302/H302,"0")+IFERROR(W303/H303,"0")+IFERROR(W304/H304,"0")+IFERROR(W305/H305,"0")+IFERROR(W306/H306,"0")+IFERROR(W307/H307,"0")+IFERROR(W308/H308,"0")</f>
        <v>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0</v>
      </c>
      <c r="W310" s="44">
        <f>IFERROR(SUM(W301:W308),"0")</f>
        <v>0</v>
      </c>
      <c r="X310" s="43"/>
      <c r="Y310" s="68"/>
      <c r="Z310" s="68"/>
    </row>
    <row r="311" spans="1:53" ht="14.25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460</v>
      </c>
      <c r="W318" s="56">
        <f>IFERROR(IF(V318="",0,CEILING((V318/$H318),1)*$H318),"")</f>
        <v>460.2</v>
      </c>
      <c r="X318" s="42">
        <f>IFERROR(IF(W318=0,"",ROUNDUP(W318/H318,0)*0.02175),"")</f>
        <v>1.28325</v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58.974358974358978</v>
      </c>
      <c r="W319" s="44">
        <f>IFERROR(W318/H318,"0")</f>
        <v>59</v>
      </c>
      <c r="X319" s="44">
        <f>IFERROR(IF(X318="",0,X318),"0")</f>
        <v>1.28325</v>
      </c>
      <c r="Y319" s="68"/>
      <c r="Z319" s="68"/>
    </row>
    <row r="320" spans="1:53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460</v>
      </c>
      <c r="W320" s="44">
        <f>IFERROR(SUM(W318:W318),"0")</f>
        <v>460.2</v>
      </c>
      <c r="X320" s="43"/>
      <c r="Y320" s="68"/>
      <c r="Z320" s="68"/>
    </row>
    <row r="321" spans="1:53" ht="14.25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550</v>
      </c>
      <c r="W322" s="56">
        <f>IFERROR(IF(V322="",0,CEILING((V322/$H322),1)*$H322),"")</f>
        <v>553.79999999999995</v>
      </c>
      <c r="X322" s="42">
        <f>IFERROR(IF(W322=0,"",ROUNDUP(W322/H322,0)*0.02175),"")</f>
        <v>1.5442499999999999</v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70.512820512820511</v>
      </c>
      <c r="W323" s="44">
        <f>IFERROR(W322/H322,"0")</f>
        <v>71</v>
      </c>
      <c r="X323" s="44">
        <f>IFERROR(IF(X322="",0,X322),"0")</f>
        <v>1.5442499999999999</v>
      </c>
      <c r="Y323" s="68"/>
      <c r="Z323" s="68"/>
    </row>
    <row r="324" spans="1:53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550</v>
      </c>
      <c r="W324" s="44">
        <f>IFERROR(SUM(W322:W322),"0")</f>
        <v>553.79999999999995</v>
      </c>
      <c r="X324" s="43"/>
      <c r="Y324" s="68"/>
      <c r="Z324" s="68"/>
    </row>
    <row r="325" spans="1:53" ht="16.5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250</v>
      </c>
      <c r="W334" s="56">
        <f>IFERROR(IF(V334="",0,CEILING((V334/$H334),1)*$H334),"")</f>
        <v>254.04</v>
      </c>
      <c r="X334" s="42">
        <f>IFERROR(IF(W334=0,"",ROUNDUP(W334/H334,0)*0.00753),"")</f>
        <v>0.43674000000000002</v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57.077625570776256</v>
      </c>
      <c r="W336" s="44">
        <f>IFERROR(W334/H334,"0")+IFERROR(W335/H335,"0")</f>
        <v>58</v>
      </c>
      <c r="X336" s="44">
        <f>IFERROR(IF(X334="",0,X334),"0")+IFERROR(IF(X335="",0,X335),"0")</f>
        <v>0.43674000000000002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250</v>
      </c>
      <c r="W337" s="44">
        <f>IFERROR(SUM(W334:W335),"0")</f>
        <v>254.04</v>
      </c>
      <c r="X337" s="43"/>
      <c r="Y337" s="68"/>
      <c r="Z337" s="68"/>
    </row>
    <row r="338" spans="1:53" ht="14.25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400</v>
      </c>
      <c r="W339" s="56">
        <f>IFERROR(IF(V339="",0,CEILING((V339/$H339),1)*$H339),"")</f>
        <v>405.59999999999997</v>
      </c>
      <c r="X339" s="42">
        <f>IFERROR(IF(W339=0,"",ROUNDUP(W339/H339,0)*0.02175),"")</f>
        <v>1.131</v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51.282051282051285</v>
      </c>
      <c r="W343" s="44">
        <f>IFERROR(W339/H339,"0")+IFERROR(W340/H340,"0")+IFERROR(W341/H341,"0")+IFERROR(W342/H342,"0")</f>
        <v>52</v>
      </c>
      <c r="X343" s="44">
        <f>IFERROR(IF(X339="",0,X339),"0")+IFERROR(IF(X340="",0,X340),"0")+IFERROR(IF(X341="",0,X341),"0")+IFERROR(IF(X342="",0,X342),"0")</f>
        <v>1.131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400</v>
      </c>
      <c r="W344" s="44">
        <f>IFERROR(SUM(W339:W342),"0")</f>
        <v>405.59999999999997</v>
      </c>
      <c r="X344" s="43"/>
      <c r="Y344" s="68"/>
      <c r="Z344" s="68"/>
    </row>
    <row r="345" spans="1:53" ht="14.25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50</v>
      </c>
      <c r="W346" s="56">
        <f>IFERROR(IF(V346="",0,CEILING((V346/$H346),1)*$H346),"")</f>
        <v>54.6</v>
      </c>
      <c r="X346" s="42">
        <f>IFERROR(IF(W346=0,"",ROUNDUP(W346/H346,0)*0.02175),"")</f>
        <v>0.15225</v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6.4102564102564106</v>
      </c>
      <c r="W347" s="44">
        <f>IFERROR(W346/H346,"0")</f>
        <v>7</v>
      </c>
      <c r="X347" s="44">
        <f>IFERROR(IF(X346="",0,X346),"0")</f>
        <v>0.15225</v>
      </c>
      <c r="Y347" s="68"/>
      <c r="Z347" s="68"/>
    </row>
    <row r="348" spans="1:53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50</v>
      </c>
      <c r="W348" s="44">
        <f>IFERROR(SUM(W346:W346),"0")</f>
        <v>54.6</v>
      </c>
      <c r="X348" s="43"/>
      <c r="Y348" s="68"/>
      <c r="Z348" s="68"/>
    </row>
    <row r="349" spans="1:53" ht="27.75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400</v>
      </c>
      <c r="W357" s="56">
        <f t="shared" ref="W357:W369" si="15">IFERROR(IF(V357="",0,CEILING((V357/$H357),1)*$H357),"")</f>
        <v>403.20000000000005</v>
      </c>
      <c r="X357" s="42">
        <f>IFERROR(IF(W357=0,"",ROUNDUP(W357/H357,0)*0.00753),"")</f>
        <v>0.72287999999999997</v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900</v>
      </c>
      <c r="W359" s="56">
        <f t="shared" si="15"/>
        <v>903</v>
      </c>
      <c r="X359" s="42">
        <f>IFERROR(IF(W359=0,"",ROUNDUP(W359/H359,0)*0.00753),"")</f>
        <v>1.6189500000000001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309.52380952380952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311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2.3418299999999999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1300</v>
      </c>
      <c r="W371" s="44">
        <f>IFERROR(SUM(W357:W369),"0")</f>
        <v>1306.2</v>
      </c>
      <c r="X371" s="43"/>
      <c r="Y371" s="68"/>
      <c r="Z371" s="68"/>
    </row>
    <row r="372" spans="1:53" ht="14.25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1380</v>
      </c>
      <c r="W402" s="56">
        <f t="shared" ref="W402:W408" si="17">IFERROR(IF(V402="",0,CEILING((V402/$H402),1)*$H402),"")</f>
        <v>1381.8</v>
      </c>
      <c r="X402" s="42">
        <f>IFERROR(IF(W402=0,"",ROUNDUP(W402/H402,0)*0.00753),"")</f>
        <v>2.4773700000000001</v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328.57142857142856</v>
      </c>
      <c r="W409" s="44">
        <f>IFERROR(W402/H402,"0")+IFERROR(W403/H403,"0")+IFERROR(W404/H404,"0")+IFERROR(W405/H405,"0")+IFERROR(W406/H406,"0")+IFERROR(W407/H407,"0")+IFERROR(W408/H408,"0")</f>
        <v>329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2.4773700000000001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1380</v>
      </c>
      <c r="W410" s="44">
        <f>IFERROR(SUM(W402:W408),"0")</f>
        <v>1381.8</v>
      </c>
      <c r="X410" s="43"/>
      <c r="Y410" s="68"/>
      <c r="Z410" s="68"/>
    </row>
    <row r="411" spans="1:53" ht="27.75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1150</v>
      </c>
      <c r="W415" s="56">
        <f t="shared" si="18"/>
        <v>1151.04</v>
      </c>
      <c r="X415" s="42">
        <f>IFERROR(IF(W415=0,"",ROUNDUP(W415/H415,0)*0.01196),"")</f>
        <v>2.6072799999999998</v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1150</v>
      </c>
      <c r="W417" s="56">
        <f t="shared" si="18"/>
        <v>1151.04</v>
      </c>
      <c r="X417" s="42">
        <f>IFERROR(IF(W417=0,"",ROUNDUP(W417/H417,0)*0.01196),"")</f>
        <v>2.6072799999999998</v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435.60606060606057</v>
      </c>
      <c r="W423" s="44">
        <f>IFERROR(W414/H414,"0")+IFERROR(W415/H415,"0")+IFERROR(W416/H416,"0")+IFERROR(W417/H417,"0")+IFERROR(W418/H418,"0")+IFERROR(W419/H419,"0")+IFERROR(W420/H420,"0")+IFERROR(W421/H421,"0")+IFERROR(W422/H422,"0")</f>
        <v>435.99999999999994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5.2145599999999996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2300</v>
      </c>
      <c r="W424" s="44">
        <f>IFERROR(SUM(W414:W422),"0")</f>
        <v>2302.08</v>
      </c>
      <c r="X424" s="43"/>
      <c r="Y424" s="68"/>
      <c r="Z424" s="68"/>
    </row>
    <row r="425" spans="1:53" ht="14.25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1150</v>
      </c>
      <c r="W426" s="56">
        <f>IFERROR(IF(V426="",0,CEILING((V426/$H426),1)*$H426),"")</f>
        <v>1151.04</v>
      </c>
      <c r="X426" s="42">
        <f>IFERROR(IF(W426=0,"",ROUNDUP(W426/H426,0)*0.01196),"")</f>
        <v>2.6072799999999998</v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217.80303030303028</v>
      </c>
      <c r="W428" s="44">
        <f>IFERROR(W426/H426,"0")+IFERROR(W427/H427,"0")</f>
        <v>217.99999999999997</v>
      </c>
      <c r="X428" s="44">
        <f>IFERROR(IF(X426="",0,X426),"0")+IFERROR(IF(X427="",0,X427),"0")</f>
        <v>2.6072799999999998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1150</v>
      </c>
      <c r="W429" s="44">
        <f>IFERROR(SUM(W426:W427),"0")</f>
        <v>1151.04</v>
      </c>
      <c r="X429" s="43"/>
      <c r="Y429" s="68"/>
      <c r="Z429" s="68"/>
    </row>
    <row r="430" spans="1:53" ht="14.25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500</v>
      </c>
      <c r="W431" s="56">
        <f t="shared" ref="W431:W436" si="19">IFERROR(IF(V431="",0,CEILING((V431/$H431),1)*$H431),"")</f>
        <v>501.6</v>
      </c>
      <c r="X431" s="42">
        <f>IFERROR(IF(W431=0,"",ROUNDUP(W431/H431,0)*0.01196),"")</f>
        <v>1.1362000000000001</v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250</v>
      </c>
      <c r="W432" s="56">
        <f t="shared" si="19"/>
        <v>253.44</v>
      </c>
      <c r="X432" s="42">
        <f>IFERROR(IF(W432=0,"",ROUNDUP(W432/H432,0)*0.01196),"")</f>
        <v>0.57408000000000003</v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450</v>
      </c>
      <c r="W433" s="56">
        <f t="shared" si="19"/>
        <v>454.08000000000004</v>
      </c>
      <c r="X433" s="42">
        <f>IFERROR(IF(W433=0,"",ROUNDUP(W433/H433,0)*0.01196),"")</f>
        <v>1.0285599999999999</v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227.27272727272725</v>
      </c>
      <c r="W437" s="44">
        <f>IFERROR(W431/H431,"0")+IFERROR(W432/H432,"0")+IFERROR(W433/H433,"0")+IFERROR(W434/H434,"0")+IFERROR(W435/H435,"0")+IFERROR(W436/H436,"0")</f>
        <v>229</v>
      </c>
      <c r="X437" s="44">
        <f>IFERROR(IF(X431="",0,X431),"0")+IFERROR(IF(X432="",0,X432),"0")+IFERROR(IF(X433="",0,X433),"0")+IFERROR(IF(X434="",0,X434),"0")+IFERROR(IF(X435="",0,X435),"0")+IFERROR(IF(X436="",0,X436),"0")</f>
        <v>2.7388399999999997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1200</v>
      </c>
      <c r="W438" s="44">
        <f>IFERROR(SUM(W431:W436),"0")</f>
        <v>1209.1199999999999</v>
      </c>
      <c r="X438" s="43"/>
      <c r="Y438" s="68"/>
      <c r="Z438" s="68"/>
    </row>
    <row r="439" spans="1:53" ht="14.25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350</v>
      </c>
      <c r="W448" s="56">
        <f>IFERROR(IF(V448="",0,CEILING((V448/$H448),1)*$H448),"")</f>
        <v>360</v>
      </c>
      <c r="X448" s="42">
        <f>IFERROR(IF(W448=0,"",ROUNDUP(W448/H448,0)*0.02175),"")</f>
        <v>0.65249999999999997</v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29.166666666666668</v>
      </c>
      <c r="W449" s="44">
        <f>IFERROR(W447/H447,"0")+IFERROR(W448/H448,"0")</f>
        <v>30</v>
      </c>
      <c r="X449" s="44">
        <f>IFERROR(IF(X447="",0,X447),"0")+IFERROR(IF(X448="",0,X448),"0")</f>
        <v>0.65249999999999997</v>
      </c>
      <c r="Y449" s="68"/>
      <c r="Z449" s="68"/>
    </row>
    <row r="450" spans="1:53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350</v>
      </c>
      <c r="W450" s="44">
        <f>IFERROR(SUM(W447:W448),"0")</f>
        <v>360</v>
      </c>
      <c r="X450" s="43"/>
      <c r="Y450" s="68"/>
      <c r="Z450" s="68"/>
    </row>
    <row r="451" spans="1:53" ht="14.25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330</v>
      </c>
      <c r="W457" s="56">
        <f>IFERROR(IF(V457="",0,CEILING((V457/$H457),1)*$H457),"")</f>
        <v>331.8</v>
      </c>
      <c r="X457" s="42">
        <f>IFERROR(IF(W457=0,"",ROUNDUP(W457/H457,0)*0.00753),"")</f>
        <v>0.59487000000000001</v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230</v>
      </c>
      <c r="W458" s="56">
        <f>IFERROR(IF(V458="",0,CEILING((V458/$H458),1)*$H458),"")</f>
        <v>231</v>
      </c>
      <c r="X458" s="42">
        <f>IFERROR(IF(W458=0,"",ROUNDUP(W458/H458,0)*0.00753),"")</f>
        <v>0.41415000000000002</v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133.33333333333331</v>
      </c>
      <c r="W459" s="44">
        <f>IFERROR(W457/H457,"0")+IFERROR(W458/H458,"0")</f>
        <v>134</v>
      </c>
      <c r="X459" s="44">
        <f>IFERROR(IF(X457="",0,X457),"0")+IFERROR(IF(X458="",0,X458),"0")</f>
        <v>1.00902</v>
      </c>
      <c r="Y459" s="68"/>
      <c r="Z459" s="68"/>
    </row>
    <row r="460" spans="1:53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560</v>
      </c>
      <c r="W460" s="44">
        <f>IFERROR(SUM(W457:W458),"0")</f>
        <v>562.79999999999995</v>
      </c>
      <c r="X460" s="43"/>
      <c r="Y460" s="68"/>
      <c r="Z460" s="68"/>
    </row>
    <row r="461" spans="1:53" ht="14.25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1300</v>
      </c>
      <c r="W468" s="56">
        <f>IFERROR(IF(V468="",0,CEILING((V468/$H468),1)*$H468),"")</f>
        <v>1302.5999999999999</v>
      </c>
      <c r="X468" s="42">
        <f>IFERROR(IF(W468=0,"",ROUNDUP(W468/H468,0)*0.02175),"")</f>
        <v>3.6322499999999995</v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166.66666666666666</v>
      </c>
      <c r="W469" s="44">
        <f>IFERROR(W468/H468,"0")</f>
        <v>167</v>
      </c>
      <c r="X469" s="44">
        <f>IFERROR(IF(X468="",0,X468),"0")</f>
        <v>3.6322499999999995</v>
      </c>
      <c r="Y469" s="68"/>
      <c r="Z469" s="68"/>
    </row>
    <row r="470" spans="1:53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1300</v>
      </c>
      <c r="W470" s="44">
        <f>IFERROR(SUM(W468:W468),"0")</f>
        <v>1302.5999999999999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17996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18103.379999999997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19150.572531453916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19264.530000000002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35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35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20025.572531453916</v>
      </c>
      <c r="W474" s="44">
        <f>GrossWeightTotalR+PalletQtyTotalR*25</f>
        <v>20139.530000000002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3186.3616663490698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3205</v>
      </c>
      <c r="X475" s="43"/>
      <c r="Y475" s="68"/>
      <c r="Z475" s="68"/>
    </row>
    <row r="476" spans="1:53" ht="14.25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41.781640000000003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163.5</v>
      </c>
      <c r="F481" s="53">
        <f>IFERROR(W130*1,"0")+IFERROR(W131*1,"0")+IFERROR(W132*1,"0")</f>
        <v>142.80000000000001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634.20000000000005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2312.7000000000003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3489.6000000000004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56.699999999999996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1014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714.24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1306.2</v>
      </c>
      <c r="R481" s="53">
        <f>IFERROR(W397*1,"0")+IFERROR(W398*1,"0")+IFERROR(W402*1,"0")+IFERROR(W403*1,"0")+IFERROR(W404*1,"0")+IFERROR(W405*1,"0")+IFERROR(W406*1,"0")+IFERROR(W407*1,"0")+IFERROR(W408*1,"0")</f>
        <v>1381.8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4662.24</v>
      </c>
      <c r="T481" s="53">
        <f>IFERROR(W447*1,"0")+IFERROR(W448*1,"0")+IFERROR(W452*1,"0")+IFERROR(W453*1,"0")+IFERROR(W457*1,"0")+IFERROR(W458*1,"0")+IFERROR(W462*1,"0")+IFERROR(W463*1,"0")</f>
        <v>922.8</v>
      </c>
      <c r="U481" s="53">
        <f>IFERROR(W468*1,"0")</f>
        <v>1302.5999999999999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2023-12-12T08:04:16Z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