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60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3" i="2" l="1"/>
  <c r="V472" i="2"/>
  <c r="V470" i="2"/>
  <c r="V469" i="2"/>
  <c r="W468" i="2"/>
  <c r="U481" i="2" s="1"/>
  <c r="N468" i="2"/>
  <c r="V465" i="2"/>
  <c r="V464" i="2"/>
  <c r="W463" i="2"/>
  <c r="X463" i="2" s="1"/>
  <c r="W462" i="2"/>
  <c r="W465" i="2" s="1"/>
  <c r="V460" i="2"/>
  <c r="V459" i="2"/>
  <c r="W458" i="2"/>
  <c r="X458" i="2" s="1"/>
  <c r="X459" i="2" s="1"/>
  <c r="X457" i="2"/>
  <c r="W457" i="2"/>
  <c r="W459" i="2" s="1"/>
  <c r="W455" i="2"/>
  <c r="V455" i="2"/>
  <c r="V454" i="2"/>
  <c r="X453" i="2"/>
  <c r="W453" i="2"/>
  <c r="W452" i="2"/>
  <c r="X452" i="2" s="1"/>
  <c r="X454" i="2" s="1"/>
  <c r="V450" i="2"/>
  <c r="V449" i="2"/>
  <c r="X448" i="2"/>
  <c r="W448" i="2"/>
  <c r="W447" i="2"/>
  <c r="X447" i="2" s="1"/>
  <c r="X449" i="2" s="1"/>
  <c r="V443" i="2"/>
  <c r="V442" i="2"/>
  <c r="W441" i="2"/>
  <c r="W443" i="2" s="1"/>
  <c r="N441" i="2"/>
  <c r="X440" i="2"/>
  <c r="W440" i="2"/>
  <c r="N440" i="2"/>
  <c r="V438" i="2"/>
  <c r="V437" i="2"/>
  <c r="X436" i="2"/>
  <c r="W436" i="2"/>
  <c r="X435" i="2"/>
  <c r="W435" i="2"/>
  <c r="X434" i="2"/>
  <c r="W434" i="2"/>
  <c r="W433" i="2"/>
  <c r="X433" i="2" s="1"/>
  <c r="N433" i="2"/>
  <c r="W432" i="2"/>
  <c r="X432" i="2" s="1"/>
  <c r="N432" i="2"/>
  <c r="X431" i="2"/>
  <c r="X437" i="2" s="1"/>
  <c r="W431" i="2"/>
  <c r="N431" i="2"/>
  <c r="W429" i="2"/>
  <c r="V429" i="2"/>
  <c r="V428" i="2"/>
  <c r="X427" i="2"/>
  <c r="W427" i="2"/>
  <c r="N427" i="2"/>
  <c r="W426" i="2"/>
  <c r="X426" i="2" s="1"/>
  <c r="X428" i="2" s="1"/>
  <c r="N426" i="2"/>
  <c r="V424" i="2"/>
  <c r="V423" i="2"/>
  <c r="X422" i="2"/>
  <c r="W422" i="2"/>
  <c r="N422" i="2"/>
  <c r="X421" i="2"/>
  <c r="W421" i="2"/>
  <c r="N421" i="2"/>
  <c r="W420" i="2"/>
  <c r="X420" i="2" s="1"/>
  <c r="N420" i="2"/>
  <c r="X419" i="2"/>
  <c r="W419" i="2"/>
  <c r="N419" i="2"/>
  <c r="X418" i="2"/>
  <c r="W418" i="2"/>
  <c r="N418" i="2"/>
  <c r="W417" i="2"/>
  <c r="X417" i="2" s="1"/>
  <c r="N417" i="2"/>
  <c r="W416" i="2"/>
  <c r="X416" i="2" s="1"/>
  <c r="N416" i="2"/>
  <c r="X415" i="2"/>
  <c r="W415" i="2"/>
  <c r="N415" i="2"/>
  <c r="X414" i="2"/>
  <c r="W414" i="2"/>
  <c r="N414" i="2"/>
  <c r="V410" i="2"/>
  <c r="V409" i="2"/>
  <c r="X408" i="2"/>
  <c r="W408" i="2"/>
  <c r="N408" i="2"/>
  <c r="W407" i="2"/>
  <c r="X407" i="2" s="1"/>
  <c r="N407" i="2"/>
  <c r="W406" i="2"/>
  <c r="X406" i="2" s="1"/>
  <c r="N406" i="2"/>
  <c r="W405" i="2"/>
  <c r="X405" i="2" s="1"/>
  <c r="X404" i="2"/>
  <c r="W404" i="2"/>
  <c r="N404" i="2"/>
  <c r="W403" i="2"/>
  <c r="W410" i="2" s="1"/>
  <c r="N403" i="2"/>
  <c r="W402" i="2"/>
  <c r="X402" i="2" s="1"/>
  <c r="N402" i="2"/>
  <c r="V400" i="2"/>
  <c r="W399" i="2"/>
  <c r="V399" i="2"/>
  <c r="W398" i="2"/>
  <c r="X398" i="2" s="1"/>
  <c r="N398" i="2"/>
  <c r="X397" i="2"/>
  <c r="X399" i="2" s="1"/>
  <c r="W397" i="2"/>
  <c r="R481" i="2" s="1"/>
  <c r="N397" i="2"/>
  <c r="V394" i="2"/>
  <c r="W393" i="2"/>
  <c r="V393" i="2"/>
  <c r="X392" i="2"/>
  <c r="W392" i="2"/>
  <c r="W391" i="2"/>
  <c r="W394" i="2" s="1"/>
  <c r="V389" i="2"/>
  <c r="V388" i="2"/>
  <c r="W387" i="2"/>
  <c r="X387" i="2" s="1"/>
  <c r="X386" i="2"/>
  <c r="W386" i="2"/>
  <c r="W385" i="2"/>
  <c r="X385" i="2" s="1"/>
  <c r="W384" i="2"/>
  <c r="X384" i="2" s="1"/>
  <c r="V382" i="2"/>
  <c r="V381" i="2"/>
  <c r="W380" i="2"/>
  <c r="W382" i="2" s="1"/>
  <c r="N380" i="2"/>
  <c r="V378" i="2"/>
  <c r="V377" i="2"/>
  <c r="W376" i="2"/>
  <c r="X376" i="2" s="1"/>
  <c r="N376" i="2"/>
  <c r="W375" i="2"/>
  <c r="X375" i="2" s="1"/>
  <c r="N375" i="2"/>
  <c r="X374" i="2"/>
  <c r="W374" i="2"/>
  <c r="N374" i="2"/>
  <c r="W373" i="2"/>
  <c r="X373" i="2" s="1"/>
  <c r="N373" i="2"/>
  <c r="V371" i="2"/>
  <c r="V370" i="2"/>
  <c r="X369" i="2"/>
  <c r="W369" i="2"/>
  <c r="W368" i="2"/>
  <c r="X368" i="2" s="1"/>
  <c r="N368" i="2"/>
  <c r="X367" i="2"/>
  <c r="W367" i="2"/>
  <c r="N367" i="2"/>
  <c r="X366" i="2"/>
  <c r="W366" i="2"/>
  <c r="N366" i="2"/>
  <c r="W365" i="2"/>
  <c r="X365" i="2" s="1"/>
  <c r="N365" i="2"/>
  <c r="W364" i="2"/>
  <c r="X364" i="2" s="1"/>
  <c r="N364" i="2"/>
  <c r="X363" i="2"/>
  <c r="W363" i="2"/>
  <c r="N363" i="2"/>
  <c r="X362" i="2"/>
  <c r="W362" i="2"/>
  <c r="N362" i="2"/>
  <c r="W361" i="2"/>
  <c r="X361" i="2" s="1"/>
  <c r="N361" i="2"/>
  <c r="W360" i="2"/>
  <c r="X360" i="2" s="1"/>
  <c r="N360" i="2"/>
  <c r="W359" i="2"/>
  <c r="X359" i="2" s="1"/>
  <c r="N359" i="2"/>
  <c r="W358" i="2"/>
  <c r="X358" i="2" s="1"/>
  <c r="N358" i="2"/>
  <c r="W357" i="2"/>
  <c r="N357" i="2"/>
  <c r="V355" i="2"/>
  <c r="W354" i="2"/>
  <c r="V354" i="2"/>
  <c r="W353" i="2"/>
  <c r="X353" i="2" s="1"/>
  <c r="N353" i="2"/>
  <c r="W352" i="2"/>
  <c r="N352" i="2"/>
  <c r="W348" i="2"/>
  <c r="V348" i="2"/>
  <c r="X347" i="2"/>
  <c r="W347" i="2"/>
  <c r="V347" i="2"/>
  <c r="X346" i="2"/>
  <c r="W346" i="2"/>
  <c r="N346" i="2"/>
  <c r="V344" i="2"/>
  <c r="V343" i="2"/>
  <c r="W342" i="2"/>
  <c r="X342" i="2" s="1"/>
  <c r="N342" i="2"/>
  <c r="X341" i="2"/>
  <c r="W341" i="2"/>
  <c r="N341" i="2"/>
  <c r="X340" i="2"/>
  <c r="W340" i="2"/>
  <c r="N340" i="2"/>
  <c r="W339" i="2"/>
  <c r="W343" i="2" s="1"/>
  <c r="N339" i="2"/>
  <c r="V337" i="2"/>
  <c r="W336" i="2"/>
  <c r="V336" i="2"/>
  <c r="W335" i="2"/>
  <c r="X335" i="2" s="1"/>
  <c r="N335" i="2"/>
  <c r="W334" i="2"/>
  <c r="X334" i="2" s="1"/>
  <c r="N334" i="2"/>
  <c r="V332" i="2"/>
  <c r="V331" i="2"/>
  <c r="X330" i="2"/>
  <c r="W330" i="2"/>
  <c r="N330" i="2"/>
  <c r="W329" i="2"/>
  <c r="X329" i="2" s="1"/>
  <c r="N329" i="2"/>
  <c r="X328" i="2"/>
  <c r="W328" i="2"/>
  <c r="W332" i="2" s="1"/>
  <c r="N328" i="2"/>
  <c r="W327" i="2"/>
  <c r="W331" i="2" s="1"/>
  <c r="N327" i="2"/>
  <c r="V324" i="2"/>
  <c r="V323" i="2"/>
  <c r="W322" i="2"/>
  <c r="W324" i="2" s="1"/>
  <c r="N322" i="2"/>
  <c r="V320" i="2"/>
  <c r="W319" i="2"/>
  <c r="V319" i="2"/>
  <c r="W318" i="2"/>
  <c r="X318" i="2" s="1"/>
  <c r="X319" i="2" s="1"/>
  <c r="N318" i="2"/>
  <c r="V316" i="2"/>
  <c r="W315" i="2"/>
  <c r="V315" i="2"/>
  <c r="W314" i="2"/>
  <c r="W316" i="2" s="1"/>
  <c r="N314" i="2"/>
  <c r="X313" i="2"/>
  <c r="W313" i="2"/>
  <c r="X312" i="2"/>
  <c r="W312" i="2"/>
  <c r="N312" i="2"/>
  <c r="V310" i="2"/>
  <c r="V309" i="2"/>
  <c r="W308" i="2"/>
  <c r="X308" i="2" s="1"/>
  <c r="N308" i="2"/>
  <c r="W307" i="2"/>
  <c r="X307" i="2" s="1"/>
  <c r="N307" i="2"/>
  <c r="W306" i="2"/>
  <c r="W305" i="2"/>
  <c r="X305" i="2" s="1"/>
  <c r="N305" i="2"/>
  <c r="W304" i="2"/>
  <c r="X304" i="2" s="1"/>
  <c r="N304" i="2"/>
  <c r="X303" i="2"/>
  <c r="W303" i="2"/>
  <c r="N303" i="2"/>
  <c r="W302" i="2"/>
  <c r="X302" i="2" s="1"/>
  <c r="N302" i="2"/>
  <c r="X301" i="2"/>
  <c r="W301" i="2"/>
  <c r="N301" i="2"/>
  <c r="W297" i="2"/>
  <c r="V297" i="2"/>
  <c r="X296" i="2"/>
  <c r="W296" i="2"/>
  <c r="V296" i="2"/>
  <c r="X295" i="2"/>
  <c r="W295" i="2"/>
  <c r="N295" i="2"/>
  <c r="V293" i="2"/>
  <c r="V292" i="2"/>
  <c r="W291" i="2"/>
  <c r="X291" i="2" s="1"/>
  <c r="X292" i="2" s="1"/>
  <c r="N291" i="2"/>
  <c r="V289" i="2"/>
  <c r="V288" i="2"/>
  <c r="X287" i="2"/>
  <c r="X288" i="2" s="1"/>
  <c r="W287" i="2"/>
  <c r="W289" i="2" s="1"/>
  <c r="N287" i="2"/>
  <c r="W285" i="2"/>
  <c r="V285" i="2"/>
  <c r="X284" i="2"/>
  <c r="W284" i="2"/>
  <c r="V284" i="2"/>
  <c r="X283" i="2"/>
  <c r="W283" i="2"/>
  <c r="N481" i="2" s="1"/>
  <c r="N283" i="2"/>
  <c r="V280" i="2"/>
  <c r="V279" i="2"/>
  <c r="W278" i="2"/>
  <c r="X278" i="2" s="1"/>
  <c r="N278" i="2"/>
  <c r="W277" i="2"/>
  <c r="X277" i="2" s="1"/>
  <c r="X279" i="2" s="1"/>
  <c r="N277" i="2"/>
  <c r="V275" i="2"/>
  <c r="V274" i="2"/>
  <c r="W273" i="2"/>
  <c r="X273" i="2" s="1"/>
  <c r="N273" i="2"/>
  <c r="X272" i="2"/>
  <c r="W272" i="2"/>
  <c r="N272" i="2"/>
  <c r="W271" i="2"/>
  <c r="X271" i="2" s="1"/>
  <c r="N271" i="2"/>
  <c r="X270" i="2"/>
  <c r="W270" i="2"/>
  <c r="W274" i="2" s="1"/>
  <c r="W269" i="2"/>
  <c r="W275" i="2" s="1"/>
  <c r="N269" i="2"/>
  <c r="X268" i="2"/>
  <c r="W268" i="2"/>
  <c r="N268" i="2"/>
  <c r="X267" i="2"/>
  <c r="W267" i="2"/>
  <c r="M481" i="2" s="1"/>
  <c r="N267" i="2"/>
  <c r="V264" i="2"/>
  <c r="V263" i="2"/>
  <c r="W262" i="2"/>
  <c r="X262" i="2" s="1"/>
  <c r="N262" i="2"/>
  <c r="W261" i="2"/>
  <c r="X261" i="2" s="1"/>
  <c r="N261" i="2"/>
  <c r="W260" i="2"/>
  <c r="W264" i="2" s="1"/>
  <c r="N260" i="2"/>
  <c r="V258" i="2"/>
  <c r="V257" i="2"/>
  <c r="X256" i="2"/>
  <c r="W256" i="2"/>
  <c r="N256" i="2"/>
  <c r="W255" i="2"/>
  <c r="X255" i="2" s="1"/>
  <c r="W254" i="2"/>
  <c r="W257" i="2" s="1"/>
  <c r="V252" i="2"/>
  <c r="V251" i="2"/>
  <c r="X250" i="2"/>
  <c r="W250" i="2"/>
  <c r="N250" i="2"/>
  <c r="W249" i="2"/>
  <c r="X249" i="2" s="1"/>
  <c r="N249" i="2"/>
  <c r="X248" i="2"/>
  <c r="W248" i="2"/>
  <c r="N248" i="2"/>
  <c r="V246" i="2"/>
  <c r="V245" i="2"/>
  <c r="X244" i="2"/>
  <c r="W244" i="2"/>
  <c r="N244" i="2"/>
  <c r="W243" i="2"/>
  <c r="X243" i="2" s="1"/>
  <c r="N243" i="2"/>
  <c r="W242" i="2"/>
  <c r="X242" i="2" s="1"/>
  <c r="N242" i="2"/>
  <c r="X241" i="2"/>
  <c r="W241" i="2"/>
  <c r="N241" i="2"/>
  <c r="X240" i="2"/>
  <c r="W240" i="2"/>
  <c r="W239" i="2"/>
  <c r="X239" i="2" s="1"/>
  <c r="X238" i="2"/>
  <c r="W238" i="2"/>
  <c r="N238" i="2"/>
  <c r="W237" i="2"/>
  <c r="N237" i="2"/>
  <c r="W236" i="2"/>
  <c r="X236" i="2" s="1"/>
  <c r="N236" i="2"/>
  <c r="V234" i="2"/>
  <c r="V233" i="2"/>
  <c r="W232" i="2"/>
  <c r="X232" i="2" s="1"/>
  <c r="N232" i="2"/>
  <c r="X231" i="2"/>
  <c r="W231" i="2"/>
  <c r="N231" i="2"/>
  <c r="W230" i="2"/>
  <c r="W234" i="2" s="1"/>
  <c r="N230" i="2"/>
  <c r="V228" i="2"/>
  <c r="V227" i="2"/>
  <c r="W226" i="2"/>
  <c r="X226" i="2" s="1"/>
  <c r="X227" i="2" s="1"/>
  <c r="N226" i="2"/>
  <c r="V224" i="2"/>
  <c r="V223" i="2"/>
  <c r="X222" i="2"/>
  <c r="W222" i="2"/>
  <c r="N222" i="2"/>
  <c r="W221" i="2"/>
  <c r="X221" i="2" s="1"/>
  <c r="N221" i="2"/>
  <c r="X220" i="2"/>
  <c r="W220" i="2"/>
  <c r="N220" i="2"/>
  <c r="W219" i="2"/>
  <c r="X219" i="2" s="1"/>
  <c r="N219" i="2"/>
  <c r="W218" i="2"/>
  <c r="X218" i="2" s="1"/>
  <c r="N218" i="2"/>
  <c r="W217" i="2"/>
  <c r="X217" i="2" s="1"/>
  <c r="N217" i="2"/>
  <c r="W216" i="2"/>
  <c r="X216" i="2" s="1"/>
  <c r="N216" i="2"/>
  <c r="W215" i="2"/>
  <c r="X215" i="2" s="1"/>
  <c r="N215" i="2"/>
  <c r="X214" i="2"/>
  <c r="W214" i="2"/>
  <c r="N214" i="2"/>
  <c r="W213" i="2"/>
  <c r="X213" i="2" s="1"/>
  <c r="N213" i="2"/>
  <c r="X212" i="2"/>
  <c r="W212" i="2"/>
  <c r="N212" i="2"/>
  <c r="W211" i="2"/>
  <c r="X211" i="2" s="1"/>
  <c r="N211" i="2"/>
  <c r="X210" i="2"/>
  <c r="W210" i="2"/>
  <c r="N210" i="2"/>
  <c r="W209" i="2"/>
  <c r="N209" i="2"/>
  <c r="X208" i="2"/>
  <c r="W208" i="2"/>
  <c r="N208" i="2"/>
  <c r="V205" i="2"/>
  <c r="W204" i="2"/>
  <c r="V204" i="2"/>
  <c r="W203" i="2"/>
  <c r="W205" i="2" s="1"/>
  <c r="N203" i="2"/>
  <c r="V200" i="2"/>
  <c r="V199" i="2"/>
  <c r="W198" i="2"/>
  <c r="X198" i="2" s="1"/>
  <c r="N198" i="2"/>
  <c r="X197" i="2"/>
  <c r="W197" i="2"/>
  <c r="N197" i="2"/>
  <c r="W196" i="2"/>
  <c r="X196" i="2" s="1"/>
  <c r="X195" i="2"/>
  <c r="W195" i="2"/>
  <c r="V193" i="2"/>
  <c r="V192" i="2"/>
  <c r="X191" i="2"/>
  <c r="W191" i="2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X181" i="2"/>
  <c r="W181" i="2"/>
  <c r="X180" i="2"/>
  <c r="W180" i="2"/>
  <c r="N180" i="2"/>
  <c r="W179" i="2"/>
  <c r="X179" i="2" s="1"/>
  <c r="N179" i="2"/>
  <c r="W178" i="2"/>
  <c r="X178" i="2" s="1"/>
  <c r="W177" i="2"/>
  <c r="X177" i="2" s="1"/>
  <c r="N177" i="2"/>
  <c r="W176" i="2"/>
  <c r="X176" i="2" s="1"/>
  <c r="W175" i="2"/>
  <c r="X175" i="2" s="1"/>
  <c r="N175" i="2"/>
  <c r="V173" i="2"/>
  <c r="V172" i="2"/>
  <c r="X171" i="2"/>
  <c r="W171" i="2"/>
  <c r="N171" i="2"/>
  <c r="X170" i="2"/>
  <c r="W170" i="2"/>
  <c r="N170" i="2"/>
  <c r="W169" i="2"/>
  <c r="X169" i="2" s="1"/>
  <c r="N169" i="2"/>
  <c r="W168" i="2"/>
  <c r="X168" i="2" s="1"/>
  <c r="N168" i="2"/>
  <c r="W166" i="2"/>
  <c r="V166" i="2"/>
  <c r="V165" i="2"/>
  <c r="W164" i="2"/>
  <c r="W165" i="2" s="1"/>
  <c r="N164" i="2"/>
  <c r="X163" i="2"/>
  <c r="W163" i="2"/>
  <c r="V161" i="2"/>
  <c r="V160" i="2"/>
  <c r="X159" i="2"/>
  <c r="W159" i="2"/>
  <c r="N159" i="2"/>
  <c r="W158" i="2"/>
  <c r="W160" i="2" s="1"/>
  <c r="N158" i="2"/>
  <c r="V155" i="2"/>
  <c r="V154" i="2"/>
  <c r="W153" i="2"/>
  <c r="X153" i="2" s="1"/>
  <c r="N153" i="2"/>
  <c r="W152" i="2"/>
  <c r="X152" i="2" s="1"/>
  <c r="N152" i="2"/>
  <c r="X151" i="2"/>
  <c r="W151" i="2"/>
  <c r="N151" i="2"/>
  <c r="W150" i="2"/>
  <c r="X150" i="2" s="1"/>
  <c r="N150" i="2"/>
  <c r="W149" i="2"/>
  <c r="X149" i="2" s="1"/>
  <c r="N149" i="2"/>
  <c r="W148" i="2"/>
  <c r="X148" i="2" s="1"/>
  <c r="N148" i="2"/>
  <c r="X147" i="2"/>
  <c r="W147" i="2"/>
  <c r="N147" i="2"/>
  <c r="W146" i="2"/>
  <c r="X146" i="2" s="1"/>
  <c r="N146" i="2"/>
  <c r="W145" i="2"/>
  <c r="H481" i="2" s="1"/>
  <c r="V142" i="2"/>
  <c r="W141" i="2"/>
  <c r="V141" i="2"/>
  <c r="W140" i="2"/>
  <c r="X140" i="2" s="1"/>
  <c r="N140" i="2"/>
  <c r="X139" i="2"/>
  <c r="X141" i="2" s="1"/>
  <c r="W139" i="2"/>
  <c r="N139" i="2"/>
  <c r="X138" i="2"/>
  <c r="W138" i="2"/>
  <c r="G481" i="2" s="1"/>
  <c r="N138" i="2"/>
  <c r="V134" i="2"/>
  <c r="V133" i="2"/>
  <c r="W132" i="2"/>
  <c r="X132" i="2" s="1"/>
  <c r="N132" i="2"/>
  <c r="W131" i="2"/>
  <c r="X131" i="2" s="1"/>
  <c r="N131" i="2"/>
  <c r="W130" i="2"/>
  <c r="F481" i="2" s="1"/>
  <c r="W127" i="2"/>
  <c r="V127" i="2"/>
  <c r="V126" i="2"/>
  <c r="X125" i="2"/>
  <c r="W125" i="2"/>
  <c r="W124" i="2"/>
  <c r="X124" i="2" s="1"/>
  <c r="N124" i="2"/>
  <c r="W123" i="2"/>
  <c r="X123" i="2" s="1"/>
  <c r="X122" i="2"/>
  <c r="W122" i="2"/>
  <c r="N122" i="2"/>
  <c r="W121" i="2"/>
  <c r="W126" i="2" s="1"/>
  <c r="N121" i="2"/>
  <c r="V119" i="2"/>
  <c r="V118" i="2"/>
  <c r="W117" i="2"/>
  <c r="X117" i="2" s="1"/>
  <c r="X116" i="2"/>
  <c r="W116" i="2"/>
  <c r="N116" i="2"/>
  <c r="W115" i="2"/>
  <c r="X115" i="2" s="1"/>
  <c r="X114" i="2"/>
  <c r="W114" i="2"/>
  <c r="X113" i="2"/>
  <c r="W113" i="2"/>
  <c r="W112" i="2"/>
  <c r="X112" i="2" s="1"/>
  <c r="X111" i="2"/>
  <c r="W111" i="2"/>
  <c r="W110" i="2"/>
  <c r="X110" i="2" s="1"/>
  <c r="N110" i="2"/>
  <c r="X109" i="2"/>
  <c r="W109" i="2"/>
  <c r="W108" i="2"/>
  <c r="W119" i="2" s="1"/>
  <c r="X107" i="2"/>
  <c r="W107" i="2"/>
  <c r="W118" i="2" s="1"/>
  <c r="V105" i="2"/>
  <c r="V104" i="2"/>
  <c r="W103" i="2"/>
  <c r="X103" i="2" s="1"/>
  <c r="X102" i="2"/>
  <c r="W102" i="2"/>
  <c r="X101" i="2"/>
  <c r="W101" i="2"/>
  <c r="N101" i="2"/>
  <c r="W100" i="2"/>
  <c r="X100" i="2" s="1"/>
  <c r="N100" i="2"/>
  <c r="W99" i="2"/>
  <c r="X99" i="2" s="1"/>
  <c r="N99" i="2"/>
  <c r="X98" i="2"/>
  <c r="W98" i="2"/>
  <c r="N98" i="2"/>
  <c r="X97" i="2"/>
  <c r="W97" i="2"/>
  <c r="N97" i="2"/>
  <c r="W96" i="2"/>
  <c r="W105" i="2" s="1"/>
  <c r="N96" i="2"/>
  <c r="W95" i="2"/>
  <c r="X95" i="2" s="1"/>
  <c r="N95" i="2"/>
  <c r="X94" i="2"/>
  <c r="W94" i="2"/>
  <c r="W104" i="2" s="1"/>
  <c r="N94" i="2"/>
  <c r="V92" i="2"/>
  <c r="V91" i="2"/>
  <c r="X90" i="2"/>
  <c r="W90" i="2"/>
  <c r="N90" i="2"/>
  <c r="W89" i="2"/>
  <c r="X89" i="2" s="1"/>
  <c r="N89" i="2"/>
  <c r="W88" i="2"/>
  <c r="X88" i="2" s="1"/>
  <c r="X87" i="2"/>
  <c r="W87" i="2"/>
  <c r="W86" i="2"/>
  <c r="X86" i="2" s="1"/>
  <c r="X85" i="2"/>
  <c r="W85" i="2"/>
  <c r="N85" i="2"/>
  <c r="W84" i="2"/>
  <c r="X84" i="2" s="1"/>
  <c r="V82" i="2"/>
  <c r="V81" i="2"/>
  <c r="W80" i="2"/>
  <c r="X80" i="2" s="1"/>
  <c r="N80" i="2"/>
  <c r="W79" i="2"/>
  <c r="X79" i="2" s="1"/>
  <c r="N79" i="2"/>
  <c r="X78" i="2"/>
  <c r="W78" i="2"/>
  <c r="N78" i="2"/>
  <c r="X77" i="2"/>
  <c r="W77" i="2"/>
  <c r="N77" i="2"/>
  <c r="W76" i="2"/>
  <c r="X76" i="2" s="1"/>
  <c r="X75" i="2"/>
  <c r="W75" i="2"/>
  <c r="W74" i="2"/>
  <c r="X74" i="2" s="1"/>
  <c r="X73" i="2"/>
  <c r="W73" i="2"/>
  <c r="N73" i="2"/>
  <c r="W72" i="2"/>
  <c r="X72" i="2" s="1"/>
  <c r="N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X67" i="2" s="1"/>
  <c r="N67" i="2"/>
  <c r="W66" i="2"/>
  <c r="X66" i="2" s="1"/>
  <c r="W65" i="2"/>
  <c r="X65" i="2" s="1"/>
  <c r="N65" i="2"/>
  <c r="W64" i="2"/>
  <c r="X64" i="2" s="1"/>
  <c r="W63" i="2"/>
  <c r="V60" i="2"/>
  <c r="V59" i="2"/>
  <c r="W58" i="2"/>
  <c r="X58" i="2" s="1"/>
  <c r="X57" i="2"/>
  <c r="W57" i="2"/>
  <c r="N57" i="2"/>
  <c r="W56" i="2"/>
  <c r="X56" i="2" s="1"/>
  <c r="W55" i="2"/>
  <c r="X55" i="2" s="1"/>
  <c r="X59" i="2" s="1"/>
  <c r="N55" i="2"/>
  <c r="V52" i="2"/>
  <c r="V51" i="2"/>
  <c r="W50" i="2"/>
  <c r="X50" i="2" s="1"/>
  <c r="N50" i="2"/>
  <c r="W49" i="2"/>
  <c r="C481" i="2" s="1"/>
  <c r="N49" i="2"/>
  <c r="W45" i="2"/>
  <c r="V45" i="2"/>
  <c r="X44" i="2"/>
  <c r="W44" i="2"/>
  <c r="V44" i="2"/>
  <c r="X43" i="2"/>
  <c r="W43" i="2"/>
  <c r="N43" i="2"/>
  <c r="V41" i="2"/>
  <c r="W40" i="2"/>
  <c r="V40" i="2"/>
  <c r="W39" i="2"/>
  <c r="W41" i="2" s="1"/>
  <c r="N39" i="2"/>
  <c r="W37" i="2"/>
  <c r="V37" i="2"/>
  <c r="V36" i="2"/>
  <c r="W35" i="2"/>
  <c r="W36" i="2" s="1"/>
  <c r="N35" i="2"/>
  <c r="V33" i="2"/>
  <c r="V32" i="2"/>
  <c r="X31" i="2"/>
  <c r="W31" i="2"/>
  <c r="N31" i="2"/>
  <c r="W30" i="2"/>
  <c r="X30" i="2" s="1"/>
  <c r="N30" i="2"/>
  <c r="X29" i="2"/>
  <c r="W29" i="2"/>
  <c r="W33" i="2" s="1"/>
  <c r="N29" i="2"/>
  <c r="W28" i="2"/>
  <c r="W32" i="2" s="1"/>
  <c r="N28" i="2"/>
  <c r="X27" i="2"/>
  <c r="W27" i="2"/>
  <c r="N27" i="2"/>
  <c r="W26" i="2"/>
  <c r="X26" i="2" s="1"/>
  <c r="N26" i="2"/>
  <c r="W24" i="2"/>
  <c r="V24" i="2"/>
  <c r="W23" i="2"/>
  <c r="V23" i="2"/>
  <c r="X22" i="2"/>
  <c r="X23" i="2" s="1"/>
  <c r="W22" i="2"/>
  <c r="N22" i="2"/>
  <c r="H10" i="2"/>
  <c r="A9" i="2"/>
  <c r="F10" i="2" s="1"/>
  <c r="D7" i="2"/>
  <c r="O6" i="2"/>
  <c r="N2" i="2"/>
  <c r="W251" i="2" l="1"/>
  <c r="X251" i="2"/>
  <c r="O481" i="2"/>
  <c r="W310" i="2"/>
  <c r="W371" i="2"/>
  <c r="Q481" i="2"/>
  <c r="W233" i="2"/>
  <c r="X230" i="2"/>
  <c r="X423" i="2"/>
  <c r="S481" i="2"/>
  <c r="W428" i="2"/>
  <c r="W51" i="2"/>
  <c r="W82" i="2"/>
  <c r="W224" i="2"/>
  <c r="W473" i="2"/>
  <c r="W223" i="2"/>
  <c r="V475" i="2"/>
  <c r="V471" i="2"/>
  <c r="W245" i="2"/>
  <c r="V474" i="2"/>
  <c r="F9" i="2"/>
  <c r="H9" i="2"/>
  <c r="J9" i="2"/>
  <c r="X223" i="2"/>
  <c r="X172" i="2"/>
  <c r="X192" i="2"/>
  <c r="X377" i="2"/>
  <c r="X199" i="2"/>
  <c r="X309" i="2"/>
  <c r="X388" i="2"/>
  <c r="X91" i="2"/>
  <c r="X233" i="2"/>
  <c r="X336" i="2"/>
  <c r="X28" i="2"/>
  <c r="X32" i="2" s="1"/>
  <c r="X121" i="2"/>
  <c r="X126" i="2" s="1"/>
  <c r="W161" i="2"/>
  <c r="W172" i="2"/>
  <c r="X209" i="2"/>
  <c r="X237" i="2"/>
  <c r="X245" i="2" s="1"/>
  <c r="W246" i="2"/>
  <c r="X314" i="2"/>
  <c r="X315" i="2" s="1"/>
  <c r="X327" i="2"/>
  <c r="X331" i="2" s="1"/>
  <c r="X391" i="2"/>
  <c r="X393" i="2" s="1"/>
  <c r="X403" i="2"/>
  <c r="X409" i="2" s="1"/>
  <c r="W423" i="2"/>
  <c r="W454" i="2"/>
  <c r="W460" i="2"/>
  <c r="X468" i="2"/>
  <c r="X469" i="2" s="1"/>
  <c r="I481" i="2"/>
  <c r="W154" i="2"/>
  <c r="W200" i="2"/>
  <c r="W377" i="2"/>
  <c r="W389" i="2"/>
  <c r="W438" i="2"/>
  <c r="X39" i="2"/>
  <c r="X40" i="2" s="1"/>
  <c r="W52" i="2"/>
  <c r="W59" i="2"/>
  <c r="W133" i="2"/>
  <c r="W155" i="2"/>
  <c r="X203" i="2"/>
  <c r="X204" i="2" s="1"/>
  <c r="W227" i="2"/>
  <c r="W263" i="2"/>
  <c r="X269" i="2"/>
  <c r="X274" i="2" s="1"/>
  <c r="W279" i="2"/>
  <c r="W292" i="2"/>
  <c r="W309" i="2"/>
  <c r="W320" i="2"/>
  <c r="W337" i="2"/>
  <c r="W355" i="2"/>
  <c r="W378" i="2"/>
  <c r="J481" i="2"/>
  <c r="W252" i="2"/>
  <c r="W258" i="2"/>
  <c r="X462" i="2"/>
  <c r="X464" i="2" s="1"/>
  <c r="W469" i="2"/>
  <c r="L481" i="2"/>
  <c r="W424" i="2"/>
  <c r="W449" i="2"/>
  <c r="X441" i="2"/>
  <c r="X442" i="2" s="1"/>
  <c r="W173" i="2"/>
  <c r="X96" i="2"/>
  <c r="X104" i="2" s="1"/>
  <c r="W192" i="2"/>
  <c r="W228" i="2"/>
  <c r="X322" i="2"/>
  <c r="X323" i="2" s="1"/>
  <c r="X380" i="2"/>
  <c r="X381" i="2" s="1"/>
  <c r="W409" i="2"/>
  <c r="X35" i="2"/>
  <c r="X36" i="2" s="1"/>
  <c r="X49" i="2"/>
  <c r="X51" i="2" s="1"/>
  <c r="X130" i="2"/>
  <c r="X133" i="2" s="1"/>
  <c r="X164" i="2"/>
  <c r="X165" i="2" s="1"/>
  <c r="X260" i="2"/>
  <c r="X263" i="2" s="1"/>
  <c r="W288" i="2"/>
  <c r="X306" i="2"/>
  <c r="X352" i="2"/>
  <c r="X354" i="2" s="1"/>
  <c r="W370" i="2"/>
  <c r="W470" i="2"/>
  <c r="B481" i="2"/>
  <c r="W134" i="2"/>
  <c r="X357" i="2"/>
  <c r="X370" i="2" s="1"/>
  <c r="X63" i="2"/>
  <c r="X81" i="2" s="1"/>
  <c r="W81" i="2"/>
  <c r="W142" i="2"/>
  <c r="W323" i="2"/>
  <c r="W344" i="2"/>
  <c r="W381" i="2"/>
  <c r="W400" i="2"/>
  <c r="W442" i="2"/>
  <c r="W450" i="2"/>
  <c r="W464" i="2"/>
  <c r="P481" i="2"/>
  <c r="W60" i="2"/>
  <c r="W92" i="2"/>
  <c r="W193" i="2"/>
  <c r="W199" i="2"/>
  <c r="W388" i="2"/>
  <c r="W437" i="2"/>
  <c r="D481" i="2"/>
  <c r="W91" i="2"/>
  <c r="X158" i="2"/>
  <c r="X160" i="2" s="1"/>
  <c r="W280" i="2"/>
  <c r="W293" i="2"/>
  <c r="X339" i="2"/>
  <c r="X343" i="2" s="1"/>
  <c r="A10" i="2"/>
  <c r="X108" i="2"/>
  <c r="X118" i="2" s="1"/>
  <c r="X145" i="2"/>
  <c r="X154" i="2" s="1"/>
  <c r="E481" i="2"/>
  <c r="X254" i="2"/>
  <c r="X257" i="2" s="1"/>
  <c r="W472" i="2"/>
  <c r="T481" i="2"/>
  <c r="W474" i="2" l="1"/>
  <c r="W471" i="2"/>
  <c r="W475" i="2"/>
  <c r="X476" i="2"/>
</calcChain>
</file>

<file path=xl/sharedStrings.xml><?xml version="1.0" encoding="utf-8"?>
<sst xmlns="http://schemas.openxmlformats.org/spreadsheetml/2006/main" count="3090" uniqueCount="705">
  <si>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</si>
  <si>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</si>
  <si>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</si>
  <si>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</si>
  <si>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</si>
  <si>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</si>
  <si>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</si>
  <si>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</si>
  <si>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</si>
  <si>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</si>
  <si>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</si>
  <si>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</si>
  <si>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</si>
  <si>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</si>
  <si>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</si>
  <si>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</si>
  <si>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</si>
  <si>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</si>
  <si>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</si>
  <si>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</si>
  <si>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</si>
  <si>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</si>
  <si>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</si>
  <si>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</si>
  <si>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</si>
  <si>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</si>
  <si>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</si>
  <si>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</si>
  <si>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</si>
  <si>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</si>
  <si>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</si>
  <si>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</si>
  <si>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</si>
  <si>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</si>
  <si>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</si>
  <si>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</si>
  <si>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</si>
  <si>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</si>
  <si>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</si>
  <si>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</si>
  <si>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</si>
  <si>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</si>
  <si>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</si>
  <si>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</si>
  <si>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</si>
  <si>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</si>
  <si>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</si>
  <si>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</si>
  <si>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</si>
  <si>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</si>
  <si>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</si>
  <si>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</si>
  <si>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</si>
  <si>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</si>
  <si>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</si>
  <si>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</si>
  <si>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</si>
  <si>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</si>
  <si>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</si>
  <si>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</si>
  <si>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</si>
  <si>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</si>
  <si>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</si>
  <si>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</si>
  <si>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</si>
  <si>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</si>
  <si>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</si>
  <si>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05.12.2023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</si>
  <si>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</si>
  <si>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</si>
  <si>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</si>
  <si>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</si>
  <si>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</si>
  <si>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</si>
  <si>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</si>
  <si>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</si>
  <si>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</si>
  <si>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</si>
  <si>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</si>
  <si>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</si>
  <si>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</si>
  <si>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</si>
  <si>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</si>
  <si>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</si>
  <si>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</si>
  <si>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</si>
  <si>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</si>
  <si>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</si>
  <si>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</si>
  <si>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</si>
  <si>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</si>
  <si>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</si>
  <si>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</si>
  <si>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</si>
  <si>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</si>
  <si>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</si>
  <si>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</si>
  <si>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</si>
  <si>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</si>
  <si>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</si>
  <si>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</si>
  <si>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</si>
  <si>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</si>
  <si>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</si>
  <si>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</si>
  <si>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</si>
  <si>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</si>
  <si>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</si>
  <si>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</si>
  <si>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</si>
  <si>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</si>
  <si>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</si>
  <si>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</si>
  <si>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</si>
  <si>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</si>
  <si>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</si>
  <si>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</si>
  <si>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</si>
  <si>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</si>
  <si>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</si>
  <si>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</si>
  <si>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</si>
  <si>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</si>
  <si>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</si>
  <si>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</si>
  <si>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</si>
  <si>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</si>
  <si>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</si>
  <si>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</si>
  <si>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</si>
  <si>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</si>
  <si>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</si>
  <si>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</si>
  <si>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</si>
  <si>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</si>
  <si>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</si>
  <si>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</si>
  <si>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</si>
  <si>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</si>
  <si>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</si>
  <si>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</si>
  <si>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</si>
  <si>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</si>
  <si>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</si>
  <si>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</si>
  <si>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</si>
  <si>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</si>
  <si>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</si>
  <si>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</si>
  <si>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</si>
  <si>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</si>
  <si>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</si>
  <si>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</si>
  <si>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</si>
  <si>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</si>
  <si>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</si>
  <si>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</si>
  <si>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</si>
  <si>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</si>
  <si>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</si>
  <si>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</si>
  <si>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</si>
  <si>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</si>
  <si>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</si>
  <si>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</si>
  <si>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</si>
  <si>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</si>
  <si>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</si>
  <si>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</si>
  <si>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</si>
  <si>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</si>
  <si>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</si>
  <si>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</si>
  <si>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</si>
  <si>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</si>
  <si>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</si>
  <si>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</si>
  <si>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</si>
  <si>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</si>
  <si>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</si>
  <si>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</si>
  <si>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</si>
  <si>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</si>
  <si>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</si>
  <si>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</si>
  <si>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</si>
  <si>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</si>
  <si>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</si>
  <si>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</si>
  <si>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</si>
  <si>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</si>
  <si>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</si>
  <si>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</si>
  <si>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</si>
  <si>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</si>
  <si>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</si>
  <si>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</si>
  <si>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</si>
  <si>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</si>
  <si>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</si>
  <si>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</si>
  <si>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</si>
  <si>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</si>
  <si>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</si>
  <si>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</si>
  <si>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</si>
  <si>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</si>
  <si>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</si>
  <si>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</si>
  <si>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</si>
  <si>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</si>
  <si>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</si>
  <si>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</si>
  <si>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</si>
  <si>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</si>
  <si>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</si>
  <si>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</si>
  <si>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</si>
  <si>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</si>
  <si>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</si>
  <si>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</si>
  <si>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</si>
  <si>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</si>
  <si>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</si>
  <si>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</si>
  <si>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</si>
  <si>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</si>
  <si>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</si>
  <si>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</si>
  <si>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</si>
  <si>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</si>
  <si>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</si>
  <si>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</si>
  <si>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</si>
  <si>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</si>
  <si>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</si>
  <si>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</si>
  <si>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</si>
  <si>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</si>
  <si>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</si>
  <si>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</si>
  <si>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</si>
  <si>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</si>
  <si>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</si>
  <si>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</si>
  <si>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</si>
  <si>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</si>
  <si>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</si>
  <si>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</si>
  <si>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</si>
  <si>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</si>
  <si>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</si>
  <si>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</si>
  <si>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</si>
  <si>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</si>
  <si>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</si>
  <si>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</si>
  <si>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</si>
  <si>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</si>
  <si>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</si>
  <si>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</si>
  <si>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</si>
  <si>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</si>
  <si>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</si>
  <si>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</si>
  <si>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</si>
  <si>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</si>
  <si>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</si>
  <si>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</si>
  <si>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</si>
  <si>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</si>
  <si>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</si>
  <si>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</si>
  <si>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</si>
  <si>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</si>
  <si>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</si>
  <si>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</si>
  <si>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</si>
  <si>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</si>
  <si>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</si>
  <si>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</si>
  <si>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</si>
  <si>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</si>
  <si>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</si>
  <si>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</si>
  <si>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</si>
  <si>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</si>
  <si>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</si>
  <si>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</si>
  <si>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</si>
  <si>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</si>
  <si>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</si>
  <si>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</si>
  <si>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</si>
  <si>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</si>
  <si>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</si>
  <si>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</si>
  <si>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</si>
  <si>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</si>
  <si>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</si>
  <si>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</si>
  <si>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</si>
  <si>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</si>
  <si>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</si>
  <si>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</si>
  <si>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</si>
  <si>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</si>
  <si>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</si>
  <si>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</si>
  <si>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</si>
  <si>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</si>
  <si>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</si>
  <si>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</si>
  <si>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</si>
  <si>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</si>
  <si>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</si>
  <si>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</si>
  <si>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</si>
  <si>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</si>
  <si>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</si>
  <si>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</si>
  <si>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</si>
  <si>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</si>
  <si>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</si>
  <si>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</si>
  <si>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</si>
  <si>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</si>
  <si>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</si>
  <si>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</si>
  <si>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</si>
  <si>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</si>
  <si>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</si>
  <si>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</si>
  <si>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</si>
  <si>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</si>
  <si>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</si>
  <si>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</si>
  <si>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</si>
  <si>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</si>
  <si>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</si>
  <si>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</si>
  <si>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</si>
  <si>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</si>
  <si>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</si>
  <si>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</si>
  <si>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</si>
  <si>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</si>
  <si>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</si>
  <si>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</si>
  <si>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</si>
  <si>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</si>
  <si>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</si>
  <si>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</si>
  <si>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</si>
  <si>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</si>
  <si>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</si>
  <si>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</si>
  <si>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</si>
  <si>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</si>
  <si>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</si>
  <si>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</si>
  <si>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</si>
  <si>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</si>
  <si>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</si>
  <si>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</si>
  <si>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</si>
  <si>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</si>
  <si>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</si>
  <si>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</si>
  <si>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</si>
  <si>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</si>
  <si>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</si>
  <si>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</si>
  <si>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</si>
  <si>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</si>
  <si>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</si>
  <si>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</si>
  <si>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</si>
  <si>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</si>
  <si>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</si>
  <si>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</si>
  <si>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</si>
  <si>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</si>
  <si>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</si>
  <si>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</si>
  <si>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</si>
  <si>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</si>
  <si>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</si>
  <si>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</si>
  <si>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</si>
  <si>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</si>
  <si>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</si>
  <si>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</si>
  <si>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</si>
  <si>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</si>
  <si>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</si>
  <si>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</si>
  <si>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</si>
  <si>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</si>
  <si>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</si>
  <si>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</si>
  <si>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</si>
  <si>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</si>
  <si>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</si>
  <si>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</si>
  <si>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</si>
  <si>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</si>
  <si>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</si>
  <si>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</si>
  <si>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</si>
  <si>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</si>
  <si>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</si>
  <si>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</si>
  <si>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</si>
  <si>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</si>
  <si>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</si>
  <si>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</si>
  <si>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</si>
  <si>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</si>
  <si>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</si>
  <si>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</si>
  <si>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</si>
  <si>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</si>
  <si>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</si>
  <si>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</si>
  <si>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</si>
  <si>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</si>
  <si>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</si>
  <si>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</si>
  <si>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</si>
  <si>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</si>
  <si>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</si>
  <si>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</si>
  <si>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</si>
  <si>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</si>
  <si>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</si>
  <si>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</si>
  <si>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</si>
  <si>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</si>
  <si>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</si>
  <si>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</si>
  <si>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</si>
  <si>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</si>
  <si>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</si>
  <si>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</si>
  <si>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</si>
  <si>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</si>
  <si>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</si>
  <si>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</si>
  <si>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</si>
  <si>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</si>
  <si>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</si>
  <si>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</si>
  <si>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</si>
  <si>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</si>
  <si>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</si>
  <si>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</si>
  <si>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</si>
  <si>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</si>
  <si>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</si>
  <si>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</si>
  <si>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</si>
  <si>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</si>
  <si>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</si>
  <si>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</si>
  <si>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</si>
  <si>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</si>
  <si>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</si>
  <si>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</si>
  <si>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</si>
  <si>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</si>
  <si>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</si>
  <si>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</si>
  <si>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</si>
  <si>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</si>
  <si>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</si>
  <si>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</si>
  <si>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</si>
  <si>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</si>
  <si>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</si>
  <si>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</si>
  <si>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</si>
  <si>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</si>
  <si>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</si>
  <si>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</si>
  <si>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</si>
  <si>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</si>
  <si>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</si>
  <si>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</si>
  <si>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</si>
  <si>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</si>
  <si>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</si>
  <si>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</si>
  <si>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</si>
  <si>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</si>
  <si>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</si>
  <si>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</si>
  <si>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</si>
  <si>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</si>
  <si>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</si>
  <si>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</si>
  <si>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</si>
  <si>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</si>
  <si>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</si>
  <si>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</si>
  <si>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</si>
  <si>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</si>
  <si>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</si>
  <si>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</si>
  <si>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</si>
  <si>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</si>
  <si>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</si>
  <si>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</si>
  <si>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</si>
  <si>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</si>
  <si>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</si>
  <si>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</si>
  <si>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</si>
  <si>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</si>
  <si>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</si>
  <si>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</si>
  <si>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</si>
  <si>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</si>
  <si>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</si>
  <si>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</si>
  <si>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</si>
  <si>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</si>
  <si>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</si>
  <si>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</si>
  <si>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</si>
  <si>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</si>
  <si>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</si>
  <si>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</si>
  <si>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</si>
  <si>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</si>
  <si>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</si>
  <si>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</si>
  <si>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</si>
  <si>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</si>
  <si>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</si>
  <si>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</si>
  <si>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</si>
  <si>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</si>
  <si>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</si>
  <si>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</si>
  <si>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</si>
  <si>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</si>
  <si>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</si>
  <si>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</si>
  <si>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</si>
  <si>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</si>
  <si>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</si>
  <si>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</si>
  <si>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</si>
  <si>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</si>
  <si>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</si>
  <si>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</si>
  <si>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</si>
  <si>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с/к колбасы «Филейбургская зернистая» ф/в 0,06 нарезка ТМ «Баварушка»</t>
  </si>
  <si>
    <t>ДК</t>
  </si>
  <si>
    <t>10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</si>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</sst>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1"/>
  <sheetViews>
    <sheetView showGridLines="0" tabSelected="1" topLeftCell="F113" zoomScaleNormal="100" zoomScaleSheetLayoutView="100" workbookViewId="0">
      <selection activeCell="V131" sqref="V13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2" t="s">
        <v>29</v>
      </c>
      <c r="E1" s="322"/>
      <c r="F1" s="322"/>
      <c r="G1" s="14" t="s">
        <v>66</v>
      </c>
      <c r="H1" s="322" t="s">
        <v>49</v>
      </c>
      <c r="I1" s="322"/>
      <c r="J1" s="322"/>
      <c r="K1" s="322"/>
      <c r="L1" s="322"/>
      <c r="M1" s="322"/>
      <c r="N1" s="322"/>
      <c r="O1" s="322"/>
      <c r="P1" s="323" t="s">
        <v>67</v>
      </c>
      <c r="Q1" s="324"/>
      <c r="R1" s="32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5"/>
      <c r="P2" s="325"/>
      <c r="Q2" s="325"/>
      <c r="R2" s="325"/>
      <c r="S2" s="325"/>
      <c r="T2" s="325"/>
      <c r="U2" s="32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5"/>
      <c r="O3" s="325"/>
      <c r="P3" s="325"/>
      <c r="Q3" s="325"/>
      <c r="R3" s="325"/>
      <c r="S3" s="325"/>
      <c r="T3" s="325"/>
      <c r="U3" s="32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6" t="s">
        <v>8</v>
      </c>
      <c r="B5" s="326"/>
      <c r="C5" s="326"/>
      <c r="D5" s="327"/>
      <c r="E5" s="327"/>
      <c r="F5" s="328" t="s">
        <v>14</v>
      </c>
      <c r="G5" s="328"/>
      <c r="H5" s="327"/>
      <c r="I5" s="327"/>
      <c r="J5" s="327"/>
      <c r="K5" s="327"/>
      <c r="L5" s="327"/>
      <c r="N5" s="27" t="s">
        <v>4</v>
      </c>
      <c r="O5" s="329">
        <v>45270</v>
      </c>
      <c r="P5" s="329"/>
      <c r="R5" s="330" t="s">
        <v>3</v>
      </c>
      <c r="S5" s="331"/>
      <c r="T5" s="332" t="s">
        <v>669</v>
      </c>
      <c r="U5" s="333"/>
      <c r="Z5" s="60"/>
      <c r="AA5" s="60"/>
      <c r="AB5" s="60"/>
    </row>
    <row r="6" spans="1:29" s="17" customFormat="1" ht="24" customHeight="1" x14ac:dyDescent="0.2">
      <c r="A6" s="326" t="s">
        <v>1</v>
      </c>
      <c r="B6" s="326"/>
      <c r="C6" s="326"/>
      <c r="D6" s="334" t="s">
        <v>679</v>
      </c>
      <c r="E6" s="334"/>
      <c r="F6" s="334"/>
      <c r="G6" s="334"/>
      <c r="H6" s="334"/>
      <c r="I6" s="334"/>
      <c r="J6" s="334"/>
      <c r="K6" s="334"/>
      <c r="L6" s="334"/>
      <c r="N6" s="27" t="s">
        <v>30</v>
      </c>
      <c r="O6" s="335" t="str">
        <f>IF(O5=0," ",CHOOSE(WEEKDAY(O5,2),"Понедельник","Вторник","Среда","Четверг","Пятница","Суббота","Воскресенье"))</f>
        <v>Воскресенье</v>
      </c>
      <c r="P6" s="335"/>
      <c r="R6" s="336" t="s">
        <v>5</v>
      </c>
      <c r="S6" s="337"/>
      <c r="T6" s="338" t="s">
        <v>68</v>
      </c>
      <c r="U6" s="33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4" t="str">
        <f>IFERROR(VLOOKUP(DeliveryAddress,Table,3,0),1)</f>
        <v>4</v>
      </c>
      <c r="E7" s="345"/>
      <c r="F7" s="345"/>
      <c r="G7" s="345"/>
      <c r="H7" s="345"/>
      <c r="I7" s="345"/>
      <c r="J7" s="345"/>
      <c r="K7" s="345"/>
      <c r="L7" s="346"/>
      <c r="N7" s="29"/>
      <c r="O7" s="49"/>
      <c r="P7" s="49"/>
      <c r="R7" s="336"/>
      <c r="S7" s="337"/>
      <c r="T7" s="340"/>
      <c r="U7" s="341"/>
      <c r="Z7" s="60"/>
      <c r="AA7" s="60"/>
      <c r="AB7" s="60"/>
    </row>
    <row r="8" spans="1:29" s="17" customFormat="1" ht="25.5" customHeight="1" x14ac:dyDescent="0.2">
      <c r="A8" s="347" t="s">
        <v>60</v>
      </c>
      <c r="B8" s="347"/>
      <c r="C8" s="347"/>
      <c r="D8" s="348"/>
      <c r="E8" s="348"/>
      <c r="F8" s="348"/>
      <c r="G8" s="348"/>
      <c r="H8" s="348"/>
      <c r="I8" s="348"/>
      <c r="J8" s="348"/>
      <c r="K8" s="348"/>
      <c r="L8" s="348"/>
      <c r="N8" s="27" t="s">
        <v>11</v>
      </c>
      <c r="O8" s="349">
        <v>0.33333333333333331</v>
      </c>
      <c r="P8" s="349"/>
      <c r="R8" s="336"/>
      <c r="S8" s="337"/>
      <c r="T8" s="340"/>
      <c r="U8" s="341"/>
      <c r="Z8" s="60"/>
      <c r="AA8" s="60"/>
      <c r="AB8" s="60"/>
    </row>
    <row r="9" spans="1:29" s="17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351" t="s">
        <v>48</v>
      </c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31" t="s">
        <v>15</v>
      </c>
      <c r="O9" s="329"/>
      <c r="P9" s="329"/>
      <c r="R9" s="336"/>
      <c r="S9" s="337"/>
      <c r="T9" s="342"/>
      <c r="U9" s="34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354" t="str">
        <f>IFERROR(VLOOKUP($D$10,Proxy,2,FALSE),"")</f>
        <v/>
      </c>
      <c r="I10" s="354"/>
      <c r="J10" s="354"/>
      <c r="K10" s="354"/>
      <c r="L10" s="354"/>
      <c r="N10" s="31" t="s">
        <v>35</v>
      </c>
      <c r="O10" s="349"/>
      <c r="P10" s="349"/>
      <c r="S10" s="29" t="s">
        <v>12</v>
      </c>
      <c r="T10" s="355" t="s">
        <v>69</v>
      </c>
      <c r="U10" s="35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9"/>
      <c r="P11" s="349"/>
      <c r="S11" s="29" t="s">
        <v>31</v>
      </c>
      <c r="T11" s="357" t="s">
        <v>57</v>
      </c>
      <c r="U11" s="35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8" t="s">
        <v>70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N12" s="27" t="s">
        <v>33</v>
      </c>
      <c r="O12" s="359"/>
      <c r="P12" s="359"/>
      <c r="Q12" s="28"/>
      <c r="R12"/>
      <c r="S12" s="29" t="s">
        <v>48</v>
      </c>
      <c r="T12" s="360"/>
      <c r="U12" s="360"/>
      <c r="V12"/>
      <c r="Z12" s="60"/>
      <c r="AA12" s="60"/>
      <c r="AB12" s="60"/>
    </row>
    <row r="13" spans="1:29" s="17" customFormat="1" ht="23.25" customHeight="1" x14ac:dyDescent="0.2">
      <c r="A13" s="358" t="s">
        <v>71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8"/>
      <c r="M13" s="31"/>
      <c r="N13" s="31" t="s">
        <v>34</v>
      </c>
      <c r="O13" s="357"/>
      <c r="P13" s="35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8" t="s">
        <v>72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1" t="s">
        <v>73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/>
      <c r="N15" s="362" t="s">
        <v>63</v>
      </c>
      <c r="O15" s="362"/>
      <c r="P15" s="362"/>
      <c r="Q15" s="362"/>
      <c r="R15" s="36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3"/>
      <c r="O16" s="363"/>
      <c r="P16" s="363"/>
      <c r="Q16" s="363"/>
      <c r="R16" s="36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5" t="s">
        <v>61</v>
      </c>
      <c r="B17" s="365" t="s">
        <v>51</v>
      </c>
      <c r="C17" s="366" t="s">
        <v>50</v>
      </c>
      <c r="D17" s="365" t="s">
        <v>52</v>
      </c>
      <c r="E17" s="365"/>
      <c r="F17" s="365" t="s">
        <v>24</v>
      </c>
      <c r="G17" s="365" t="s">
        <v>27</v>
      </c>
      <c r="H17" s="365" t="s">
        <v>25</v>
      </c>
      <c r="I17" s="365" t="s">
        <v>26</v>
      </c>
      <c r="J17" s="367" t="s">
        <v>16</v>
      </c>
      <c r="K17" s="367" t="s">
        <v>65</v>
      </c>
      <c r="L17" s="367" t="s">
        <v>2</v>
      </c>
      <c r="M17" s="365" t="s">
        <v>28</v>
      </c>
      <c r="N17" s="365" t="s">
        <v>17</v>
      </c>
      <c r="O17" s="365"/>
      <c r="P17" s="365"/>
      <c r="Q17" s="365"/>
      <c r="R17" s="365"/>
      <c r="S17" s="364" t="s">
        <v>58</v>
      </c>
      <c r="T17" s="365"/>
      <c r="U17" s="365" t="s">
        <v>6</v>
      </c>
      <c r="V17" s="365" t="s">
        <v>44</v>
      </c>
      <c r="W17" s="369" t="s">
        <v>56</v>
      </c>
      <c r="X17" s="365" t="s">
        <v>18</v>
      </c>
      <c r="Y17" s="371" t="s">
        <v>62</v>
      </c>
      <c r="Z17" s="371" t="s">
        <v>19</v>
      </c>
      <c r="AA17" s="372" t="s">
        <v>59</v>
      </c>
      <c r="AB17" s="373"/>
      <c r="AC17" s="374"/>
      <c r="AD17" s="378"/>
      <c r="BA17" s="379" t="s">
        <v>64</v>
      </c>
    </row>
    <row r="18" spans="1:53" ht="14.25" customHeight="1" x14ac:dyDescent="0.2">
      <c r="A18" s="365"/>
      <c r="B18" s="365"/>
      <c r="C18" s="366"/>
      <c r="D18" s="365"/>
      <c r="E18" s="365"/>
      <c r="F18" s="365" t="s">
        <v>20</v>
      </c>
      <c r="G18" s="365" t="s">
        <v>21</v>
      </c>
      <c r="H18" s="365" t="s">
        <v>22</v>
      </c>
      <c r="I18" s="365" t="s">
        <v>22</v>
      </c>
      <c r="J18" s="368"/>
      <c r="K18" s="368"/>
      <c r="L18" s="368"/>
      <c r="M18" s="365"/>
      <c r="N18" s="365"/>
      <c r="O18" s="365"/>
      <c r="P18" s="365"/>
      <c r="Q18" s="365"/>
      <c r="R18" s="365"/>
      <c r="S18" s="36" t="s">
        <v>47</v>
      </c>
      <c r="T18" s="36" t="s">
        <v>46</v>
      </c>
      <c r="U18" s="365"/>
      <c r="V18" s="365"/>
      <c r="W18" s="370"/>
      <c r="X18" s="365"/>
      <c r="Y18" s="371"/>
      <c r="Z18" s="371"/>
      <c r="AA18" s="375"/>
      <c r="AB18" s="376"/>
      <c r="AC18" s="377"/>
      <c r="AD18" s="378"/>
      <c r="BA18" s="379"/>
    </row>
    <row r="19" spans="1:53" ht="27.75" customHeight="1" x14ac:dyDescent="0.2">
      <c r="A19" s="380" t="s">
        <v>74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380"/>
      <c r="Y19" s="55"/>
      <c r="Z19" s="55"/>
    </row>
    <row r="20" spans="1:53" ht="16.5" customHeight="1" x14ac:dyDescent="0.25">
      <c r="A20" s="381" t="s">
        <v>74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66"/>
      <c r="Z20" s="66"/>
    </row>
    <row r="21" spans="1:53" ht="14.25" customHeight="1" x14ac:dyDescent="0.25">
      <c r="A21" s="382" t="s">
        <v>75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67"/>
      <c r="Z21" s="67"/>
    </row>
    <row r="22" spans="1:53" ht="27" customHeight="1" x14ac:dyDescent="0.25">
      <c r="A22" s="64" t="s">
        <v>76</v>
      </c>
      <c r="B22" s="64" t="s">
        <v>77</v>
      </c>
      <c r="C22" s="37">
        <v>4301031106</v>
      </c>
      <c r="D22" s="383">
        <v>4607091389258</v>
      </c>
      <c r="E22" s="38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79</v>
      </c>
      <c r="L22" s="39" t="s">
        <v>78</v>
      </c>
      <c r="M22" s="38">
        <v>35</v>
      </c>
      <c r="N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5"/>
      <c r="P22" s="385"/>
      <c r="Q22" s="385"/>
      <c r="R22" s="38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90"/>
      <c r="B23" s="390"/>
      <c r="C23" s="390"/>
      <c r="D23" s="390"/>
      <c r="E23" s="390"/>
      <c r="F23" s="390"/>
      <c r="G23" s="390"/>
      <c r="H23" s="390"/>
      <c r="I23" s="390"/>
      <c r="J23" s="390"/>
      <c r="K23" s="390"/>
      <c r="L23" s="390"/>
      <c r="M23" s="391"/>
      <c r="N23" s="387" t="s">
        <v>43</v>
      </c>
      <c r="O23" s="388"/>
      <c r="P23" s="388"/>
      <c r="Q23" s="388"/>
      <c r="R23" s="388"/>
      <c r="S23" s="388"/>
      <c r="T23" s="38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90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1"/>
      <c r="N24" s="387" t="s">
        <v>43</v>
      </c>
      <c r="O24" s="388"/>
      <c r="P24" s="388"/>
      <c r="Q24" s="388"/>
      <c r="R24" s="388"/>
      <c r="S24" s="388"/>
      <c r="T24" s="38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82" t="s">
        <v>80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67"/>
      <c r="Z25" s="67"/>
    </row>
    <row r="26" spans="1:53" ht="27" customHeight="1" x14ac:dyDescent="0.25">
      <c r="A26" s="64" t="s">
        <v>81</v>
      </c>
      <c r="B26" s="64" t="s">
        <v>82</v>
      </c>
      <c r="C26" s="37">
        <v>4301051176</v>
      </c>
      <c r="D26" s="383">
        <v>4607091383881</v>
      </c>
      <c r="E26" s="38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79</v>
      </c>
      <c r="L26" s="39" t="s">
        <v>78</v>
      </c>
      <c r="M26" s="38">
        <v>35</v>
      </c>
      <c r="N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5"/>
      <c r="P26" s="385"/>
      <c r="Q26" s="385"/>
      <c r="R26" s="38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83</v>
      </c>
      <c r="B27" s="64" t="s">
        <v>84</v>
      </c>
      <c r="C27" s="37">
        <v>4301051172</v>
      </c>
      <c r="D27" s="383">
        <v>4607091388237</v>
      </c>
      <c r="E27" s="38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79</v>
      </c>
      <c r="L27" s="39" t="s">
        <v>78</v>
      </c>
      <c r="M27" s="38">
        <v>35</v>
      </c>
      <c r="N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5"/>
      <c r="P27" s="385"/>
      <c r="Q27" s="385"/>
      <c r="R27" s="38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85</v>
      </c>
      <c r="B28" s="64" t="s">
        <v>86</v>
      </c>
      <c r="C28" s="37">
        <v>4301051180</v>
      </c>
      <c r="D28" s="383">
        <v>4607091383935</v>
      </c>
      <c r="E28" s="38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79</v>
      </c>
      <c r="L28" s="39" t="s">
        <v>78</v>
      </c>
      <c r="M28" s="38">
        <v>30</v>
      </c>
      <c r="N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5"/>
      <c r="P28" s="385"/>
      <c r="Q28" s="385"/>
      <c r="R28" s="38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87</v>
      </c>
      <c r="B29" s="64" t="s">
        <v>88</v>
      </c>
      <c r="C29" s="37">
        <v>4301051426</v>
      </c>
      <c r="D29" s="383">
        <v>4680115881853</v>
      </c>
      <c r="E29" s="38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79</v>
      </c>
      <c r="L29" s="39" t="s">
        <v>78</v>
      </c>
      <c r="M29" s="38">
        <v>30</v>
      </c>
      <c r="N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5"/>
      <c r="P29" s="385"/>
      <c r="Q29" s="385"/>
      <c r="R29" s="38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89</v>
      </c>
      <c r="B30" s="64" t="s">
        <v>90</v>
      </c>
      <c r="C30" s="37">
        <v>4301051178</v>
      </c>
      <c r="D30" s="383">
        <v>4607091383911</v>
      </c>
      <c r="E30" s="38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79</v>
      </c>
      <c r="L30" s="39" t="s">
        <v>78</v>
      </c>
      <c r="M30" s="38">
        <v>35</v>
      </c>
      <c r="N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5"/>
      <c r="P30" s="385"/>
      <c r="Q30" s="385"/>
      <c r="R30" s="38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91</v>
      </c>
      <c r="B31" s="64" t="s">
        <v>92</v>
      </c>
      <c r="C31" s="37">
        <v>4301051174</v>
      </c>
      <c r="D31" s="383">
        <v>4607091388244</v>
      </c>
      <c r="E31" s="38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79</v>
      </c>
      <c r="L31" s="39" t="s">
        <v>78</v>
      </c>
      <c r="M31" s="38">
        <v>35</v>
      </c>
      <c r="N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5"/>
      <c r="P31" s="385"/>
      <c r="Q31" s="385"/>
      <c r="R31" s="38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90"/>
      <c r="B32" s="390"/>
      <c r="C32" s="390"/>
      <c r="D32" s="390"/>
      <c r="E32" s="390"/>
      <c r="F32" s="390"/>
      <c r="G32" s="390"/>
      <c r="H32" s="390"/>
      <c r="I32" s="390"/>
      <c r="J32" s="390"/>
      <c r="K32" s="390"/>
      <c r="L32" s="390"/>
      <c r="M32" s="391"/>
      <c r="N32" s="387" t="s">
        <v>43</v>
      </c>
      <c r="O32" s="388"/>
      <c r="P32" s="388"/>
      <c r="Q32" s="388"/>
      <c r="R32" s="388"/>
      <c r="S32" s="388"/>
      <c r="T32" s="389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90"/>
      <c r="B33" s="390"/>
      <c r="C33" s="390"/>
      <c r="D33" s="390"/>
      <c r="E33" s="390"/>
      <c r="F33" s="390"/>
      <c r="G33" s="390"/>
      <c r="H33" s="390"/>
      <c r="I33" s="390"/>
      <c r="J33" s="390"/>
      <c r="K33" s="390"/>
      <c r="L33" s="390"/>
      <c r="M33" s="391"/>
      <c r="N33" s="387" t="s">
        <v>43</v>
      </c>
      <c r="O33" s="388"/>
      <c r="P33" s="388"/>
      <c r="Q33" s="388"/>
      <c r="R33" s="388"/>
      <c r="S33" s="388"/>
      <c r="T33" s="389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82" t="s">
        <v>93</v>
      </c>
      <c r="B34" s="382"/>
      <c r="C34" s="382"/>
      <c r="D34" s="382"/>
      <c r="E34" s="382"/>
      <c r="F34" s="382"/>
      <c r="G34" s="382"/>
      <c r="H34" s="382"/>
      <c r="I34" s="382"/>
      <c r="J34" s="382"/>
      <c r="K34" s="382"/>
      <c r="L34" s="382"/>
      <c r="M34" s="382"/>
      <c r="N34" s="382"/>
      <c r="O34" s="382"/>
      <c r="P34" s="382"/>
      <c r="Q34" s="382"/>
      <c r="R34" s="382"/>
      <c r="S34" s="382"/>
      <c r="T34" s="382"/>
      <c r="U34" s="382"/>
      <c r="V34" s="382"/>
      <c r="W34" s="382"/>
      <c r="X34" s="382"/>
      <c r="Y34" s="67"/>
      <c r="Z34" s="67"/>
    </row>
    <row r="35" spans="1:53" ht="27" customHeight="1" x14ac:dyDescent="0.25">
      <c r="A35" s="64" t="s">
        <v>94</v>
      </c>
      <c r="B35" s="64" t="s">
        <v>95</v>
      </c>
      <c r="C35" s="37">
        <v>4301032013</v>
      </c>
      <c r="D35" s="383">
        <v>4607091388503</v>
      </c>
      <c r="E35" s="38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79</v>
      </c>
      <c r="L35" s="39" t="s">
        <v>97</v>
      </c>
      <c r="M35" s="38">
        <v>120</v>
      </c>
      <c r="N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5"/>
      <c r="P35" s="385"/>
      <c r="Q35" s="385"/>
      <c r="R35" s="386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96</v>
      </c>
    </row>
    <row r="36" spans="1:53" x14ac:dyDescent="0.2">
      <c r="A36" s="390"/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1"/>
      <c r="N36" s="387" t="s">
        <v>43</v>
      </c>
      <c r="O36" s="388"/>
      <c r="P36" s="388"/>
      <c r="Q36" s="388"/>
      <c r="R36" s="388"/>
      <c r="S36" s="388"/>
      <c r="T36" s="38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90"/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1"/>
      <c r="N37" s="387" t="s">
        <v>43</v>
      </c>
      <c r="O37" s="388"/>
      <c r="P37" s="388"/>
      <c r="Q37" s="388"/>
      <c r="R37" s="388"/>
      <c r="S37" s="388"/>
      <c r="T37" s="38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82" t="s">
        <v>98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67"/>
      <c r="Z38" s="67"/>
    </row>
    <row r="39" spans="1:53" ht="80.25" customHeight="1" x14ac:dyDescent="0.25">
      <c r="A39" s="64" t="s">
        <v>99</v>
      </c>
      <c r="B39" s="64" t="s">
        <v>100</v>
      </c>
      <c r="C39" s="37">
        <v>4301160001</v>
      </c>
      <c r="D39" s="383">
        <v>4607091388282</v>
      </c>
      <c r="E39" s="38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79</v>
      </c>
      <c r="L39" s="39" t="s">
        <v>97</v>
      </c>
      <c r="M39" s="38">
        <v>30</v>
      </c>
      <c r="N39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5"/>
      <c r="P39" s="385"/>
      <c r="Q39" s="385"/>
      <c r="R39" s="386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101</v>
      </c>
      <c r="Z39" s="70" t="s">
        <v>48</v>
      </c>
      <c r="AD39" s="71"/>
      <c r="BA39" s="81" t="s">
        <v>66</v>
      </c>
    </row>
    <row r="40" spans="1:53" x14ac:dyDescent="0.2">
      <c r="A40" s="390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1"/>
      <c r="N40" s="387" t="s">
        <v>43</v>
      </c>
      <c r="O40" s="388"/>
      <c r="P40" s="388"/>
      <c r="Q40" s="388"/>
      <c r="R40" s="388"/>
      <c r="S40" s="388"/>
      <c r="T40" s="38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90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/>
      <c r="N41" s="387" t="s">
        <v>43</v>
      </c>
      <c r="O41" s="388"/>
      <c r="P41" s="388"/>
      <c r="Q41" s="388"/>
      <c r="R41" s="388"/>
      <c r="S41" s="388"/>
      <c r="T41" s="38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82" t="s">
        <v>102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67"/>
      <c r="Z42" s="67"/>
    </row>
    <row r="43" spans="1:53" ht="27" customHeight="1" x14ac:dyDescent="0.25">
      <c r="A43" s="64" t="s">
        <v>103</v>
      </c>
      <c r="B43" s="64" t="s">
        <v>104</v>
      </c>
      <c r="C43" s="37">
        <v>4301170002</v>
      </c>
      <c r="D43" s="383">
        <v>4607091389111</v>
      </c>
      <c r="E43" s="38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79</v>
      </c>
      <c r="L43" s="39" t="s">
        <v>97</v>
      </c>
      <c r="M43" s="38">
        <v>120</v>
      </c>
      <c r="N43" s="4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5"/>
      <c r="P43" s="385"/>
      <c r="Q43" s="385"/>
      <c r="R43" s="386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96</v>
      </c>
    </row>
    <row r="44" spans="1:53" x14ac:dyDescent="0.2">
      <c r="A44" s="390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1"/>
      <c r="N44" s="387" t="s">
        <v>43</v>
      </c>
      <c r="O44" s="388"/>
      <c r="P44" s="388"/>
      <c r="Q44" s="388"/>
      <c r="R44" s="388"/>
      <c r="S44" s="388"/>
      <c r="T44" s="38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90"/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1"/>
      <c r="N45" s="387" t="s">
        <v>43</v>
      </c>
      <c r="O45" s="388"/>
      <c r="P45" s="388"/>
      <c r="Q45" s="388"/>
      <c r="R45" s="388"/>
      <c r="S45" s="388"/>
      <c r="T45" s="38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80" t="s">
        <v>105</v>
      </c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0"/>
      <c r="O46" s="380"/>
      <c r="P46" s="380"/>
      <c r="Q46" s="380"/>
      <c r="R46" s="380"/>
      <c r="S46" s="380"/>
      <c r="T46" s="380"/>
      <c r="U46" s="380"/>
      <c r="V46" s="380"/>
      <c r="W46" s="380"/>
      <c r="X46" s="380"/>
      <c r="Y46" s="55"/>
      <c r="Z46" s="55"/>
    </row>
    <row r="47" spans="1:53" ht="16.5" customHeight="1" x14ac:dyDescent="0.25">
      <c r="A47" s="381" t="s">
        <v>106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381"/>
      <c r="Y47" s="66"/>
      <c r="Z47" s="66"/>
    </row>
    <row r="48" spans="1:53" ht="14.25" customHeight="1" x14ac:dyDescent="0.25">
      <c r="A48" s="382" t="s">
        <v>107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67"/>
      <c r="Z48" s="67"/>
    </row>
    <row r="49" spans="1:53" ht="27" customHeight="1" x14ac:dyDescent="0.25">
      <c r="A49" s="64" t="s">
        <v>108</v>
      </c>
      <c r="B49" s="64" t="s">
        <v>109</v>
      </c>
      <c r="C49" s="37">
        <v>4301020234</v>
      </c>
      <c r="D49" s="383">
        <v>4680115881440</v>
      </c>
      <c r="E49" s="38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111</v>
      </c>
      <c r="L49" s="39" t="s">
        <v>110</v>
      </c>
      <c r="M49" s="38">
        <v>50</v>
      </c>
      <c r="N49" s="4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5"/>
      <c r="P49" s="385"/>
      <c r="Q49" s="385"/>
      <c r="R49" s="386"/>
      <c r="S49" s="40" t="s">
        <v>48</v>
      </c>
      <c r="T49" s="40" t="s">
        <v>48</v>
      </c>
      <c r="U49" s="41" t="s">
        <v>0</v>
      </c>
      <c r="V49" s="59">
        <v>60</v>
      </c>
      <c r="W49" s="56">
        <f>IFERROR(IF(V49="",0,CEILING((V49/$H49),1)*$H49),"")</f>
        <v>64.800000000000011</v>
      </c>
      <c r="X49" s="42">
        <f>IFERROR(IF(W49=0,"",ROUNDUP(W49/H49,0)*0.02175),"")</f>
        <v>0.1305</v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112</v>
      </c>
      <c r="B50" s="64" t="s">
        <v>113</v>
      </c>
      <c r="C50" s="37">
        <v>4301020232</v>
      </c>
      <c r="D50" s="383">
        <v>4680115881433</v>
      </c>
      <c r="E50" s="383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79</v>
      </c>
      <c r="L50" s="39" t="s">
        <v>110</v>
      </c>
      <c r="M50" s="38">
        <v>50</v>
      </c>
      <c r="N50" s="4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5"/>
      <c r="P50" s="385"/>
      <c r="Q50" s="385"/>
      <c r="R50" s="38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90"/>
      <c r="B51" s="390"/>
      <c r="C51" s="390"/>
      <c r="D51" s="390"/>
      <c r="E51" s="390"/>
      <c r="F51" s="390"/>
      <c r="G51" s="390"/>
      <c r="H51" s="390"/>
      <c r="I51" s="390"/>
      <c r="J51" s="390"/>
      <c r="K51" s="390"/>
      <c r="L51" s="390"/>
      <c r="M51" s="391"/>
      <c r="N51" s="387" t="s">
        <v>43</v>
      </c>
      <c r="O51" s="388"/>
      <c r="P51" s="388"/>
      <c r="Q51" s="388"/>
      <c r="R51" s="388"/>
      <c r="S51" s="388"/>
      <c r="T51" s="389"/>
      <c r="U51" s="43" t="s">
        <v>42</v>
      </c>
      <c r="V51" s="44">
        <f>IFERROR(V49/H49,"0")+IFERROR(V50/H50,"0")</f>
        <v>5.5555555555555554</v>
      </c>
      <c r="W51" s="44">
        <f>IFERROR(W49/H49,"0")+IFERROR(W50/H50,"0")</f>
        <v>6.0000000000000009</v>
      </c>
      <c r="X51" s="44">
        <f>IFERROR(IF(X49="",0,X49),"0")+IFERROR(IF(X50="",0,X50),"0")</f>
        <v>0.1305</v>
      </c>
      <c r="Y51" s="68"/>
      <c r="Z51" s="68"/>
    </row>
    <row r="52" spans="1:53" x14ac:dyDescent="0.2">
      <c r="A52" s="390"/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1"/>
      <c r="N52" s="387" t="s">
        <v>43</v>
      </c>
      <c r="O52" s="388"/>
      <c r="P52" s="388"/>
      <c r="Q52" s="388"/>
      <c r="R52" s="388"/>
      <c r="S52" s="388"/>
      <c r="T52" s="389"/>
      <c r="U52" s="43" t="s">
        <v>0</v>
      </c>
      <c r="V52" s="44">
        <f>IFERROR(SUM(V49:V50),"0")</f>
        <v>60</v>
      </c>
      <c r="W52" s="44">
        <f>IFERROR(SUM(W49:W50),"0")</f>
        <v>64.800000000000011</v>
      </c>
      <c r="X52" s="43"/>
      <c r="Y52" s="68"/>
      <c r="Z52" s="68"/>
    </row>
    <row r="53" spans="1:53" ht="16.5" customHeight="1" x14ac:dyDescent="0.25">
      <c r="A53" s="381" t="s">
        <v>114</v>
      </c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1"/>
      <c r="M53" s="381"/>
      <c r="N53" s="381"/>
      <c r="O53" s="381"/>
      <c r="P53" s="381"/>
      <c r="Q53" s="381"/>
      <c r="R53" s="381"/>
      <c r="S53" s="381"/>
      <c r="T53" s="381"/>
      <c r="U53" s="381"/>
      <c r="V53" s="381"/>
      <c r="W53" s="381"/>
      <c r="X53" s="381"/>
      <c r="Y53" s="66"/>
      <c r="Z53" s="66"/>
    </row>
    <row r="54" spans="1:53" ht="14.25" customHeight="1" x14ac:dyDescent="0.25">
      <c r="A54" s="382" t="s">
        <v>115</v>
      </c>
      <c r="B54" s="382"/>
      <c r="C54" s="382"/>
      <c r="D54" s="382"/>
      <c r="E54" s="382"/>
      <c r="F54" s="382"/>
      <c r="G54" s="382"/>
      <c r="H54" s="382"/>
      <c r="I54" s="382"/>
      <c r="J54" s="382"/>
      <c r="K54" s="382"/>
      <c r="L54" s="382"/>
      <c r="M54" s="382"/>
      <c r="N54" s="382"/>
      <c r="O54" s="382"/>
      <c r="P54" s="382"/>
      <c r="Q54" s="382"/>
      <c r="R54" s="382"/>
      <c r="S54" s="382"/>
      <c r="T54" s="382"/>
      <c r="U54" s="382"/>
      <c r="V54" s="382"/>
      <c r="W54" s="382"/>
      <c r="X54" s="382"/>
      <c r="Y54" s="67"/>
      <c r="Z54" s="67"/>
    </row>
    <row r="55" spans="1:53" ht="27" customHeight="1" x14ac:dyDescent="0.25">
      <c r="A55" s="64" t="s">
        <v>116</v>
      </c>
      <c r="B55" s="64" t="s">
        <v>117</v>
      </c>
      <c r="C55" s="37">
        <v>4301011452</v>
      </c>
      <c r="D55" s="383">
        <v>4680115881426</v>
      </c>
      <c r="E55" s="383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111</v>
      </c>
      <c r="L55" s="39" t="s">
        <v>110</v>
      </c>
      <c r="M55" s="38">
        <v>50</v>
      </c>
      <c r="N55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5"/>
      <c r="P55" s="385"/>
      <c r="Q55" s="385"/>
      <c r="R55" s="386"/>
      <c r="S55" s="40" t="s">
        <v>48</v>
      </c>
      <c r="T55" s="40" t="s">
        <v>48</v>
      </c>
      <c r="U55" s="41" t="s">
        <v>0</v>
      </c>
      <c r="V55" s="59">
        <v>200</v>
      </c>
      <c r="W55" s="56">
        <f>IFERROR(IF(V55="",0,CEILING((V55/$H55),1)*$H55),"")</f>
        <v>205.20000000000002</v>
      </c>
      <c r="X55" s="42">
        <f>IFERROR(IF(W55=0,"",ROUNDUP(W55/H55,0)*0.02175),"")</f>
        <v>0.41324999999999995</v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116</v>
      </c>
      <c r="B56" s="64" t="s">
        <v>118</v>
      </c>
      <c r="C56" s="37">
        <v>4301011481</v>
      </c>
      <c r="D56" s="383">
        <v>4680115881426</v>
      </c>
      <c r="E56" s="383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111</v>
      </c>
      <c r="L56" s="39" t="s">
        <v>120</v>
      </c>
      <c r="M56" s="38">
        <v>55</v>
      </c>
      <c r="N56" s="404" t="s">
        <v>119</v>
      </c>
      <c r="O56" s="385"/>
      <c r="P56" s="385"/>
      <c r="Q56" s="385"/>
      <c r="R56" s="38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121</v>
      </c>
      <c r="B57" s="64" t="s">
        <v>122</v>
      </c>
      <c r="C57" s="37">
        <v>4301011437</v>
      </c>
      <c r="D57" s="383">
        <v>4680115881419</v>
      </c>
      <c r="E57" s="38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79</v>
      </c>
      <c r="L57" s="39" t="s">
        <v>110</v>
      </c>
      <c r="M57" s="38">
        <v>50</v>
      </c>
      <c r="N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5"/>
      <c r="P57" s="385"/>
      <c r="Q57" s="385"/>
      <c r="R57" s="386"/>
      <c r="S57" s="40" t="s">
        <v>48</v>
      </c>
      <c r="T57" s="40" t="s">
        <v>48</v>
      </c>
      <c r="U57" s="41" t="s">
        <v>0</v>
      </c>
      <c r="V57" s="59">
        <v>90</v>
      </c>
      <c r="W57" s="56">
        <f>IFERROR(IF(V57="",0,CEILING((V57/$H57),1)*$H57),"")</f>
        <v>90</v>
      </c>
      <c r="X57" s="42">
        <f>IFERROR(IF(W57=0,"",ROUNDUP(W57/H57,0)*0.00937),"")</f>
        <v>0.18740000000000001</v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4301011458</v>
      </c>
      <c r="D58" s="383">
        <v>4680115881525</v>
      </c>
      <c r="E58" s="38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79</v>
      </c>
      <c r="L58" s="39" t="s">
        <v>110</v>
      </c>
      <c r="M58" s="38">
        <v>50</v>
      </c>
      <c r="N58" s="406" t="s">
        <v>125</v>
      </c>
      <c r="O58" s="385"/>
      <c r="P58" s="385"/>
      <c r="Q58" s="385"/>
      <c r="R58" s="38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90"/>
      <c r="B59" s="390"/>
      <c r="C59" s="390"/>
      <c r="D59" s="390"/>
      <c r="E59" s="390"/>
      <c r="F59" s="390"/>
      <c r="G59" s="390"/>
      <c r="H59" s="390"/>
      <c r="I59" s="390"/>
      <c r="J59" s="390"/>
      <c r="K59" s="390"/>
      <c r="L59" s="390"/>
      <c r="M59" s="391"/>
      <c r="N59" s="387" t="s">
        <v>43</v>
      </c>
      <c r="O59" s="388"/>
      <c r="P59" s="388"/>
      <c r="Q59" s="388"/>
      <c r="R59" s="388"/>
      <c r="S59" s="388"/>
      <c r="T59" s="389"/>
      <c r="U59" s="43" t="s">
        <v>42</v>
      </c>
      <c r="V59" s="44">
        <f>IFERROR(V55/H55,"0")+IFERROR(V56/H56,"0")+IFERROR(V57/H57,"0")+IFERROR(V58/H58,"0")</f>
        <v>38.518518518518519</v>
      </c>
      <c r="W59" s="44">
        <f>IFERROR(W55/H55,"0")+IFERROR(W56/H56,"0")+IFERROR(W57/H57,"0")+IFERROR(W58/H58,"0")</f>
        <v>39</v>
      </c>
      <c r="X59" s="44">
        <f>IFERROR(IF(X55="",0,X55),"0")+IFERROR(IF(X56="",0,X56),"0")+IFERROR(IF(X57="",0,X57),"0")+IFERROR(IF(X58="",0,X58),"0")</f>
        <v>0.60064999999999991</v>
      </c>
      <c r="Y59" s="68"/>
      <c r="Z59" s="68"/>
    </row>
    <row r="60" spans="1:53" x14ac:dyDescent="0.2">
      <c r="A60" s="390"/>
      <c r="B60" s="390"/>
      <c r="C60" s="390"/>
      <c r="D60" s="390"/>
      <c r="E60" s="390"/>
      <c r="F60" s="390"/>
      <c r="G60" s="390"/>
      <c r="H60" s="390"/>
      <c r="I60" s="390"/>
      <c r="J60" s="390"/>
      <c r="K60" s="390"/>
      <c r="L60" s="390"/>
      <c r="M60" s="391"/>
      <c r="N60" s="387" t="s">
        <v>43</v>
      </c>
      <c r="O60" s="388"/>
      <c r="P60" s="388"/>
      <c r="Q60" s="388"/>
      <c r="R60" s="388"/>
      <c r="S60" s="388"/>
      <c r="T60" s="389"/>
      <c r="U60" s="43" t="s">
        <v>0</v>
      </c>
      <c r="V60" s="44">
        <f>IFERROR(SUM(V55:V58),"0")</f>
        <v>290</v>
      </c>
      <c r="W60" s="44">
        <f>IFERROR(SUM(W55:W58),"0")</f>
        <v>295.20000000000005</v>
      </c>
      <c r="X60" s="43"/>
      <c r="Y60" s="68"/>
      <c r="Z60" s="68"/>
    </row>
    <row r="61" spans="1:53" ht="16.5" customHeight="1" x14ac:dyDescent="0.25">
      <c r="A61" s="381" t="s">
        <v>105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66"/>
      <c r="Z61" s="66"/>
    </row>
    <row r="62" spans="1:53" ht="14.25" customHeight="1" x14ac:dyDescent="0.25">
      <c r="A62" s="382" t="s">
        <v>115</v>
      </c>
      <c r="B62" s="382"/>
      <c r="C62" s="382"/>
      <c r="D62" s="382"/>
      <c r="E62" s="382"/>
      <c r="F62" s="382"/>
      <c r="G62" s="382"/>
      <c r="H62" s="382"/>
      <c r="I62" s="382"/>
      <c r="J62" s="382"/>
      <c r="K62" s="382"/>
      <c r="L62" s="382"/>
      <c r="M62" s="382"/>
      <c r="N62" s="382"/>
      <c r="O62" s="382"/>
      <c r="P62" s="382"/>
      <c r="Q62" s="382"/>
      <c r="R62" s="382"/>
      <c r="S62" s="382"/>
      <c r="T62" s="382"/>
      <c r="U62" s="382"/>
      <c r="V62" s="382"/>
      <c r="W62" s="382"/>
      <c r="X62" s="382"/>
      <c r="Y62" s="67"/>
      <c r="Z62" s="67"/>
    </row>
    <row r="63" spans="1:53" ht="27" customHeight="1" x14ac:dyDescent="0.25">
      <c r="A63" s="64" t="s">
        <v>126</v>
      </c>
      <c r="B63" s="64" t="s">
        <v>127</v>
      </c>
      <c r="C63" s="37">
        <v>4301011623</v>
      </c>
      <c r="D63" s="383">
        <v>4607091382945</v>
      </c>
      <c r="E63" s="38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111</v>
      </c>
      <c r="L63" s="39" t="s">
        <v>110</v>
      </c>
      <c r="M63" s="38">
        <v>50</v>
      </c>
      <c r="N63" s="407" t="s">
        <v>128</v>
      </c>
      <c r="O63" s="385"/>
      <c r="P63" s="385"/>
      <c r="Q63" s="385"/>
      <c r="R63" s="386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0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129</v>
      </c>
      <c r="B64" s="64" t="s">
        <v>130</v>
      </c>
      <c r="C64" s="37">
        <v>4301011540</v>
      </c>
      <c r="D64" s="383">
        <v>4607091385670</v>
      </c>
      <c r="E64" s="383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111</v>
      </c>
      <c r="L64" s="39" t="s">
        <v>132</v>
      </c>
      <c r="M64" s="38">
        <v>50</v>
      </c>
      <c r="N64" s="408" t="s">
        <v>131</v>
      </c>
      <c r="O64" s="385"/>
      <c r="P64" s="385"/>
      <c r="Q64" s="385"/>
      <c r="R64" s="38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133</v>
      </c>
      <c r="B65" s="64" t="s">
        <v>134</v>
      </c>
      <c r="C65" s="37">
        <v>4301011468</v>
      </c>
      <c r="D65" s="383">
        <v>4680115881327</v>
      </c>
      <c r="E65" s="38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111</v>
      </c>
      <c r="L65" s="39" t="s">
        <v>135</v>
      </c>
      <c r="M65" s="38">
        <v>50</v>
      </c>
      <c r="N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85"/>
      <c r="P65" s="385"/>
      <c r="Q65" s="385"/>
      <c r="R65" s="386"/>
      <c r="S65" s="40" t="s">
        <v>48</v>
      </c>
      <c r="T65" s="40" t="s">
        <v>48</v>
      </c>
      <c r="U65" s="41" t="s">
        <v>0</v>
      </c>
      <c r="V65" s="59">
        <v>40</v>
      </c>
      <c r="W65" s="56">
        <f t="shared" si="2"/>
        <v>43.2</v>
      </c>
      <c r="X65" s="42">
        <f>IFERROR(IF(W65=0,"",ROUNDUP(W65/H65,0)*0.02175),"")</f>
        <v>8.6999999999999994E-2</v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136</v>
      </c>
      <c r="B66" s="64" t="s">
        <v>137</v>
      </c>
      <c r="C66" s="37">
        <v>4301011703</v>
      </c>
      <c r="D66" s="383">
        <v>4680115882133</v>
      </c>
      <c r="E66" s="383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111</v>
      </c>
      <c r="L66" s="39" t="s">
        <v>110</v>
      </c>
      <c r="M66" s="38">
        <v>50</v>
      </c>
      <c r="N66" s="410" t="s">
        <v>138</v>
      </c>
      <c r="O66" s="385"/>
      <c r="P66" s="385"/>
      <c r="Q66" s="385"/>
      <c r="R66" s="38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139</v>
      </c>
      <c r="B67" s="64" t="s">
        <v>140</v>
      </c>
      <c r="C67" s="37">
        <v>4301011192</v>
      </c>
      <c r="D67" s="383">
        <v>4607091382952</v>
      </c>
      <c r="E67" s="383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79</v>
      </c>
      <c r="L67" s="39" t="s">
        <v>110</v>
      </c>
      <c r="M67" s="38">
        <v>50</v>
      </c>
      <c r="N67" s="4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85"/>
      <c r="P67" s="385"/>
      <c r="Q67" s="385"/>
      <c r="R67" s="38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4301011382</v>
      </c>
      <c r="D68" s="383">
        <v>4607091385687</v>
      </c>
      <c r="E68" s="383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79</v>
      </c>
      <c r="L68" s="39" t="s">
        <v>132</v>
      </c>
      <c r="M68" s="38">
        <v>50</v>
      </c>
      <c r="N68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85"/>
      <c r="P68" s="385"/>
      <c r="Q68" s="385"/>
      <c r="R68" s="38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4301011565</v>
      </c>
      <c r="D69" s="383">
        <v>4680115882539</v>
      </c>
      <c r="E69" s="383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79</v>
      </c>
      <c r="L69" s="39" t="s">
        <v>132</v>
      </c>
      <c r="M69" s="38">
        <v>50</v>
      </c>
      <c r="N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5"/>
      <c r="P69" s="385"/>
      <c r="Q69" s="385"/>
      <c r="R69" s="38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4301011344</v>
      </c>
      <c r="D70" s="383">
        <v>4607091384604</v>
      </c>
      <c r="E70" s="38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79</v>
      </c>
      <c r="L70" s="39" t="s">
        <v>110</v>
      </c>
      <c r="M70" s="38">
        <v>50</v>
      </c>
      <c r="N70" s="4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85"/>
      <c r="P70" s="385"/>
      <c r="Q70" s="385"/>
      <c r="R70" s="38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4301011386</v>
      </c>
      <c r="D71" s="383">
        <v>4680115880283</v>
      </c>
      <c r="E71" s="383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79</v>
      </c>
      <c r="L71" s="39" t="s">
        <v>110</v>
      </c>
      <c r="M71" s="38">
        <v>45</v>
      </c>
      <c r="N71" s="4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85"/>
      <c r="P71" s="385"/>
      <c r="Q71" s="385"/>
      <c r="R71" s="38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149</v>
      </c>
      <c r="B72" s="64" t="s">
        <v>150</v>
      </c>
      <c r="C72" s="37">
        <v>4301011476</v>
      </c>
      <c r="D72" s="383">
        <v>4680115881518</v>
      </c>
      <c r="E72" s="383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79</v>
      </c>
      <c r="L72" s="39" t="s">
        <v>132</v>
      </c>
      <c r="M72" s="38">
        <v>50</v>
      </c>
      <c r="N72" s="4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85"/>
      <c r="P72" s="385"/>
      <c r="Q72" s="385"/>
      <c r="R72" s="38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4301011443</v>
      </c>
      <c r="D73" s="383">
        <v>4680115881303</v>
      </c>
      <c r="E73" s="383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79</v>
      </c>
      <c r="L73" s="39" t="s">
        <v>135</v>
      </c>
      <c r="M73" s="38">
        <v>50</v>
      </c>
      <c r="N73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85"/>
      <c r="P73" s="385"/>
      <c r="Q73" s="385"/>
      <c r="R73" s="386"/>
      <c r="S73" s="40" t="s">
        <v>48</v>
      </c>
      <c r="T73" s="40" t="s">
        <v>48</v>
      </c>
      <c r="U73" s="41" t="s">
        <v>0</v>
      </c>
      <c r="V73" s="59">
        <v>22</v>
      </c>
      <c r="W73" s="56">
        <f t="shared" si="2"/>
        <v>22.5</v>
      </c>
      <c r="X73" s="42">
        <f t="shared" si="3"/>
        <v>4.6850000000000003E-2</v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4301011562</v>
      </c>
      <c r="D74" s="383">
        <v>4680115882577</v>
      </c>
      <c r="E74" s="383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79</v>
      </c>
      <c r="L74" s="39" t="s">
        <v>97</v>
      </c>
      <c r="M74" s="38">
        <v>90</v>
      </c>
      <c r="N74" s="418" t="s">
        <v>155</v>
      </c>
      <c r="O74" s="385"/>
      <c r="P74" s="385"/>
      <c r="Q74" s="385"/>
      <c r="R74" s="38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153</v>
      </c>
      <c r="B75" s="64" t="s">
        <v>156</v>
      </c>
      <c r="C75" s="37">
        <v>4301011564</v>
      </c>
      <c r="D75" s="383">
        <v>4680115882577</v>
      </c>
      <c r="E75" s="383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79</v>
      </c>
      <c r="L75" s="39" t="s">
        <v>97</v>
      </c>
      <c r="M75" s="38">
        <v>90</v>
      </c>
      <c r="N75" s="419" t="s">
        <v>157</v>
      </c>
      <c r="O75" s="385"/>
      <c r="P75" s="385"/>
      <c r="Q75" s="385"/>
      <c r="R75" s="38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4301011432</v>
      </c>
      <c r="D76" s="383">
        <v>4680115882720</v>
      </c>
      <c r="E76" s="383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79</v>
      </c>
      <c r="L76" s="39" t="s">
        <v>110</v>
      </c>
      <c r="M76" s="38">
        <v>90</v>
      </c>
      <c r="N76" s="420" t="s">
        <v>160</v>
      </c>
      <c r="O76" s="385"/>
      <c r="P76" s="385"/>
      <c r="Q76" s="385"/>
      <c r="R76" s="38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162</v>
      </c>
      <c r="C77" s="37">
        <v>4301011352</v>
      </c>
      <c r="D77" s="383">
        <v>4607091388466</v>
      </c>
      <c r="E77" s="383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79</v>
      </c>
      <c r="L77" s="39" t="s">
        <v>132</v>
      </c>
      <c r="M77" s="38">
        <v>45</v>
      </c>
      <c r="N77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85"/>
      <c r="P77" s="385"/>
      <c r="Q77" s="385"/>
      <c r="R77" s="38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163</v>
      </c>
      <c r="B78" s="64" t="s">
        <v>164</v>
      </c>
      <c r="C78" s="37">
        <v>4301011417</v>
      </c>
      <c r="D78" s="383">
        <v>4680115880269</v>
      </c>
      <c r="E78" s="383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79</v>
      </c>
      <c r="L78" s="39" t="s">
        <v>132</v>
      </c>
      <c r="M78" s="38">
        <v>50</v>
      </c>
      <c r="N78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85"/>
      <c r="P78" s="385"/>
      <c r="Q78" s="385"/>
      <c r="R78" s="38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165</v>
      </c>
      <c r="B79" s="64" t="s">
        <v>166</v>
      </c>
      <c r="C79" s="37">
        <v>4301011415</v>
      </c>
      <c r="D79" s="383">
        <v>4680115880429</v>
      </c>
      <c r="E79" s="383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79</v>
      </c>
      <c r="L79" s="39" t="s">
        <v>132</v>
      </c>
      <c r="M79" s="38">
        <v>50</v>
      </c>
      <c r="N79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85"/>
      <c r="P79" s="385"/>
      <c r="Q79" s="385"/>
      <c r="R79" s="38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167</v>
      </c>
      <c r="B80" s="64" t="s">
        <v>168</v>
      </c>
      <c r="C80" s="37">
        <v>4301011462</v>
      </c>
      <c r="D80" s="383">
        <v>4680115881457</v>
      </c>
      <c r="E80" s="383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79</v>
      </c>
      <c r="L80" s="39" t="s">
        <v>132</v>
      </c>
      <c r="M80" s="38">
        <v>50</v>
      </c>
      <c r="N80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85"/>
      <c r="P80" s="385"/>
      <c r="Q80" s="385"/>
      <c r="R80" s="38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90"/>
      <c r="B81" s="390"/>
      <c r="C81" s="390"/>
      <c r="D81" s="390"/>
      <c r="E81" s="390"/>
      <c r="F81" s="390"/>
      <c r="G81" s="390"/>
      <c r="H81" s="390"/>
      <c r="I81" s="390"/>
      <c r="J81" s="390"/>
      <c r="K81" s="390"/>
      <c r="L81" s="390"/>
      <c r="M81" s="391"/>
      <c r="N81" s="387" t="s">
        <v>43</v>
      </c>
      <c r="O81" s="388"/>
      <c r="P81" s="388"/>
      <c r="Q81" s="388"/>
      <c r="R81" s="388"/>
      <c r="S81" s="388"/>
      <c r="T81" s="389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8.5925925925925917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9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0.13385</v>
      </c>
      <c r="Y81" s="68"/>
      <c r="Z81" s="68"/>
    </row>
    <row r="82" spans="1:53" x14ac:dyDescent="0.2">
      <c r="A82" s="390"/>
      <c r="B82" s="390"/>
      <c r="C82" s="390"/>
      <c r="D82" s="390"/>
      <c r="E82" s="390"/>
      <c r="F82" s="390"/>
      <c r="G82" s="390"/>
      <c r="H82" s="390"/>
      <c r="I82" s="390"/>
      <c r="J82" s="390"/>
      <c r="K82" s="390"/>
      <c r="L82" s="390"/>
      <c r="M82" s="391"/>
      <c r="N82" s="387" t="s">
        <v>43</v>
      </c>
      <c r="O82" s="388"/>
      <c r="P82" s="388"/>
      <c r="Q82" s="388"/>
      <c r="R82" s="388"/>
      <c r="S82" s="388"/>
      <c r="T82" s="389"/>
      <c r="U82" s="43" t="s">
        <v>0</v>
      </c>
      <c r="V82" s="44">
        <f>IFERROR(SUM(V63:V80),"0")</f>
        <v>62</v>
      </c>
      <c r="W82" s="44">
        <f>IFERROR(SUM(W63:W80),"0")</f>
        <v>65.7</v>
      </c>
      <c r="X82" s="43"/>
      <c r="Y82" s="68"/>
      <c r="Z82" s="68"/>
    </row>
    <row r="83" spans="1:53" ht="14.25" customHeight="1" x14ac:dyDescent="0.25">
      <c r="A83" s="382" t="s">
        <v>107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67"/>
      <c r="Z83" s="67"/>
    </row>
    <row r="84" spans="1:53" ht="27" customHeight="1" x14ac:dyDescent="0.25">
      <c r="A84" s="64" t="s">
        <v>169</v>
      </c>
      <c r="B84" s="64" t="s">
        <v>170</v>
      </c>
      <c r="C84" s="37">
        <v>4301020189</v>
      </c>
      <c r="D84" s="383">
        <v>4607091384789</v>
      </c>
      <c r="E84" s="383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111</v>
      </c>
      <c r="L84" s="39" t="s">
        <v>110</v>
      </c>
      <c r="M84" s="38">
        <v>45</v>
      </c>
      <c r="N84" s="425" t="s">
        <v>171</v>
      </c>
      <c r="O84" s="385"/>
      <c r="P84" s="385"/>
      <c r="Q84" s="385"/>
      <c r="R84" s="38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172</v>
      </c>
      <c r="B85" s="64" t="s">
        <v>173</v>
      </c>
      <c r="C85" s="37">
        <v>4301020235</v>
      </c>
      <c r="D85" s="383">
        <v>4680115881488</v>
      </c>
      <c r="E85" s="38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111</v>
      </c>
      <c r="L85" s="39" t="s">
        <v>110</v>
      </c>
      <c r="M85" s="38">
        <v>50</v>
      </c>
      <c r="N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5"/>
      <c r="P85" s="385"/>
      <c r="Q85" s="385"/>
      <c r="R85" s="386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4301020183</v>
      </c>
      <c r="D86" s="383">
        <v>4607091384765</v>
      </c>
      <c r="E86" s="383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79</v>
      </c>
      <c r="L86" s="39" t="s">
        <v>110</v>
      </c>
      <c r="M86" s="38">
        <v>45</v>
      </c>
      <c r="N86" s="427" t="s">
        <v>176</v>
      </c>
      <c r="O86" s="385"/>
      <c r="P86" s="385"/>
      <c r="Q86" s="385"/>
      <c r="R86" s="386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4301020228</v>
      </c>
      <c r="D87" s="383">
        <v>4680115882751</v>
      </c>
      <c r="E87" s="383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79</v>
      </c>
      <c r="L87" s="39" t="s">
        <v>110</v>
      </c>
      <c r="M87" s="38">
        <v>90</v>
      </c>
      <c r="N87" s="428" t="s">
        <v>179</v>
      </c>
      <c r="O87" s="385"/>
      <c r="P87" s="385"/>
      <c r="Q87" s="385"/>
      <c r="R87" s="386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180</v>
      </c>
      <c r="B88" s="64" t="s">
        <v>181</v>
      </c>
      <c r="C88" s="37">
        <v>4301020258</v>
      </c>
      <c r="D88" s="383">
        <v>4680115882775</v>
      </c>
      <c r="E88" s="383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183</v>
      </c>
      <c r="L88" s="39" t="s">
        <v>132</v>
      </c>
      <c r="M88" s="38">
        <v>50</v>
      </c>
      <c r="N88" s="429" t="s">
        <v>182</v>
      </c>
      <c r="O88" s="385"/>
      <c r="P88" s="385"/>
      <c r="Q88" s="385"/>
      <c r="R88" s="386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184</v>
      </c>
      <c r="B89" s="64" t="s">
        <v>185</v>
      </c>
      <c r="C89" s="37">
        <v>4301020217</v>
      </c>
      <c r="D89" s="383">
        <v>4680115880658</v>
      </c>
      <c r="E89" s="383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79</v>
      </c>
      <c r="L89" s="39" t="s">
        <v>110</v>
      </c>
      <c r="M89" s="38">
        <v>50</v>
      </c>
      <c r="N89" s="4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5"/>
      <c r="P89" s="385"/>
      <c r="Q89" s="385"/>
      <c r="R89" s="386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186</v>
      </c>
      <c r="B90" s="64" t="s">
        <v>187</v>
      </c>
      <c r="C90" s="37">
        <v>4301020223</v>
      </c>
      <c r="D90" s="383">
        <v>4607091381962</v>
      </c>
      <c r="E90" s="383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79</v>
      </c>
      <c r="L90" s="39" t="s">
        <v>110</v>
      </c>
      <c r="M90" s="38">
        <v>50</v>
      </c>
      <c r="N90" s="43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85"/>
      <c r="P90" s="385"/>
      <c r="Q90" s="385"/>
      <c r="R90" s="386"/>
      <c r="S90" s="40" t="s">
        <v>48</v>
      </c>
      <c r="T90" s="40" t="s">
        <v>48</v>
      </c>
      <c r="U90" s="41" t="s">
        <v>0</v>
      </c>
      <c r="V90" s="59">
        <v>15</v>
      </c>
      <c r="W90" s="56">
        <f t="shared" si="4"/>
        <v>15</v>
      </c>
      <c r="X90" s="42">
        <f>IFERROR(IF(W90=0,"",ROUNDUP(W90/H90,0)*0.00753),"")</f>
        <v>3.7650000000000003E-2</v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90"/>
      <c r="B91" s="390"/>
      <c r="C91" s="390"/>
      <c r="D91" s="390"/>
      <c r="E91" s="390"/>
      <c r="F91" s="390"/>
      <c r="G91" s="390"/>
      <c r="H91" s="390"/>
      <c r="I91" s="390"/>
      <c r="J91" s="390"/>
      <c r="K91" s="390"/>
      <c r="L91" s="390"/>
      <c r="M91" s="391"/>
      <c r="N91" s="387" t="s">
        <v>43</v>
      </c>
      <c r="O91" s="388"/>
      <c r="P91" s="388"/>
      <c r="Q91" s="388"/>
      <c r="R91" s="388"/>
      <c r="S91" s="388"/>
      <c r="T91" s="389"/>
      <c r="U91" s="43" t="s">
        <v>42</v>
      </c>
      <c r="V91" s="44">
        <f>IFERROR(V84/H84,"0")+IFERROR(V85/H85,"0")+IFERROR(V86/H86,"0")+IFERROR(V87/H87,"0")+IFERROR(V88/H88,"0")+IFERROR(V89/H89,"0")+IFERROR(V90/H90,"0")</f>
        <v>5</v>
      </c>
      <c r="W91" s="44">
        <f>IFERROR(W84/H84,"0")+IFERROR(W85/H85,"0")+IFERROR(W86/H86,"0")+IFERROR(W87/H87,"0")+IFERROR(W88/H88,"0")+IFERROR(W89/H89,"0")+IFERROR(W90/H90,"0")</f>
        <v>5</v>
      </c>
      <c r="X91" s="44">
        <f>IFERROR(IF(X84="",0,X84),"0")+IFERROR(IF(X85="",0,X85),"0")+IFERROR(IF(X86="",0,X86),"0")+IFERROR(IF(X87="",0,X87),"0")+IFERROR(IF(X88="",0,X88),"0")+IFERROR(IF(X89="",0,X89),"0")+IFERROR(IF(X90="",0,X90),"0")</f>
        <v>3.7650000000000003E-2</v>
      </c>
      <c r="Y91" s="68"/>
      <c r="Z91" s="68"/>
    </row>
    <row r="92" spans="1:53" x14ac:dyDescent="0.2">
      <c r="A92" s="390"/>
      <c r="B92" s="390"/>
      <c r="C92" s="390"/>
      <c r="D92" s="390"/>
      <c r="E92" s="390"/>
      <c r="F92" s="390"/>
      <c r="G92" s="390"/>
      <c r="H92" s="390"/>
      <c r="I92" s="390"/>
      <c r="J92" s="390"/>
      <c r="K92" s="390"/>
      <c r="L92" s="390"/>
      <c r="M92" s="391"/>
      <c r="N92" s="387" t="s">
        <v>43</v>
      </c>
      <c r="O92" s="388"/>
      <c r="P92" s="388"/>
      <c r="Q92" s="388"/>
      <c r="R92" s="388"/>
      <c r="S92" s="388"/>
      <c r="T92" s="389"/>
      <c r="U92" s="43" t="s">
        <v>0</v>
      </c>
      <c r="V92" s="44">
        <f>IFERROR(SUM(V84:V90),"0")</f>
        <v>15</v>
      </c>
      <c r="W92" s="44">
        <f>IFERROR(SUM(W84:W90),"0")</f>
        <v>15</v>
      </c>
      <c r="X92" s="43"/>
      <c r="Y92" s="68"/>
      <c r="Z92" s="68"/>
    </row>
    <row r="93" spans="1:53" ht="14.25" customHeight="1" x14ac:dyDescent="0.25">
      <c r="A93" s="382" t="s">
        <v>75</v>
      </c>
      <c r="B93" s="382"/>
      <c r="C93" s="382"/>
      <c r="D93" s="382"/>
      <c r="E93" s="382"/>
      <c r="F93" s="382"/>
      <c r="G93" s="382"/>
      <c r="H93" s="382"/>
      <c r="I93" s="382"/>
      <c r="J93" s="382"/>
      <c r="K93" s="382"/>
      <c r="L93" s="382"/>
      <c r="M93" s="382"/>
      <c r="N93" s="382"/>
      <c r="O93" s="382"/>
      <c r="P93" s="382"/>
      <c r="Q93" s="382"/>
      <c r="R93" s="382"/>
      <c r="S93" s="382"/>
      <c r="T93" s="382"/>
      <c r="U93" s="382"/>
      <c r="V93" s="382"/>
      <c r="W93" s="382"/>
      <c r="X93" s="382"/>
      <c r="Y93" s="67"/>
      <c r="Z93" s="67"/>
    </row>
    <row r="94" spans="1:53" ht="16.5" customHeight="1" x14ac:dyDescent="0.25">
      <c r="A94" s="64" t="s">
        <v>188</v>
      </c>
      <c r="B94" s="64" t="s">
        <v>189</v>
      </c>
      <c r="C94" s="37">
        <v>4301030895</v>
      </c>
      <c r="D94" s="383">
        <v>4607091387667</v>
      </c>
      <c r="E94" s="383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111</v>
      </c>
      <c r="L94" s="39" t="s">
        <v>110</v>
      </c>
      <c r="M94" s="38">
        <v>40</v>
      </c>
      <c r="N94" s="4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85"/>
      <c r="P94" s="385"/>
      <c r="Q94" s="385"/>
      <c r="R94" s="386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4301030961</v>
      </c>
      <c r="D95" s="383">
        <v>4607091387636</v>
      </c>
      <c r="E95" s="383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79</v>
      </c>
      <c r="L95" s="39" t="s">
        <v>78</v>
      </c>
      <c r="M95" s="38">
        <v>40</v>
      </c>
      <c r="N95" s="4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85"/>
      <c r="P95" s="385"/>
      <c r="Q95" s="385"/>
      <c r="R95" s="386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4301031078</v>
      </c>
      <c r="D96" s="383">
        <v>4607091384727</v>
      </c>
      <c r="E96" s="383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111</v>
      </c>
      <c r="L96" s="39" t="s">
        <v>78</v>
      </c>
      <c r="M96" s="38">
        <v>45</v>
      </c>
      <c r="N96" s="4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85"/>
      <c r="P96" s="385"/>
      <c r="Q96" s="385"/>
      <c r="R96" s="38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4301031080</v>
      </c>
      <c r="D97" s="383">
        <v>4607091386745</v>
      </c>
      <c r="E97" s="383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111</v>
      </c>
      <c r="L97" s="39" t="s">
        <v>78</v>
      </c>
      <c r="M97" s="38">
        <v>45</v>
      </c>
      <c r="N97" s="4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85"/>
      <c r="P97" s="385"/>
      <c r="Q97" s="385"/>
      <c r="R97" s="38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196</v>
      </c>
      <c r="B98" s="64" t="s">
        <v>197</v>
      </c>
      <c r="C98" s="37">
        <v>4301030963</v>
      </c>
      <c r="D98" s="383">
        <v>4607091382426</v>
      </c>
      <c r="E98" s="383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111</v>
      </c>
      <c r="L98" s="39" t="s">
        <v>78</v>
      </c>
      <c r="M98" s="38">
        <v>40</v>
      </c>
      <c r="N98" s="4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85"/>
      <c r="P98" s="385"/>
      <c r="Q98" s="385"/>
      <c r="R98" s="386"/>
      <c r="S98" s="40" t="s">
        <v>48</v>
      </c>
      <c r="T98" s="40" t="s">
        <v>48</v>
      </c>
      <c r="U98" s="41" t="s">
        <v>0</v>
      </c>
      <c r="V98" s="59">
        <v>30</v>
      </c>
      <c r="W98" s="56">
        <f t="shared" si="5"/>
        <v>36</v>
      </c>
      <c r="X98" s="42">
        <f>IFERROR(IF(W98=0,"",ROUNDUP(W98/H98,0)*0.02175),"")</f>
        <v>8.6999999999999994E-2</v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4301030962</v>
      </c>
      <c r="D99" s="383">
        <v>4607091386547</v>
      </c>
      <c r="E99" s="383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183</v>
      </c>
      <c r="L99" s="39" t="s">
        <v>78</v>
      </c>
      <c r="M99" s="38">
        <v>40</v>
      </c>
      <c r="N99" s="4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85"/>
      <c r="P99" s="385"/>
      <c r="Q99" s="385"/>
      <c r="R99" s="38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4301031079</v>
      </c>
      <c r="D100" s="383">
        <v>4607091384734</v>
      </c>
      <c r="E100" s="383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183</v>
      </c>
      <c r="L100" s="39" t="s">
        <v>78</v>
      </c>
      <c r="M100" s="38">
        <v>45</v>
      </c>
      <c r="N100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85"/>
      <c r="P100" s="385"/>
      <c r="Q100" s="385"/>
      <c r="R100" s="38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383">
        <v>4607091382464</v>
      </c>
      <c r="E101" s="383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183</v>
      </c>
      <c r="L101" s="39" t="s">
        <v>78</v>
      </c>
      <c r="M101" s="38">
        <v>40</v>
      </c>
      <c r="N101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85"/>
      <c r="P101" s="385"/>
      <c r="Q101" s="385"/>
      <c r="R101" s="38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383">
        <v>4680115883444</v>
      </c>
      <c r="E102" s="38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79</v>
      </c>
      <c r="L102" s="39" t="s">
        <v>97</v>
      </c>
      <c r="M102" s="38">
        <v>90</v>
      </c>
      <c r="N102" s="440" t="s">
        <v>206</v>
      </c>
      <c r="O102" s="385"/>
      <c r="P102" s="385"/>
      <c r="Q102" s="385"/>
      <c r="R102" s="38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204</v>
      </c>
      <c r="B103" s="64" t="s">
        <v>207</v>
      </c>
      <c r="C103" s="37">
        <v>4301031234</v>
      </c>
      <c r="D103" s="383">
        <v>4680115883444</v>
      </c>
      <c r="E103" s="383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79</v>
      </c>
      <c r="L103" s="39" t="s">
        <v>97</v>
      </c>
      <c r="M103" s="38">
        <v>90</v>
      </c>
      <c r="N103" s="441" t="s">
        <v>206</v>
      </c>
      <c r="O103" s="385"/>
      <c r="P103" s="385"/>
      <c r="Q103" s="385"/>
      <c r="R103" s="386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90"/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1"/>
      <c r="N104" s="387" t="s">
        <v>43</v>
      </c>
      <c r="O104" s="388"/>
      <c r="P104" s="388"/>
      <c r="Q104" s="388"/>
      <c r="R104" s="388"/>
      <c r="S104" s="388"/>
      <c r="T104" s="389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3.3333333333333335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4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8.6999999999999994E-2</v>
      </c>
      <c r="Y104" s="68"/>
      <c r="Z104" s="68"/>
    </row>
    <row r="105" spans="1:53" x14ac:dyDescent="0.2">
      <c r="A105" s="390"/>
      <c r="B105" s="390"/>
      <c r="C105" s="390"/>
      <c r="D105" s="390"/>
      <c r="E105" s="390"/>
      <c r="F105" s="390"/>
      <c r="G105" s="390"/>
      <c r="H105" s="390"/>
      <c r="I105" s="390"/>
      <c r="J105" s="390"/>
      <c r="K105" s="390"/>
      <c r="L105" s="390"/>
      <c r="M105" s="391"/>
      <c r="N105" s="387" t="s">
        <v>43</v>
      </c>
      <c r="O105" s="388"/>
      <c r="P105" s="388"/>
      <c r="Q105" s="388"/>
      <c r="R105" s="388"/>
      <c r="S105" s="388"/>
      <c r="T105" s="389"/>
      <c r="U105" s="43" t="s">
        <v>0</v>
      </c>
      <c r="V105" s="44">
        <f>IFERROR(SUM(V94:V103),"0")</f>
        <v>30</v>
      </c>
      <c r="W105" s="44">
        <f>IFERROR(SUM(W94:W103),"0")</f>
        <v>36</v>
      </c>
      <c r="X105" s="43"/>
      <c r="Y105" s="68"/>
      <c r="Z105" s="68"/>
    </row>
    <row r="106" spans="1:53" ht="14.25" customHeight="1" x14ac:dyDescent="0.25">
      <c r="A106" s="382" t="s">
        <v>80</v>
      </c>
      <c r="B106" s="382"/>
      <c r="C106" s="382"/>
      <c r="D106" s="382"/>
      <c r="E106" s="382"/>
      <c r="F106" s="382"/>
      <c r="G106" s="382"/>
      <c r="H106" s="382"/>
      <c r="I106" s="382"/>
      <c r="J106" s="382"/>
      <c r="K106" s="382"/>
      <c r="L106" s="382"/>
      <c r="M106" s="382"/>
      <c r="N106" s="382"/>
      <c r="O106" s="382"/>
      <c r="P106" s="382"/>
      <c r="Q106" s="382"/>
      <c r="R106" s="382"/>
      <c r="S106" s="382"/>
      <c r="T106" s="382"/>
      <c r="U106" s="382"/>
      <c r="V106" s="382"/>
      <c r="W106" s="382"/>
      <c r="X106" s="382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83">
        <v>4607091386967</v>
      </c>
      <c r="E107" s="38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111</v>
      </c>
      <c r="L107" s="39" t="s">
        <v>132</v>
      </c>
      <c r="M107" s="38">
        <v>45</v>
      </c>
      <c r="N107" s="442" t="s">
        <v>210</v>
      </c>
      <c r="O107" s="385"/>
      <c r="P107" s="385"/>
      <c r="Q107" s="385"/>
      <c r="R107" s="386"/>
      <c r="S107" s="40" t="s">
        <v>48</v>
      </c>
      <c r="T107" s="40" t="s">
        <v>48</v>
      </c>
      <c r="U107" s="41" t="s">
        <v>0</v>
      </c>
      <c r="V107" s="59">
        <v>80</v>
      </c>
      <c r="W107" s="56">
        <f t="shared" ref="W107:W117" si="6">IFERROR(IF(V107="",0,CEILING((V107/$H107),1)*$H107),"")</f>
        <v>81</v>
      </c>
      <c r="X107" s="42">
        <f>IFERROR(IF(W107=0,"",ROUNDUP(W107/H107,0)*0.02175),"")</f>
        <v>0.21749999999999997</v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383">
        <v>4607091386967</v>
      </c>
      <c r="E108" s="38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111</v>
      </c>
      <c r="L108" s="39" t="s">
        <v>78</v>
      </c>
      <c r="M108" s="38">
        <v>45</v>
      </c>
      <c r="N108" s="443" t="s">
        <v>212</v>
      </c>
      <c r="O108" s="385"/>
      <c r="P108" s="385"/>
      <c r="Q108" s="385"/>
      <c r="R108" s="38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383">
        <v>4607091385304</v>
      </c>
      <c r="E109" s="383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111</v>
      </c>
      <c r="L109" s="39" t="s">
        <v>78</v>
      </c>
      <c r="M109" s="38">
        <v>40</v>
      </c>
      <c r="N109" s="444" t="s">
        <v>215</v>
      </c>
      <c r="O109" s="385"/>
      <c r="P109" s="385"/>
      <c r="Q109" s="385"/>
      <c r="R109" s="38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4301051306</v>
      </c>
      <c r="D110" s="383">
        <v>4607091386264</v>
      </c>
      <c r="E110" s="383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79</v>
      </c>
      <c r="L110" s="39" t="s">
        <v>78</v>
      </c>
      <c r="M110" s="38">
        <v>31</v>
      </c>
      <c r="N110" s="4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85"/>
      <c r="P110" s="385"/>
      <c r="Q110" s="385"/>
      <c r="R110" s="38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4301051477</v>
      </c>
      <c r="D111" s="383">
        <v>4680115882584</v>
      </c>
      <c r="E111" s="383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79</v>
      </c>
      <c r="L111" s="39" t="s">
        <v>97</v>
      </c>
      <c r="M111" s="38">
        <v>60</v>
      </c>
      <c r="N111" s="446" t="s">
        <v>220</v>
      </c>
      <c r="O111" s="385"/>
      <c r="P111" s="385"/>
      <c r="Q111" s="385"/>
      <c r="R111" s="38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383">
        <v>4680115882584</v>
      </c>
      <c r="E112" s="38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79</v>
      </c>
      <c r="L112" s="39" t="s">
        <v>97</v>
      </c>
      <c r="M112" s="38">
        <v>60</v>
      </c>
      <c r="N112" s="447" t="s">
        <v>222</v>
      </c>
      <c r="O112" s="385"/>
      <c r="P112" s="385"/>
      <c r="Q112" s="385"/>
      <c r="R112" s="38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383">
        <v>4607091385731</v>
      </c>
      <c r="E113" s="383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79</v>
      </c>
      <c r="L113" s="39" t="s">
        <v>132</v>
      </c>
      <c r="M113" s="38">
        <v>45</v>
      </c>
      <c r="N113" s="448" t="s">
        <v>225</v>
      </c>
      <c r="O113" s="385"/>
      <c r="P113" s="385"/>
      <c r="Q113" s="385"/>
      <c r="R113" s="38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226</v>
      </c>
      <c r="B114" s="64" t="s">
        <v>227</v>
      </c>
      <c r="C114" s="37">
        <v>4301051439</v>
      </c>
      <c r="D114" s="383">
        <v>4680115880214</v>
      </c>
      <c r="E114" s="383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79</v>
      </c>
      <c r="L114" s="39" t="s">
        <v>132</v>
      </c>
      <c r="M114" s="38">
        <v>45</v>
      </c>
      <c r="N114" s="449" t="s">
        <v>228</v>
      </c>
      <c r="O114" s="385"/>
      <c r="P114" s="385"/>
      <c r="Q114" s="385"/>
      <c r="R114" s="38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229</v>
      </c>
      <c r="B115" s="64" t="s">
        <v>230</v>
      </c>
      <c r="C115" s="37">
        <v>4301051438</v>
      </c>
      <c r="D115" s="383">
        <v>4680115880894</v>
      </c>
      <c r="E115" s="383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79</v>
      </c>
      <c r="L115" s="39" t="s">
        <v>132</v>
      </c>
      <c r="M115" s="38">
        <v>45</v>
      </c>
      <c r="N115" s="450" t="s">
        <v>231</v>
      </c>
      <c r="O115" s="385"/>
      <c r="P115" s="385"/>
      <c r="Q115" s="385"/>
      <c r="R115" s="38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4301051313</v>
      </c>
      <c r="D116" s="383">
        <v>4607091385427</v>
      </c>
      <c r="E116" s="383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79</v>
      </c>
      <c r="L116" s="39" t="s">
        <v>78</v>
      </c>
      <c r="M116" s="38">
        <v>40</v>
      </c>
      <c r="N116" s="4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85"/>
      <c r="P116" s="385"/>
      <c r="Q116" s="385"/>
      <c r="R116" s="38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4301051480</v>
      </c>
      <c r="D117" s="383">
        <v>4680115882645</v>
      </c>
      <c r="E117" s="383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79</v>
      </c>
      <c r="L117" s="39" t="s">
        <v>78</v>
      </c>
      <c r="M117" s="38">
        <v>40</v>
      </c>
      <c r="N117" s="452" t="s">
        <v>236</v>
      </c>
      <c r="O117" s="385"/>
      <c r="P117" s="385"/>
      <c r="Q117" s="385"/>
      <c r="R117" s="386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90"/>
      <c r="B118" s="390"/>
      <c r="C118" s="390"/>
      <c r="D118" s="390"/>
      <c r="E118" s="390"/>
      <c r="F118" s="390"/>
      <c r="G118" s="390"/>
      <c r="H118" s="390"/>
      <c r="I118" s="390"/>
      <c r="J118" s="390"/>
      <c r="K118" s="390"/>
      <c r="L118" s="390"/>
      <c r="M118" s="391"/>
      <c r="N118" s="387" t="s">
        <v>43</v>
      </c>
      <c r="O118" s="388"/>
      <c r="P118" s="388"/>
      <c r="Q118" s="388"/>
      <c r="R118" s="388"/>
      <c r="S118" s="388"/>
      <c r="T118" s="389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9.8765432098765444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10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0.21749999999999997</v>
      </c>
      <c r="Y118" s="68"/>
      <c r="Z118" s="68"/>
    </row>
    <row r="119" spans="1:53" x14ac:dyDescent="0.2">
      <c r="A119" s="390"/>
      <c r="B119" s="390"/>
      <c r="C119" s="390"/>
      <c r="D119" s="390"/>
      <c r="E119" s="390"/>
      <c r="F119" s="390"/>
      <c r="G119" s="390"/>
      <c r="H119" s="390"/>
      <c r="I119" s="390"/>
      <c r="J119" s="390"/>
      <c r="K119" s="390"/>
      <c r="L119" s="390"/>
      <c r="M119" s="391"/>
      <c r="N119" s="387" t="s">
        <v>43</v>
      </c>
      <c r="O119" s="388"/>
      <c r="P119" s="388"/>
      <c r="Q119" s="388"/>
      <c r="R119" s="388"/>
      <c r="S119" s="388"/>
      <c r="T119" s="389"/>
      <c r="U119" s="43" t="s">
        <v>0</v>
      </c>
      <c r="V119" s="44">
        <f>IFERROR(SUM(V107:V117),"0")</f>
        <v>80</v>
      </c>
      <c r="W119" s="44">
        <f>IFERROR(SUM(W107:W117),"0")</f>
        <v>81</v>
      </c>
      <c r="X119" s="43"/>
      <c r="Y119" s="68"/>
      <c r="Z119" s="68"/>
    </row>
    <row r="120" spans="1:53" ht="14.25" customHeight="1" x14ac:dyDescent="0.25">
      <c r="A120" s="382" t="s">
        <v>237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67"/>
      <c r="Z120" s="67"/>
    </row>
    <row r="121" spans="1:53" ht="27" customHeight="1" x14ac:dyDescent="0.25">
      <c r="A121" s="64" t="s">
        <v>238</v>
      </c>
      <c r="B121" s="64" t="s">
        <v>239</v>
      </c>
      <c r="C121" s="37">
        <v>4301060296</v>
      </c>
      <c r="D121" s="383">
        <v>4607091383065</v>
      </c>
      <c r="E121" s="383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79</v>
      </c>
      <c r="L121" s="39" t="s">
        <v>78</v>
      </c>
      <c r="M121" s="38">
        <v>30</v>
      </c>
      <c r="N121" s="45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85"/>
      <c r="P121" s="385"/>
      <c r="Q121" s="385"/>
      <c r="R121" s="386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383">
        <v>4680115881532</v>
      </c>
      <c r="E122" s="383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111</v>
      </c>
      <c r="L122" s="39" t="s">
        <v>132</v>
      </c>
      <c r="M122" s="38">
        <v>30</v>
      </c>
      <c r="N122" s="45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85"/>
      <c r="P122" s="385"/>
      <c r="Q122" s="385"/>
      <c r="R122" s="386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4301060356</v>
      </c>
      <c r="D123" s="383">
        <v>4680115882652</v>
      </c>
      <c r="E123" s="383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79</v>
      </c>
      <c r="L123" s="39" t="s">
        <v>78</v>
      </c>
      <c r="M123" s="38">
        <v>40</v>
      </c>
      <c r="N123" s="455" t="s">
        <v>244</v>
      </c>
      <c r="O123" s="385"/>
      <c r="P123" s="385"/>
      <c r="Q123" s="385"/>
      <c r="R123" s="386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245</v>
      </c>
      <c r="B124" s="64" t="s">
        <v>246</v>
      </c>
      <c r="C124" s="37">
        <v>4301060309</v>
      </c>
      <c r="D124" s="383">
        <v>4680115880238</v>
      </c>
      <c r="E124" s="383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79</v>
      </c>
      <c r="L124" s="39" t="s">
        <v>78</v>
      </c>
      <c r="M124" s="38">
        <v>40</v>
      </c>
      <c r="N124" s="45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85"/>
      <c r="P124" s="385"/>
      <c r="Q124" s="385"/>
      <c r="R124" s="386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247</v>
      </c>
      <c r="B125" s="64" t="s">
        <v>248</v>
      </c>
      <c r="C125" s="37">
        <v>4301060351</v>
      </c>
      <c r="D125" s="383">
        <v>4680115881464</v>
      </c>
      <c r="E125" s="383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79</v>
      </c>
      <c r="L125" s="39" t="s">
        <v>132</v>
      </c>
      <c r="M125" s="38">
        <v>30</v>
      </c>
      <c r="N125" s="457" t="s">
        <v>249</v>
      </c>
      <c r="O125" s="385"/>
      <c r="P125" s="385"/>
      <c r="Q125" s="385"/>
      <c r="R125" s="386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90"/>
      <c r="B126" s="390"/>
      <c r="C126" s="390"/>
      <c r="D126" s="390"/>
      <c r="E126" s="390"/>
      <c r="F126" s="390"/>
      <c r="G126" s="390"/>
      <c r="H126" s="390"/>
      <c r="I126" s="390"/>
      <c r="J126" s="390"/>
      <c r="K126" s="390"/>
      <c r="L126" s="390"/>
      <c r="M126" s="391"/>
      <c r="N126" s="387" t="s">
        <v>43</v>
      </c>
      <c r="O126" s="388"/>
      <c r="P126" s="388"/>
      <c r="Q126" s="388"/>
      <c r="R126" s="388"/>
      <c r="S126" s="388"/>
      <c r="T126" s="389"/>
      <c r="U126" s="43" t="s">
        <v>42</v>
      </c>
      <c r="V126" s="44">
        <f>IFERROR(V121/H121,"0")+IFERROR(V122/H122,"0")+IFERROR(V123/H123,"0")+IFERROR(V124/H124,"0")+IFERROR(V125/H125,"0")</f>
        <v>0</v>
      </c>
      <c r="W126" s="44">
        <f>IFERROR(W121/H121,"0")+IFERROR(W122/H122,"0")+IFERROR(W123/H123,"0")+IFERROR(W124/H124,"0")+IFERROR(W125/H125,"0")</f>
        <v>0</v>
      </c>
      <c r="X126" s="44">
        <f>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390"/>
      <c r="B127" s="390"/>
      <c r="C127" s="390"/>
      <c r="D127" s="390"/>
      <c r="E127" s="390"/>
      <c r="F127" s="390"/>
      <c r="G127" s="390"/>
      <c r="H127" s="390"/>
      <c r="I127" s="390"/>
      <c r="J127" s="390"/>
      <c r="K127" s="390"/>
      <c r="L127" s="390"/>
      <c r="M127" s="391"/>
      <c r="N127" s="387" t="s">
        <v>43</v>
      </c>
      <c r="O127" s="388"/>
      <c r="P127" s="388"/>
      <c r="Q127" s="388"/>
      <c r="R127" s="388"/>
      <c r="S127" s="388"/>
      <c r="T127" s="389"/>
      <c r="U127" s="43" t="s">
        <v>0</v>
      </c>
      <c r="V127" s="44">
        <f>IFERROR(SUM(V121:V125),"0")</f>
        <v>0</v>
      </c>
      <c r="W127" s="44">
        <f>IFERROR(SUM(W121:W125),"0")</f>
        <v>0</v>
      </c>
      <c r="X127" s="43"/>
      <c r="Y127" s="68"/>
      <c r="Z127" s="68"/>
    </row>
    <row r="128" spans="1:53" ht="16.5" customHeight="1" x14ac:dyDescent="0.25">
      <c r="A128" s="381" t="s">
        <v>250</v>
      </c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  <c r="O128" s="381"/>
      <c r="P128" s="381"/>
      <c r="Q128" s="381"/>
      <c r="R128" s="381"/>
      <c r="S128" s="381"/>
      <c r="T128" s="381"/>
      <c r="U128" s="381"/>
      <c r="V128" s="381"/>
      <c r="W128" s="381"/>
      <c r="X128" s="381"/>
      <c r="Y128" s="66"/>
      <c r="Z128" s="66"/>
    </row>
    <row r="129" spans="1:53" ht="14.25" customHeight="1" x14ac:dyDescent="0.25">
      <c r="A129" s="382" t="s">
        <v>80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67"/>
      <c r="Z129" s="67"/>
    </row>
    <row r="130" spans="1:53" ht="27" customHeight="1" x14ac:dyDescent="0.25">
      <c r="A130" s="64" t="s">
        <v>251</v>
      </c>
      <c r="B130" s="64" t="s">
        <v>252</v>
      </c>
      <c r="C130" s="37">
        <v>4301051612</v>
      </c>
      <c r="D130" s="383">
        <v>4607091385168</v>
      </c>
      <c r="E130" s="383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111</v>
      </c>
      <c r="L130" s="39" t="s">
        <v>78</v>
      </c>
      <c r="M130" s="38">
        <v>45</v>
      </c>
      <c r="N130" s="458" t="s">
        <v>253</v>
      </c>
      <c r="O130" s="385"/>
      <c r="P130" s="385"/>
      <c r="Q130" s="385"/>
      <c r="R130" s="386"/>
      <c r="S130" s="40" t="s">
        <v>48</v>
      </c>
      <c r="T130" s="40" t="s">
        <v>48</v>
      </c>
      <c r="U130" s="41" t="s">
        <v>0</v>
      </c>
      <c r="V130" s="59">
        <v>30</v>
      </c>
      <c r="W130" s="56">
        <f>IFERROR(IF(V130="",0,CEILING((V130/$H130),1)*$H130),"")</f>
        <v>33.6</v>
      </c>
      <c r="X130" s="42">
        <f>IFERROR(IF(W130=0,"",ROUNDUP(W130/H130,0)*0.02175),"")</f>
        <v>8.6999999999999994E-2</v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254</v>
      </c>
      <c r="B131" s="64" t="s">
        <v>255</v>
      </c>
      <c r="C131" s="37">
        <v>4301051362</v>
      </c>
      <c r="D131" s="383">
        <v>4607091383256</v>
      </c>
      <c r="E131" s="383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79</v>
      </c>
      <c r="L131" s="39" t="s">
        <v>132</v>
      </c>
      <c r="M131" s="38">
        <v>45</v>
      </c>
      <c r="N131" s="4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85"/>
      <c r="P131" s="385"/>
      <c r="Q131" s="385"/>
      <c r="R131" s="386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256</v>
      </c>
      <c r="B132" s="64" t="s">
        <v>257</v>
      </c>
      <c r="C132" s="37">
        <v>4301051358</v>
      </c>
      <c r="D132" s="383">
        <v>4607091385748</v>
      </c>
      <c r="E132" s="383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79</v>
      </c>
      <c r="L132" s="39" t="s">
        <v>132</v>
      </c>
      <c r="M132" s="38">
        <v>45</v>
      </c>
      <c r="N132" s="4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85"/>
      <c r="P132" s="385"/>
      <c r="Q132" s="385"/>
      <c r="R132" s="386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90"/>
      <c r="B133" s="390"/>
      <c r="C133" s="390"/>
      <c r="D133" s="390"/>
      <c r="E133" s="390"/>
      <c r="F133" s="390"/>
      <c r="G133" s="390"/>
      <c r="H133" s="390"/>
      <c r="I133" s="390"/>
      <c r="J133" s="390"/>
      <c r="K133" s="390"/>
      <c r="L133" s="390"/>
      <c r="M133" s="391"/>
      <c r="N133" s="387" t="s">
        <v>43</v>
      </c>
      <c r="O133" s="388"/>
      <c r="P133" s="388"/>
      <c r="Q133" s="388"/>
      <c r="R133" s="388"/>
      <c r="S133" s="388"/>
      <c r="T133" s="389"/>
      <c r="U133" s="43" t="s">
        <v>42</v>
      </c>
      <c r="V133" s="44">
        <f>IFERROR(V130/H130,"0")+IFERROR(V131/H131,"0")+IFERROR(V132/H132,"0")</f>
        <v>3.5714285714285712</v>
      </c>
      <c r="W133" s="44">
        <f>IFERROR(W130/H130,"0")+IFERROR(W131/H131,"0")+IFERROR(W132/H132,"0")</f>
        <v>4</v>
      </c>
      <c r="X133" s="44">
        <f>IFERROR(IF(X130="",0,X130),"0")+IFERROR(IF(X131="",0,X131),"0")+IFERROR(IF(X132="",0,X132),"0")</f>
        <v>8.6999999999999994E-2</v>
      </c>
      <c r="Y133" s="68"/>
      <c r="Z133" s="68"/>
    </row>
    <row r="134" spans="1:53" x14ac:dyDescent="0.2">
      <c r="A134" s="390"/>
      <c r="B134" s="390"/>
      <c r="C134" s="390"/>
      <c r="D134" s="390"/>
      <c r="E134" s="390"/>
      <c r="F134" s="390"/>
      <c r="G134" s="390"/>
      <c r="H134" s="390"/>
      <c r="I134" s="390"/>
      <c r="J134" s="390"/>
      <c r="K134" s="390"/>
      <c r="L134" s="390"/>
      <c r="M134" s="391"/>
      <c r="N134" s="387" t="s">
        <v>43</v>
      </c>
      <c r="O134" s="388"/>
      <c r="P134" s="388"/>
      <c r="Q134" s="388"/>
      <c r="R134" s="388"/>
      <c r="S134" s="388"/>
      <c r="T134" s="389"/>
      <c r="U134" s="43" t="s">
        <v>0</v>
      </c>
      <c r="V134" s="44">
        <f>IFERROR(SUM(V130:V132),"0")</f>
        <v>30</v>
      </c>
      <c r="W134" s="44">
        <f>IFERROR(SUM(W130:W132),"0")</f>
        <v>33.6</v>
      </c>
      <c r="X134" s="43"/>
      <c r="Y134" s="68"/>
      <c r="Z134" s="68"/>
    </row>
    <row r="135" spans="1:53" ht="27.75" customHeight="1" x14ac:dyDescent="0.2">
      <c r="A135" s="380" t="s">
        <v>258</v>
      </c>
      <c r="B135" s="380"/>
      <c r="C135" s="380"/>
      <c r="D135" s="380"/>
      <c r="E135" s="380"/>
      <c r="F135" s="380"/>
      <c r="G135" s="380"/>
      <c r="H135" s="380"/>
      <c r="I135" s="380"/>
      <c r="J135" s="380"/>
      <c r="K135" s="380"/>
      <c r="L135" s="380"/>
      <c r="M135" s="380"/>
      <c r="N135" s="380"/>
      <c r="O135" s="380"/>
      <c r="P135" s="380"/>
      <c r="Q135" s="380"/>
      <c r="R135" s="380"/>
      <c r="S135" s="380"/>
      <c r="T135" s="380"/>
      <c r="U135" s="380"/>
      <c r="V135" s="380"/>
      <c r="W135" s="380"/>
      <c r="X135" s="380"/>
      <c r="Y135" s="55"/>
      <c r="Z135" s="55"/>
    </row>
    <row r="136" spans="1:53" ht="16.5" customHeight="1" x14ac:dyDescent="0.25">
      <c r="A136" s="381" t="s">
        <v>259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66"/>
      <c r="Z136" s="66"/>
    </row>
    <row r="137" spans="1:53" ht="14.25" customHeight="1" x14ac:dyDescent="0.25">
      <c r="A137" s="382" t="s">
        <v>115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67"/>
      <c r="Z137" s="67"/>
    </row>
    <row r="138" spans="1:53" ht="27" customHeight="1" x14ac:dyDescent="0.25">
      <c r="A138" s="64" t="s">
        <v>260</v>
      </c>
      <c r="B138" s="64" t="s">
        <v>261</v>
      </c>
      <c r="C138" s="37">
        <v>4301011223</v>
      </c>
      <c r="D138" s="383">
        <v>4607091383423</v>
      </c>
      <c r="E138" s="383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111</v>
      </c>
      <c r="L138" s="39" t="s">
        <v>132</v>
      </c>
      <c r="M138" s="38">
        <v>35</v>
      </c>
      <c r="N138" s="4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85"/>
      <c r="P138" s="385"/>
      <c r="Q138" s="385"/>
      <c r="R138" s="386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262</v>
      </c>
      <c r="B139" s="64" t="s">
        <v>263</v>
      </c>
      <c r="C139" s="37">
        <v>4301011338</v>
      </c>
      <c r="D139" s="383">
        <v>4607091381405</v>
      </c>
      <c r="E139" s="383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111</v>
      </c>
      <c r="L139" s="39" t="s">
        <v>78</v>
      </c>
      <c r="M139" s="38">
        <v>35</v>
      </c>
      <c r="N139" s="46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85"/>
      <c r="P139" s="385"/>
      <c r="Q139" s="385"/>
      <c r="R139" s="386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264</v>
      </c>
      <c r="B140" s="64" t="s">
        <v>265</v>
      </c>
      <c r="C140" s="37">
        <v>4301011333</v>
      </c>
      <c r="D140" s="383">
        <v>4607091386516</v>
      </c>
      <c r="E140" s="383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111</v>
      </c>
      <c r="L140" s="39" t="s">
        <v>78</v>
      </c>
      <c r="M140" s="38">
        <v>30</v>
      </c>
      <c r="N140" s="46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85"/>
      <c r="P140" s="385"/>
      <c r="Q140" s="385"/>
      <c r="R140" s="386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90"/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1"/>
      <c r="N141" s="387" t="s">
        <v>43</v>
      </c>
      <c r="O141" s="388"/>
      <c r="P141" s="388"/>
      <c r="Q141" s="388"/>
      <c r="R141" s="388"/>
      <c r="S141" s="388"/>
      <c r="T141" s="389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90"/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1"/>
      <c r="N142" s="387" t="s">
        <v>43</v>
      </c>
      <c r="O142" s="388"/>
      <c r="P142" s="388"/>
      <c r="Q142" s="388"/>
      <c r="R142" s="388"/>
      <c r="S142" s="388"/>
      <c r="T142" s="389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81" t="s">
        <v>266</v>
      </c>
      <c r="B143" s="381"/>
      <c r="C143" s="381"/>
      <c r="D143" s="381"/>
      <c r="E143" s="381"/>
      <c r="F143" s="381"/>
      <c r="G143" s="381"/>
      <c r="H143" s="381"/>
      <c r="I143" s="381"/>
      <c r="J143" s="381"/>
      <c r="K143" s="381"/>
      <c r="L143" s="381"/>
      <c r="M143" s="381"/>
      <c r="N143" s="381"/>
      <c r="O143" s="381"/>
      <c r="P143" s="381"/>
      <c r="Q143" s="381"/>
      <c r="R143" s="381"/>
      <c r="S143" s="381"/>
      <c r="T143" s="381"/>
      <c r="U143" s="381"/>
      <c r="V143" s="381"/>
      <c r="W143" s="381"/>
      <c r="X143" s="381"/>
      <c r="Y143" s="66"/>
      <c r="Z143" s="66"/>
    </row>
    <row r="144" spans="1:53" ht="14.25" customHeight="1" x14ac:dyDescent="0.25">
      <c r="A144" s="382" t="s">
        <v>75</v>
      </c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382"/>
      <c r="P144" s="382"/>
      <c r="Q144" s="382"/>
      <c r="R144" s="382"/>
      <c r="S144" s="382"/>
      <c r="T144" s="382"/>
      <c r="U144" s="382"/>
      <c r="V144" s="382"/>
      <c r="W144" s="382"/>
      <c r="X144" s="382"/>
      <c r="Y144" s="67"/>
      <c r="Z144" s="67"/>
    </row>
    <row r="145" spans="1:53" ht="16.5" customHeight="1" x14ac:dyDescent="0.25">
      <c r="A145" s="64" t="s">
        <v>267</v>
      </c>
      <c r="B145" s="64" t="s">
        <v>268</v>
      </c>
      <c r="C145" s="37">
        <v>4301031245</v>
      </c>
      <c r="D145" s="383">
        <v>4680115883963</v>
      </c>
      <c r="E145" s="383"/>
      <c r="F145" s="63">
        <v>0.28000000000000003</v>
      </c>
      <c r="G145" s="38">
        <v>6</v>
      </c>
      <c r="H145" s="63">
        <v>1.68</v>
      </c>
      <c r="I145" s="63">
        <v>1.78</v>
      </c>
      <c r="J145" s="38">
        <v>234</v>
      </c>
      <c r="K145" s="38" t="s">
        <v>183</v>
      </c>
      <c r="L145" s="39" t="s">
        <v>78</v>
      </c>
      <c r="M145" s="38">
        <v>40</v>
      </c>
      <c r="N145" s="464" t="s">
        <v>269</v>
      </c>
      <c r="O145" s="385"/>
      <c r="P145" s="385"/>
      <c r="Q145" s="385"/>
      <c r="R145" s="386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IFERROR(IF(W145=0,"",ROUNDUP(W145/H145,0)*0.00502),"")</f>
        <v/>
      </c>
      <c r="Y145" s="69" t="s">
        <v>48</v>
      </c>
      <c r="Z145" s="70" t="s">
        <v>270</v>
      </c>
      <c r="AD145" s="71"/>
      <c r="BA145" s="146" t="s">
        <v>66</v>
      </c>
    </row>
    <row r="146" spans="1:53" ht="27" customHeight="1" x14ac:dyDescent="0.25">
      <c r="A146" s="64" t="s">
        <v>271</v>
      </c>
      <c r="B146" s="64" t="s">
        <v>272</v>
      </c>
      <c r="C146" s="37">
        <v>4301031191</v>
      </c>
      <c r="D146" s="383">
        <v>4680115880993</v>
      </c>
      <c r="E146" s="383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79</v>
      </c>
      <c r="L146" s="39" t="s">
        <v>78</v>
      </c>
      <c r="M146" s="38">
        <v>40</v>
      </c>
      <c r="N146" s="46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85"/>
      <c r="P146" s="385"/>
      <c r="Q146" s="385"/>
      <c r="R146" s="386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273</v>
      </c>
      <c r="B147" s="64" t="s">
        <v>274</v>
      </c>
      <c r="C147" s="37">
        <v>4301031204</v>
      </c>
      <c r="D147" s="383">
        <v>4680115881761</v>
      </c>
      <c r="E147" s="383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79</v>
      </c>
      <c r="L147" s="39" t="s">
        <v>78</v>
      </c>
      <c r="M147" s="38">
        <v>40</v>
      </c>
      <c r="N147" s="4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85"/>
      <c r="P147" s="385"/>
      <c r="Q147" s="385"/>
      <c r="R147" s="386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275</v>
      </c>
      <c r="B148" s="64" t="s">
        <v>276</v>
      </c>
      <c r="C148" s="37">
        <v>4301031201</v>
      </c>
      <c r="D148" s="383">
        <v>4680115881563</v>
      </c>
      <c r="E148" s="383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79</v>
      </c>
      <c r="L148" s="39" t="s">
        <v>78</v>
      </c>
      <c r="M148" s="38">
        <v>40</v>
      </c>
      <c r="N148" s="4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85"/>
      <c r="P148" s="385"/>
      <c r="Q148" s="385"/>
      <c r="R148" s="38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277</v>
      </c>
      <c r="B149" s="64" t="s">
        <v>278</v>
      </c>
      <c r="C149" s="37">
        <v>4301031199</v>
      </c>
      <c r="D149" s="383">
        <v>4680115880986</v>
      </c>
      <c r="E149" s="383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183</v>
      </c>
      <c r="L149" s="39" t="s">
        <v>78</v>
      </c>
      <c r="M149" s="38">
        <v>40</v>
      </c>
      <c r="N149" s="4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85"/>
      <c r="P149" s="385"/>
      <c r="Q149" s="385"/>
      <c r="R149" s="38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279</v>
      </c>
      <c r="B150" s="64" t="s">
        <v>280</v>
      </c>
      <c r="C150" s="37">
        <v>4301031190</v>
      </c>
      <c r="D150" s="383">
        <v>4680115880207</v>
      </c>
      <c r="E150" s="383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79</v>
      </c>
      <c r="L150" s="39" t="s">
        <v>78</v>
      </c>
      <c r="M150" s="38">
        <v>40</v>
      </c>
      <c r="N150" s="46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85"/>
      <c r="P150" s="385"/>
      <c r="Q150" s="385"/>
      <c r="R150" s="38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281</v>
      </c>
      <c r="B151" s="64" t="s">
        <v>282</v>
      </c>
      <c r="C151" s="37">
        <v>4301031205</v>
      </c>
      <c r="D151" s="383">
        <v>4680115881785</v>
      </c>
      <c r="E151" s="383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183</v>
      </c>
      <c r="L151" s="39" t="s">
        <v>78</v>
      </c>
      <c r="M151" s="38">
        <v>40</v>
      </c>
      <c r="N151" s="4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85"/>
      <c r="P151" s="385"/>
      <c r="Q151" s="385"/>
      <c r="R151" s="38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283</v>
      </c>
      <c r="B152" s="64" t="s">
        <v>284</v>
      </c>
      <c r="C152" s="37">
        <v>4301031202</v>
      </c>
      <c r="D152" s="383">
        <v>4680115881679</v>
      </c>
      <c r="E152" s="383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183</v>
      </c>
      <c r="L152" s="39" t="s">
        <v>78</v>
      </c>
      <c r="M152" s="38">
        <v>40</v>
      </c>
      <c r="N152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85"/>
      <c r="P152" s="385"/>
      <c r="Q152" s="385"/>
      <c r="R152" s="386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285</v>
      </c>
      <c r="B153" s="64" t="s">
        <v>286</v>
      </c>
      <c r="C153" s="37">
        <v>4301031158</v>
      </c>
      <c r="D153" s="383">
        <v>4680115880191</v>
      </c>
      <c r="E153" s="383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79</v>
      </c>
      <c r="L153" s="39" t="s">
        <v>78</v>
      </c>
      <c r="M153" s="38">
        <v>40</v>
      </c>
      <c r="N153" s="4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85"/>
      <c r="P153" s="385"/>
      <c r="Q153" s="385"/>
      <c r="R153" s="386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90"/>
      <c r="B154" s="390"/>
      <c r="C154" s="390"/>
      <c r="D154" s="390"/>
      <c r="E154" s="390"/>
      <c r="F154" s="390"/>
      <c r="G154" s="390"/>
      <c r="H154" s="390"/>
      <c r="I154" s="390"/>
      <c r="J154" s="390"/>
      <c r="K154" s="390"/>
      <c r="L154" s="390"/>
      <c r="M154" s="391"/>
      <c r="N154" s="387" t="s">
        <v>43</v>
      </c>
      <c r="O154" s="388"/>
      <c r="P154" s="388"/>
      <c r="Q154" s="388"/>
      <c r="R154" s="388"/>
      <c r="S154" s="388"/>
      <c r="T154" s="389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x14ac:dyDescent="0.2">
      <c r="A155" s="390"/>
      <c r="B155" s="390"/>
      <c r="C155" s="390"/>
      <c r="D155" s="390"/>
      <c r="E155" s="390"/>
      <c r="F155" s="390"/>
      <c r="G155" s="390"/>
      <c r="H155" s="390"/>
      <c r="I155" s="390"/>
      <c r="J155" s="390"/>
      <c r="K155" s="390"/>
      <c r="L155" s="390"/>
      <c r="M155" s="391"/>
      <c r="N155" s="387" t="s">
        <v>43</v>
      </c>
      <c r="O155" s="388"/>
      <c r="P155" s="388"/>
      <c r="Q155" s="388"/>
      <c r="R155" s="388"/>
      <c r="S155" s="388"/>
      <c r="T155" s="389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25">
      <c r="A156" s="381" t="s">
        <v>287</v>
      </c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81"/>
      <c r="P156" s="381"/>
      <c r="Q156" s="381"/>
      <c r="R156" s="381"/>
      <c r="S156" s="381"/>
      <c r="T156" s="381"/>
      <c r="U156" s="381"/>
      <c r="V156" s="381"/>
      <c r="W156" s="381"/>
      <c r="X156" s="381"/>
      <c r="Y156" s="66"/>
      <c r="Z156" s="66"/>
    </row>
    <row r="157" spans="1:53" ht="14.25" customHeight="1" x14ac:dyDescent="0.25">
      <c r="A157" s="382" t="s">
        <v>115</v>
      </c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382"/>
      <c r="P157" s="382"/>
      <c r="Q157" s="382"/>
      <c r="R157" s="382"/>
      <c r="S157" s="382"/>
      <c r="T157" s="382"/>
      <c r="U157" s="382"/>
      <c r="V157" s="382"/>
      <c r="W157" s="382"/>
      <c r="X157" s="382"/>
      <c r="Y157" s="67"/>
      <c r="Z157" s="67"/>
    </row>
    <row r="158" spans="1:53" ht="16.5" customHeight="1" x14ac:dyDescent="0.25">
      <c r="A158" s="64" t="s">
        <v>288</v>
      </c>
      <c r="B158" s="64" t="s">
        <v>289</v>
      </c>
      <c r="C158" s="37">
        <v>4301011450</v>
      </c>
      <c r="D158" s="383">
        <v>4680115881402</v>
      </c>
      <c r="E158" s="38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111</v>
      </c>
      <c r="L158" s="39" t="s">
        <v>110</v>
      </c>
      <c r="M158" s="38">
        <v>55</v>
      </c>
      <c r="N158" s="4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85"/>
      <c r="P158" s="385"/>
      <c r="Q158" s="385"/>
      <c r="R158" s="386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290</v>
      </c>
      <c r="B159" s="64" t="s">
        <v>291</v>
      </c>
      <c r="C159" s="37">
        <v>4301011454</v>
      </c>
      <c r="D159" s="383">
        <v>4680115881396</v>
      </c>
      <c r="E159" s="383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79</v>
      </c>
      <c r="L159" s="39" t="s">
        <v>78</v>
      </c>
      <c r="M159" s="38">
        <v>55</v>
      </c>
      <c r="N159" s="4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85"/>
      <c r="P159" s="385"/>
      <c r="Q159" s="385"/>
      <c r="R159" s="386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90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1"/>
      <c r="N160" s="387" t="s">
        <v>43</v>
      </c>
      <c r="O160" s="388"/>
      <c r="P160" s="388"/>
      <c r="Q160" s="388"/>
      <c r="R160" s="388"/>
      <c r="S160" s="388"/>
      <c r="T160" s="389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90"/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1"/>
      <c r="N161" s="387" t="s">
        <v>43</v>
      </c>
      <c r="O161" s="388"/>
      <c r="P161" s="388"/>
      <c r="Q161" s="388"/>
      <c r="R161" s="388"/>
      <c r="S161" s="388"/>
      <c r="T161" s="389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82" t="s">
        <v>107</v>
      </c>
      <c r="B162" s="382"/>
      <c r="C162" s="382"/>
      <c r="D162" s="382"/>
      <c r="E162" s="382"/>
      <c r="F162" s="382"/>
      <c r="G162" s="382"/>
      <c r="H162" s="382"/>
      <c r="I162" s="382"/>
      <c r="J162" s="382"/>
      <c r="K162" s="382"/>
      <c r="L162" s="382"/>
      <c r="M162" s="382"/>
      <c r="N162" s="382"/>
      <c r="O162" s="382"/>
      <c r="P162" s="382"/>
      <c r="Q162" s="382"/>
      <c r="R162" s="382"/>
      <c r="S162" s="382"/>
      <c r="T162" s="382"/>
      <c r="U162" s="382"/>
      <c r="V162" s="382"/>
      <c r="W162" s="382"/>
      <c r="X162" s="382"/>
      <c r="Y162" s="67"/>
      <c r="Z162" s="67"/>
    </row>
    <row r="163" spans="1:53" ht="16.5" customHeight="1" x14ac:dyDescent="0.25">
      <c r="A163" s="64" t="s">
        <v>292</v>
      </c>
      <c r="B163" s="64" t="s">
        <v>293</v>
      </c>
      <c r="C163" s="37">
        <v>4301020262</v>
      </c>
      <c r="D163" s="383">
        <v>4680115882935</v>
      </c>
      <c r="E163" s="383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111</v>
      </c>
      <c r="L163" s="39" t="s">
        <v>132</v>
      </c>
      <c r="M163" s="38">
        <v>50</v>
      </c>
      <c r="N163" s="475" t="s">
        <v>294</v>
      </c>
      <c r="O163" s="385"/>
      <c r="P163" s="385"/>
      <c r="Q163" s="385"/>
      <c r="R163" s="386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295</v>
      </c>
      <c r="B164" s="64" t="s">
        <v>296</v>
      </c>
      <c r="C164" s="37">
        <v>4301020220</v>
      </c>
      <c r="D164" s="383">
        <v>4680115880764</v>
      </c>
      <c r="E164" s="383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79</v>
      </c>
      <c r="L164" s="39" t="s">
        <v>110</v>
      </c>
      <c r="M164" s="38">
        <v>50</v>
      </c>
      <c r="N164" s="4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85"/>
      <c r="P164" s="385"/>
      <c r="Q164" s="385"/>
      <c r="R164" s="386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90"/>
      <c r="B165" s="390"/>
      <c r="C165" s="390"/>
      <c r="D165" s="390"/>
      <c r="E165" s="390"/>
      <c r="F165" s="390"/>
      <c r="G165" s="390"/>
      <c r="H165" s="390"/>
      <c r="I165" s="390"/>
      <c r="J165" s="390"/>
      <c r="K165" s="390"/>
      <c r="L165" s="390"/>
      <c r="M165" s="391"/>
      <c r="N165" s="387" t="s">
        <v>43</v>
      </c>
      <c r="O165" s="388"/>
      <c r="P165" s="388"/>
      <c r="Q165" s="388"/>
      <c r="R165" s="388"/>
      <c r="S165" s="388"/>
      <c r="T165" s="389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90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1"/>
      <c r="N166" s="387" t="s">
        <v>43</v>
      </c>
      <c r="O166" s="388"/>
      <c r="P166" s="388"/>
      <c r="Q166" s="388"/>
      <c r="R166" s="388"/>
      <c r="S166" s="388"/>
      <c r="T166" s="389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82" t="s">
        <v>75</v>
      </c>
      <c r="B167" s="382"/>
      <c r="C167" s="382"/>
      <c r="D167" s="382"/>
      <c r="E167" s="382"/>
      <c r="F167" s="382"/>
      <c r="G167" s="382"/>
      <c r="H167" s="382"/>
      <c r="I167" s="382"/>
      <c r="J167" s="382"/>
      <c r="K167" s="382"/>
      <c r="L167" s="382"/>
      <c r="M167" s="382"/>
      <c r="N167" s="382"/>
      <c r="O167" s="382"/>
      <c r="P167" s="382"/>
      <c r="Q167" s="382"/>
      <c r="R167" s="382"/>
      <c r="S167" s="382"/>
      <c r="T167" s="382"/>
      <c r="U167" s="382"/>
      <c r="V167" s="382"/>
      <c r="W167" s="382"/>
      <c r="X167" s="382"/>
      <c r="Y167" s="67"/>
      <c r="Z167" s="67"/>
    </row>
    <row r="168" spans="1:53" ht="27" customHeight="1" x14ac:dyDescent="0.25">
      <c r="A168" s="64" t="s">
        <v>297</v>
      </c>
      <c r="B168" s="64" t="s">
        <v>298</v>
      </c>
      <c r="C168" s="37">
        <v>4301031224</v>
      </c>
      <c r="D168" s="383">
        <v>4680115882683</v>
      </c>
      <c r="E168" s="383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79</v>
      </c>
      <c r="L168" s="39" t="s">
        <v>78</v>
      </c>
      <c r="M168" s="38">
        <v>40</v>
      </c>
      <c r="N168" s="4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85"/>
      <c r="P168" s="385"/>
      <c r="Q168" s="385"/>
      <c r="R168" s="386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299</v>
      </c>
      <c r="B169" s="64" t="s">
        <v>300</v>
      </c>
      <c r="C169" s="37">
        <v>4301031230</v>
      </c>
      <c r="D169" s="383">
        <v>4680115882690</v>
      </c>
      <c r="E169" s="38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79</v>
      </c>
      <c r="L169" s="39" t="s">
        <v>78</v>
      </c>
      <c r="M169" s="38">
        <v>40</v>
      </c>
      <c r="N169" s="4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85"/>
      <c r="P169" s="385"/>
      <c r="Q169" s="385"/>
      <c r="R169" s="386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301</v>
      </c>
      <c r="B170" s="64" t="s">
        <v>302</v>
      </c>
      <c r="C170" s="37">
        <v>4301031220</v>
      </c>
      <c r="D170" s="383">
        <v>4680115882669</v>
      </c>
      <c r="E170" s="38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79</v>
      </c>
      <c r="L170" s="39" t="s">
        <v>78</v>
      </c>
      <c r="M170" s="38">
        <v>40</v>
      </c>
      <c r="N170" s="4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85"/>
      <c r="P170" s="385"/>
      <c r="Q170" s="385"/>
      <c r="R170" s="386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303</v>
      </c>
      <c r="B171" s="64" t="s">
        <v>304</v>
      </c>
      <c r="C171" s="37">
        <v>4301031221</v>
      </c>
      <c r="D171" s="383">
        <v>4680115882676</v>
      </c>
      <c r="E171" s="38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79</v>
      </c>
      <c r="L171" s="39" t="s">
        <v>78</v>
      </c>
      <c r="M171" s="38">
        <v>40</v>
      </c>
      <c r="N171" s="4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85"/>
      <c r="P171" s="385"/>
      <c r="Q171" s="385"/>
      <c r="R171" s="386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90"/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1"/>
      <c r="N172" s="387" t="s">
        <v>43</v>
      </c>
      <c r="O172" s="388"/>
      <c r="P172" s="388"/>
      <c r="Q172" s="388"/>
      <c r="R172" s="388"/>
      <c r="S172" s="388"/>
      <c r="T172" s="389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x14ac:dyDescent="0.2">
      <c r="A173" s="390"/>
      <c r="B173" s="390"/>
      <c r="C173" s="390"/>
      <c r="D173" s="390"/>
      <c r="E173" s="390"/>
      <c r="F173" s="390"/>
      <c r="G173" s="390"/>
      <c r="H173" s="390"/>
      <c r="I173" s="390"/>
      <c r="J173" s="390"/>
      <c r="K173" s="390"/>
      <c r="L173" s="390"/>
      <c r="M173" s="391"/>
      <c r="N173" s="387" t="s">
        <v>43</v>
      </c>
      <c r="O173" s="388"/>
      <c r="P173" s="388"/>
      <c r="Q173" s="388"/>
      <c r="R173" s="388"/>
      <c r="S173" s="388"/>
      <c r="T173" s="389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25">
      <c r="A174" s="382" t="s">
        <v>80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67"/>
      <c r="Z174" s="67"/>
    </row>
    <row r="175" spans="1:53" ht="27" customHeight="1" x14ac:dyDescent="0.25">
      <c r="A175" s="64" t="s">
        <v>305</v>
      </c>
      <c r="B175" s="64" t="s">
        <v>306</v>
      </c>
      <c r="C175" s="37">
        <v>4301051409</v>
      </c>
      <c r="D175" s="383">
        <v>4680115881556</v>
      </c>
      <c r="E175" s="383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111</v>
      </c>
      <c r="L175" s="39" t="s">
        <v>132</v>
      </c>
      <c r="M175" s="38">
        <v>45</v>
      </c>
      <c r="N175" s="48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85"/>
      <c r="P175" s="385"/>
      <c r="Q175" s="385"/>
      <c r="R175" s="386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307</v>
      </c>
      <c r="B176" s="64" t="s">
        <v>308</v>
      </c>
      <c r="C176" s="37">
        <v>4301051538</v>
      </c>
      <c r="D176" s="383">
        <v>4680115880573</v>
      </c>
      <c r="E176" s="383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111</v>
      </c>
      <c r="L176" s="39" t="s">
        <v>78</v>
      </c>
      <c r="M176" s="38">
        <v>45</v>
      </c>
      <c r="N176" s="482" t="s">
        <v>309</v>
      </c>
      <c r="O176" s="385"/>
      <c r="P176" s="385"/>
      <c r="Q176" s="385"/>
      <c r="R176" s="386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310</v>
      </c>
      <c r="B177" s="64" t="s">
        <v>311</v>
      </c>
      <c r="C177" s="37">
        <v>4301051408</v>
      </c>
      <c r="D177" s="383">
        <v>4680115881594</v>
      </c>
      <c r="E177" s="383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111</v>
      </c>
      <c r="L177" s="39" t="s">
        <v>132</v>
      </c>
      <c r="M177" s="38">
        <v>40</v>
      </c>
      <c r="N177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85"/>
      <c r="P177" s="385"/>
      <c r="Q177" s="385"/>
      <c r="R177" s="386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4301051505</v>
      </c>
      <c r="D178" s="383">
        <v>4680115881587</v>
      </c>
      <c r="E178" s="383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111</v>
      </c>
      <c r="L178" s="39" t="s">
        <v>78</v>
      </c>
      <c r="M178" s="38">
        <v>40</v>
      </c>
      <c r="N178" s="484" t="s">
        <v>314</v>
      </c>
      <c r="O178" s="385"/>
      <c r="P178" s="385"/>
      <c r="Q178" s="385"/>
      <c r="R178" s="38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315</v>
      </c>
      <c r="B179" s="64" t="s">
        <v>316</v>
      </c>
      <c r="C179" s="37">
        <v>4301051380</v>
      </c>
      <c r="D179" s="383">
        <v>4680115880962</v>
      </c>
      <c r="E179" s="383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111</v>
      </c>
      <c r="L179" s="39" t="s">
        <v>78</v>
      </c>
      <c r="M179" s="38">
        <v>40</v>
      </c>
      <c r="N179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85"/>
      <c r="P179" s="385"/>
      <c r="Q179" s="385"/>
      <c r="R179" s="38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317</v>
      </c>
      <c r="B180" s="64" t="s">
        <v>318</v>
      </c>
      <c r="C180" s="37">
        <v>4301051411</v>
      </c>
      <c r="D180" s="383">
        <v>4680115881617</v>
      </c>
      <c r="E180" s="383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111</v>
      </c>
      <c r="L180" s="39" t="s">
        <v>132</v>
      </c>
      <c r="M180" s="38">
        <v>40</v>
      </c>
      <c r="N180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85"/>
      <c r="P180" s="385"/>
      <c r="Q180" s="385"/>
      <c r="R180" s="38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319</v>
      </c>
      <c r="B181" s="64" t="s">
        <v>320</v>
      </c>
      <c r="C181" s="37">
        <v>4301051487</v>
      </c>
      <c r="D181" s="383">
        <v>4680115881228</v>
      </c>
      <c r="E181" s="383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79</v>
      </c>
      <c r="L181" s="39" t="s">
        <v>78</v>
      </c>
      <c r="M181" s="38">
        <v>40</v>
      </c>
      <c r="N181" s="487" t="s">
        <v>321</v>
      </c>
      <c r="O181" s="385"/>
      <c r="P181" s="385"/>
      <c r="Q181" s="385"/>
      <c r="R181" s="38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322</v>
      </c>
      <c r="B182" s="64" t="s">
        <v>323</v>
      </c>
      <c r="C182" s="37">
        <v>4301051506</v>
      </c>
      <c r="D182" s="383">
        <v>4680115881037</v>
      </c>
      <c r="E182" s="383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79</v>
      </c>
      <c r="L182" s="39" t="s">
        <v>78</v>
      </c>
      <c r="M182" s="38">
        <v>40</v>
      </c>
      <c r="N182" s="488" t="s">
        <v>324</v>
      </c>
      <c r="O182" s="385"/>
      <c r="P182" s="385"/>
      <c r="Q182" s="385"/>
      <c r="R182" s="38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325</v>
      </c>
      <c r="B183" s="64" t="s">
        <v>326</v>
      </c>
      <c r="C183" s="37">
        <v>4301051384</v>
      </c>
      <c r="D183" s="383">
        <v>4680115881211</v>
      </c>
      <c r="E183" s="383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79</v>
      </c>
      <c r="L183" s="39" t="s">
        <v>78</v>
      </c>
      <c r="M183" s="38">
        <v>45</v>
      </c>
      <c r="N183" s="4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85"/>
      <c r="P183" s="385"/>
      <c r="Q183" s="385"/>
      <c r="R183" s="38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327</v>
      </c>
      <c r="B184" s="64" t="s">
        <v>328</v>
      </c>
      <c r="C184" s="37">
        <v>4301051378</v>
      </c>
      <c r="D184" s="383">
        <v>4680115881020</v>
      </c>
      <c r="E184" s="383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79</v>
      </c>
      <c r="L184" s="39" t="s">
        <v>78</v>
      </c>
      <c r="M184" s="38">
        <v>45</v>
      </c>
      <c r="N184" s="4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85"/>
      <c r="P184" s="385"/>
      <c r="Q184" s="385"/>
      <c r="R184" s="38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329</v>
      </c>
      <c r="B185" s="64" t="s">
        <v>330</v>
      </c>
      <c r="C185" s="37">
        <v>4301051407</v>
      </c>
      <c r="D185" s="383">
        <v>4680115882195</v>
      </c>
      <c r="E185" s="383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79</v>
      </c>
      <c r="L185" s="39" t="s">
        <v>132</v>
      </c>
      <c r="M185" s="38">
        <v>40</v>
      </c>
      <c r="N185" s="4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85"/>
      <c r="P185" s="385"/>
      <c r="Q185" s="385"/>
      <c r="R185" s="38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331</v>
      </c>
      <c r="B186" s="64" t="s">
        <v>332</v>
      </c>
      <c r="C186" s="37">
        <v>4301051479</v>
      </c>
      <c r="D186" s="383">
        <v>4680115882607</v>
      </c>
      <c r="E186" s="383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79</v>
      </c>
      <c r="L186" s="39" t="s">
        <v>132</v>
      </c>
      <c r="M186" s="38">
        <v>45</v>
      </c>
      <c r="N186" s="49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85"/>
      <c r="P186" s="385"/>
      <c r="Q186" s="385"/>
      <c r="R186" s="38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333</v>
      </c>
      <c r="B187" s="64" t="s">
        <v>334</v>
      </c>
      <c r="C187" s="37">
        <v>4301051468</v>
      </c>
      <c r="D187" s="383">
        <v>4680115880092</v>
      </c>
      <c r="E187" s="383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79</v>
      </c>
      <c r="L187" s="39" t="s">
        <v>132</v>
      </c>
      <c r="M187" s="38">
        <v>45</v>
      </c>
      <c r="N187" s="4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85"/>
      <c r="P187" s="385"/>
      <c r="Q187" s="385"/>
      <c r="R187" s="38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335</v>
      </c>
      <c r="B188" s="64" t="s">
        <v>336</v>
      </c>
      <c r="C188" s="37">
        <v>4301051469</v>
      </c>
      <c r="D188" s="383">
        <v>4680115880221</v>
      </c>
      <c r="E188" s="383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79</v>
      </c>
      <c r="L188" s="39" t="s">
        <v>132</v>
      </c>
      <c r="M188" s="38">
        <v>45</v>
      </c>
      <c r="N188" s="49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85"/>
      <c r="P188" s="385"/>
      <c r="Q188" s="385"/>
      <c r="R188" s="38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337</v>
      </c>
      <c r="B189" s="64" t="s">
        <v>338</v>
      </c>
      <c r="C189" s="37">
        <v>4301051523</v>
      </c>
      <c r="D189" s="383">
        <v>4680115882942</v>
      </c>
      <c r="E189" s="383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79</v>
      </c>
      <c r="L189" s="39" t="s">
        <v>78</v>
      </c>
      <c r="M189" s="38">
        <v>40</v>
      </c>
      <c r="N189" s="49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85"/>
      <c r="P189" s="385"/>
      <c r="Q189" s="385"/>
      <c r="R189" s="38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339</v>
      </c>
      <c r="B190" s="64" t="s">
        <v>340</v>
      </c>
      <c r="C190" s="37">
        <v>4301051326</v>
      </c>
      <c r="D190" s="383">
        <v>4680115880504</v>
      </c>
      <c r="E190" s="383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79</v>
      </c>
      <c r="L190" s="39" t="s">
        <v>78</v>
      </c>
      <c r="M190" s="38">
        <v>40</v>
      </c>
      <c r="N190" s="49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85"/>
      <c r="P190" s="385"/>
      <c r="Q190" s="385"/>
      <c r="R190" s="386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341</v>
      </c>
      <c r="B191" s="64" t="s">
        <v>342</v>
      </c>
      <c r="C191" s="37">
        <v>4301051410</v>
      </c>
      <c r="D191" s="383">
        <v>4680115882164</v>
      </c>
      <c r="E191" s="383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79</v>
      </c>
      <c r="L191" s="39" t="s">
        <v>132</v>
      </c>
      <c r="M191" s="38">
        <v>40</v>
      </c>
      <c r="N191" s="4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85"/>
      <c r="P191" s="385"/>
      <c r="Q191" s="385"/>
      <c r="R191" s="386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8"/>
        <v>0</v>
      </c>
      <c r="X191" s="42" t="str">
        <f t="shared" si="9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90"/>
      <c r="B192" s="390"/>
      <c r="C192" s="390"/>
      <c r="D192" s="390"/>
      <c r="E192" s="390"/>
      <c r="F192" s="390"/>
      <c r="G192" s="390"/>
      <c r="H192" s="390"/>
      <c r="I192" s="390"/>
      <c r="J192" s="390"/>
      <c r="K192" s="390"/>
      <c r="L192" s="390"/>
      <c r="M192" s="391"/>
      <c r="N192" s="387" t="s">
        <v>43</v>
      </c>
      <c r="O192" s="388"/>
      <c r="P192" s="388"/>
      <c r="Q192" s="388"/>
      <c r="R192" s="388"/>
      <c r="S192" s="388"/>
      <c r="T192" s="389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390"/>
      <c r="B193" s="390"/>
      <c r="C193" s="390"/>
      <c r="D193" s="390"/>
      <c r="E193" s="390"/>
      <c r="F193" s="390"/>
      <c r="G193" s="390"/>
      <c r="H193" s="390"/>
      <c r="I193" s="390"/>
      <c r="J193" s="390"/>
      <c r="K193" s="390"/>
      <c r="L193" s="390"/>
      <c r="M193" s="391"/>
      <c r="N193" s="387" t="s">
        <v>43</v>
      </c>
      <c r="O193" s="388"/>
      <c r="P193" s="388"/>
      <c r="Q193" s="388"/>
      <c r="R193" s="388"/>
      <c r="S193" s="388"/>
      <c r="T193" s="389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customHeight="1" x14ac:dyDescent="0.25">
      <c r="A194" s="382" t="s">
        <v>237</v>
      </c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382"/>
      <c r="P194" s="382"/>
      <c r="Q194" s="382"/>
      <c r="R194" s="382"/>
      <c r="S194" s="382"/>
      <c r="T194" s="382"/>
      <c r="U194" s="382"/>
      <c r="V194" s="382"/>
      <c r="W194" s="382"/>
      <c r="X194" s="382"/>
      <c r="Y194" s="67"/>
      <c r="Z194" s="67"/>
    </row>
    <row r="195" spans="1:53" ht="16.5" customHeight="1" x14ac:dyDescent="0.25">
      <c r="A195" s="64" t="s">
        <v>343</v>
      </c>
      <c r="B195" s="64" t="s">
        <v>344</v>
      </c>
      <c r="C195" s="37">
        <v>4301060360</v>
      </c>
      <c r="D195" s="383">
        <v>4680115882874</v>
      </c>
      <c r="E195" s="383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79</v>
      </c>
      <c r="L195" s="39" t="s">
        <v>78</v>
      </c>
      <c r="M195" s="38">
        <v>30</v>
      </c>
      <c r="N195" s="498" t="s">
        <v>345</v>
      </c>
      <c r="O195" s="385"/>
      <c r="P195" s="385"/>
      <c r="Q195" s="385"/>
      <c r="R195" s="386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270</v>
      </c>
      <c r="AD195" s="71"/>
      <c r="BA195" s="180" t="s">
        <v>66</v>
      </c>
    </row>
    <row r="196" spans="1:53" ht="16.5" customHeight="1" x14ac:dyDescent="0.25">
      <c r="A196" s="64" t="s">
        <v>346</v>
      </c>
      <c r="B196" s="64" t="s">
        <v>347</v>
      </c>
      <c r="C196" s="37">
        <v>4301060359</v>
      </c>
      <c r="D196" s="383">
        <v>4680115884434</v>
      </c>
      <c r="E196" s="383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79</v>
      </c>
      <c r="L196" s="39" t="s">
        <v>78</v>
      </c>
      <c r="M196" s="38">
        <v>30</v>
      </c>
      <c r="N196" s="499" t="s">
        <v>348</v>
      </c>
      <c r="O196" s="385"/>
      <c r="P196" s="385"/>
      <c r="Q196" s="385"/>
      <c r="R196" s="386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270</v>
      </c>
      <c r="AD196" s="71"/>
      <c r="BA196" s="181" t="s">
        <v>66</v>
      </c>
    </row>
    <row r="197" spans="1:53" ht="16.5" customHeight="1" x14ac:dyDescent="0.25">
      <c r="A197" s="64" t="s">
        <v>349</v>
      </c>
      <c r="B197" s="64" t="s">
        <v>350</v>
      </c>
      <c r="C197" s="37">
        <v>4301060338</v>
      </c>
      <c r="D197" s="383">
        <v>4680115880801</v>
      </c>
      <c r="E197" s="383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79</v>
      </c>
      <c r="L197" s="39" t="s">
        <v>78</v>
      </c>
      <c r="M197" s="38">
        <v>40</v>
      </c>
      <c r="N197" s="50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85"/>
      <c r="P197" s="385"/>
      <c r="Q197" s="385"/>
      <c r="R197" s="386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25">
      <c r="A198" s="64" t="s">
        <v>351</v>
      </c>
      <c r="B198" s="64" t="s">
        <v>352</v>
      </c>
      <c r="C198" s="37">
        <v>4301060339</v>
      </c>
      <c r="D198" s="383">
        <v>4680115880818</v>
      </c>
      <c r="E198" s="383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79</v>
      </c>
      <c r="L198" s="39" t="s">
        <v>78</v>
      </c>
      <c r="M198" s="38">
        <v>40</v>
      </c>
      <c r="N198" s="5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85"/>
      <c r="P198" s="385"/>
      <c r="Q198" s="385"/>
      <c r="R198" s="386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x14ac:dyDescent="0.2">
      <c r="A199" s="390"/>
      <c r="B199" s="390"/>
      <c r="C199" s="390"/>
      <c r="D199" s="390"/>
      <c r="E199" s="390"/>
      <c r="F199" s="390"/>
      <c r="G199" s="390"/>
      <c r="H199" s="390"/>
      <c r="I199" s="390"/>
      <c r="J199" s="390"/>
      <c r="K199" s="390"/>
      <c r="L199" s="390"/>
      <c r="M199" s="391"/>
      <c r="N199" s="387" t="s">
        <v>43</v>
      </c>
      <c r="O199" s="388"/>
      <c r="P199" s="388"/>
      <c r="Q199" s="388"/>
      <c r="R199" s="388"/>
      <c r="S199" s="388"/>
      <c r="T199" s="389"/>
      <c r="U199" s="43" t="s">
        <v>42</v>
      </c>
      <c r="V199" s="44">
        <f>IFERROR(V195/H195,"0")+IFERROR(V196/H196,"0")+IFERROR(V197/H197,"0")+IFERROR(V198/H198,"0")</f>
        <v>0</v>
      </c>
      <c r="W199" s="44">
        <f>IFERROR(W195/H195,"0")+IFERROR(W196/H196,"0")+IFERROR(W197/H197,"0")+IFERROR(W198/H198,"0")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390"/>
      <c r="B200" s="390"/>
      <c r="C200" s="390"/>
      <c r="D200" s="390"/>
      <c r="E200" s="390"/>
      <c r="F200" s="390"/>
      <c r="G200" s="390"/>
      <c r="H200" s="390"/>
      <c r="I200" s="390"/>
      <c r="J200" s="390"/>
      <c r="K200" s="390"/>
      <c r="L200" s="390"/>
      <c r="M200" s="391"/>
      <c r="N200" s="387" t="s">
        <v>43</v>
      </c>
      <c r="O200" s="388"/>
      <c r="P200" s="388"/>
      <c r="Q200" s="388"/>
      <c r="R200" s="388"/>
      <c r="S200" s="388"/>
      <c r="T200" s="389"/>
      <c r="U200" s="43" t="s">
        <v>0</v>
      </c>
      <c r="V200" s="44">
        <f>IFERROR(SUM(V195:V198),"0")</f>
        <v>0</v>
      </c>
      <c r="W200" s="44">
        <f>IFERROR(SUM(W195:W198),"0")</f>
        <v>0</v>
      </c>
      <c r="X200" s="43"/>
      <c r="Y200" s="68"/>
      <c r="Z200" s="68"/>
    </row>
    <row r="201" spans="1:53" ht="16.5" customHeight="1" x14ac:dyDescent="0.25">
      <c r="A201" s="381" t="s">
        <v>353</v>
      </c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81"/>
      <c r="P201" s="381"/>
      <c r="Q201" s="381"/>
      <c r="R201" s="381"/>
      <c r="S201" s="381"/>
      <c r="T201" s="381"/>
      <c r="U201" s="381"/>
      <c r="V201" s="381"/>
      <c r="W201" s="381"/>
      <c r="X201" s="381"/>
      <c r="Y201" s="66"/>
      <c r="Z201" s="66"/>
    </row>
    <row r="202" spans="1:53" ht="14.25" customHeight="1" x14ac:dyDescent="0.25">
      <c r="A202" s="382" t="s">
        <v>75</v>
      </c>
      <c r="B202" s="382"/>
      <c r="C202" s="382"/>
      <c r="D202" s="382"/>
      <c r="E202" s="382"/>
      <c r="F202" s="382"/>
      <c r="G202" s="382"/>
      <c r="H202" s="382"/>
      <c r="I202" s="382"/>
      <c r="J202" s="382"/>
      <c r="K202" s="382"/>
      <c r="L202" s="382"/>
      <c r="M202" s="382"/>
      <c r="N202" s="382"/>
      <c r="O202" s="382"/>
      <c r="P202" s="382"/>
      <c r="Q202" s="382"/>
      <c r="R202" s="382"/>
      <c r="S202" s="382"/>
      <c r="T202" s="382"/>
      <c r="U202" s="382"/>
      <c r="V202" s="382"/>
      <c r="W202" s="382"/>
      <c r="X202" s="382"/>
      <c r="Y202" s="67"/>
      <c r="Z202" s="67"/>
    </row>
    <row r="203" spans="1:53" ht="27" customHeight="1" x14ac:dyDescent="0.25">
      <c r="A203" s="64" t="s">
        <v>354</v>
      </c>
      <c r="B203" s="64" t="s">
        <v>355</v>
      </c>
      <c r="C203" s="37">
        <v>4301031151</v>
      </c>
      <c r="D203" s="383">
        <v>4607091389845</v>
      </c>
      <c r="E203" s="383"/>
      <c r="F203" s="63">
        <v>0.35</v>
      </c>
      <c r="G203" s="38">
        <v>6</v>
      </c>
      <c r="H203" s="63">
        <v>2.1</v>
      </c>
      <c r="I203" s="63">
        <v>2.2000000000000002</v>
      </c>
      <c r="J203" s="38">
        <v>234</v>
      </c>
      <c r="K203" s="38" t="s">
        <v>183</v>
      </c>
      <c r="L203" s="39" t="s">
        <v>78</v>
      </c>
      <c r="M203" s="38">
        <v>40</v>
      </c>
      <c r="N203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85"/>
      <c r="P203" s="385"/>
      <c r="Q203" s="385"/>
      <c r="R203" s="386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IFERROR(IF(W203=0,"",ROUNDUP(W203/H203,0)*0.00502),"")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x14ac:dyDescent="0.2">
      <c r="A204" s="390"/>
      <c r="B204" s="390"/>
      <c r="C204" s="390"/>
      <c r="D204" s="390"/>
      <c r="E204" s="390"/>
      <c r="F204" s="390"/>
      <c r="G204" s="390"/>
      <c r="H204" s="390"/>
      <c r="I204" s="390"/>
      <c r="J204" s="390"/>
      <c r="K204" s="390"/>
      <c r="L204" s="390"/>
      <c r="M204" s="391"/>
      <c r="N204" s="387" t="s">
        <v>43</v>
      </c>
      <c r="O204" s="388"/>
      <c r="P204" s="388"/>
      <c r="Q204" s="388"/>
      <c r="R204" s="388"/>
      <c r="S204" s="388"/>
      <c r="T204" s="389"/>
      <c r="U204" s="43" t="s">
        <v>42</v>
      </c>
      <c r="V204" s="44">
        <f>IFERROR(V203/H203,"0")</f>
        <v>0</v>
      </c>
      <c r="W204" s="44">
        <f>IFERROR(W203/H203,"0")</f>
        <v>0</v>
      </c>
      <c r="X204" s="44">
        <f>IFERROR(IF(X203="",0,X203),"0")</f>
        <v>0</v>
      </c>
      <c r="Y204" s="68"/>
      <c r="Z204" s="68"/>
    </row>
    <row r="205" spans="1:53" x14ac:dyDescent="0.2">
      <c r="A205" s="390"/>
      <c r="B205" s="390"/>
      <c r="C205" s="390"/>
      <c r="D205" s="390"/>
      <c r="E205" s="390"/>
      <c r="F205" s="390"/>
      <c r="G205" s="390"/>
      <c r="H205" s="390"/>
      <c r="I205" s="390"/>
      <c r="J205" s="390"/>
      <c r="K205" s="390"/>
      <c r="L205" s="390"/>
      <c r="M205" s="391"/>
      <c r="N205" s="387" t="s">
        <v>43</v>
      </c>
      <c r="O205" s="388"/>
      <c r="P205" s="388"/>
      <c r="Q205" s="388"/>
      <c r="R205" s="388"/>
      <c r="S205" s="388"/>
      <c r="T205" s="389"/>
      <c r="U205" s="43" t="s">
        <v>0</v>
      </c>
      <c r="V205" s="44">
        <f>IFERROR(SUM(V203:V203),"0")</f>
        <v>0</v>
      </c>
      <c r="W205" s="44">
        <f>IFERROR(SUM(W203:W203),"0")</f>
        <v>0</v>
      </c>
      <c r="X205" s="43"/>
      <c r="Y205" s="68"/>
      <c r="Z205" s="68"/>
    </row>
    <row r="206" spans="1:53" ht="16.5" customHeight="1" x14ac:dyDescent="0.25">
      <c r="A206" s="381" t="s">
        <v>356</v>
      </c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81"/>
      <c r="P206" s="381"/>
      <c r="Q206" s="381"/>
      <c r="R206" s="381"/>
      <c r="S206" s="381"/>
      <c r="T206" s="381"/>
      <c r="U206" s="381"/>
      <c r="V206" s="381"/>
      <c r="W206" s="381"/>
      <c r="X206" s="381"/>
      <c r="Y206" s="66"/>
      <c r="Z206" s="66"/>
    </row>
    <row r="207" spans="1:53" ht="14.25" customHeight="1" x14ac:dyDescent="0.25">
      <c r="A207" s="382" t="s">
        <v>115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67"/>
      <c r="Z207" s="67"/>
    </row>
    <row r="208" spans="1:53" ht="27" customHeight="1" x14ac:dyDescent="0.25">
      <c r="A208" s="64" t="s">
        <v>357</v>
      </c>
      <c r="B208" s="64" t="s">
        <v>358</v>
      </c>
      <c r="C208" s="37">
        <v>4301011346</v>
      </c>
      <c r="D208" s="383">
        <v>4607091387445</v>
      </c>
      <c r="E208" s="383"/>
      <c r="F208" s="63">
        <v>0.9</v>
      </c>
      <c r="G208" s="38">
        <v>10</v>
      </c>
      <c r="H208" s="63">
        <v>9</v>
      </c>
      <c r="I208" s="63">
        <v>9.6300000000000008</v>
      </c>
      <c r="J208" s="38">
        <v>56</v>
      </c>
      <c r="K208" s="38" t="s">
        <v>111</v>
      </c>
      <c r="L208" s="39" t="s">
        <v>110</v>
      </c>
      <c r="M208" s="38">
        <v>31</v>
      </c>
      <c r="N20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85"/>
      <c r="P208" s="385"/>
      <c r="Q208" s="385"/>
      <c r="R208" s="386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ref="W208:W222" si="10">IFERROR(IF(V208="",0,CEILING((V208/$H208),1)*$H208),"")</f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359</v>
      </c>
      <c r="B209" s="64" t="s">
        <v>360</v>
      </c>
      <c r="C209" s="37">
        <v>4301011362</v>
      </c>
      <c r="D209" s="383">
        <v>4607091386004</v>
      </c>
      <c r="E209" s="383"/>
      <c r="F209" s="63">
        <v>1.35</v>
      </c>
      <c r="G209" s="38">
        <v>8</v>
      </c>
      <c r="H209" s="63">
        <v>10.8</v>
      </c>
      <c r="I209" s="63">
        <v>11.28</v>
      </c>
      <c r="J209" s="38">
        <v>48</v>
      </c>
      <c r="K209" s="38" t="s">
        <v>111</v>
      </c>
      <c r="L209" s="39" t="s">
        <v>120</v>
      </c>
      <c r="M209" s="38">
        <v>55</v>
      </c>
      <c r="N20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85"/>
      <c r="P209" s="385"/>
      <c r="Q209" s="385"/>
      <c r="R209" s="386"/>
      <c r="S209" s="40" t="s">
        <v>48</v>
      </c>
      <c r="T209" s="40" t="s">
        <v>48</v>
      </c>
      <c r="U209" s="41" t="s">
        <v>0</v>
      </c>
      <c r="V209" s="59">
        <v>100</v>
      </c>
      <c r="W209" s="56">
        <f t="shared" si="10"/>
        <v>108</v>
      </c>
      <c r="X209" s="42">
        <f>IFERROR(IF(W209=0,"",ROUNDUP(W209/H209,0)*0.02039),"")</f>
        <v>0.20389999999999997</v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359</v>
      </c>
      <c r="B210" s="64" t="s">
        <v>361</v>
      </c>
      <c r="C210" s="37">
        <v>4301011308</v>
      </c>
      <c r="D210" s="383">
        <v>4607091386004</v>
      </c>
      <c r="E210" s="383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111</v>
      </c>
      <c r="L210" s="39" t="s">
        <v>110</v>
      </c>
      <c r="M210" s="38">
        <v>55</v>
      </c>
      <c r="N21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85"/>
      <c r="P210" s="385"/>
      <c r="Q210" s="385"/>
      <c r="R210" s="386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4301011347</v>
      </c>
      <c r="D211" s="383">
        <v>4607091386073</v>
      </c>
      <c r="E211" s="383"/>
      <c r="F211" s="63">
        <v>0.9</v>
      </c>
      <c r="G211" s="38">
        <v>10</v>
      </c>
      <c r="H211" s="63">
        <v>9</v>
      </c>
      <c r="I211" s="63">
        <v>9.6300000000000008</v>
      </c>
      <c r="J211" s="38">
        <v>56</v>
      </c>
      <c r="K211" s="38" t="s">
        <v>111</v>
      </c>
      <c r="L211" s="39" t="s">
        <v>110</v>
      </c>
      <c r="M211" s="38">
        <v>31</v>
      </c>
      <c r="N21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85"/>
      <c r="P211" s="385"/>
      <c r="Q211" s="385"/>
      <c r="R211" s="386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4301011395</v>
      </c>
      <c r="D212" s="383">
        <v>4607091387322</v>
      </c>
      <c r="E212" s="383"/>
      <c r="F212" s="63">
        <v>1.35</v>
      </c>
      <c r="G212" s="38">
        <v>8</v>
      </c>
      <c r="H212" s="63">
        <v>10.8</v>
      </c>
      <c r="I212" s="63">
        <v>11.28</v>
      </c>
      <c r="J212" s="38">
        <v>48</v>
      </c>
      <c r="K212" s="38" t="s">
        <v>111</v>
      </c>
      <c r="L212" s="39" t="s">
        <v>120</v>
      </c>
      <c r="M212" s="38">
        <v>55</v>
      </c>
      <c r="N212" s="50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85"/>
      <c r="P212" s="385"/>
      <c r="Q212" s="385"/>
      <c r="R212" s="386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>IFERROR(IF(W212=0,"",ROUNDUP(W212/H212,0)*0.02039),"")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364</v>
      </c>
      <c r="B213" s="64" t="s">
        <v>366</v>
      </c>
      <c r="C213" s="37">
        <v>4301010928</v>
      </c>
      <c r="D213" s="383">
        <v>4607091387322</v>
      </c>
      <c r="E213" s="383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111</v>
      </c>
      <c r="L213" s="39" t="s">
        <v>110</v>
      </c>
      <c r="M213" s="38">
        <v>55</v>
      </c>
      <c r="N213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85"/>
      <c r="P213" s="385"/>
      <c r="Q213" s="385"/>
      <c r="R213" s="386"/>
      <c r="S213" s="40" t="s">
        <v>48</v>
      </c>
      <c r="T213" s="40" t="s">
        <v>48</v>
      </c>
      <c r="U213" s="41" t="s">
        <v>0</v>
      </c>
      <c r="V213" s="59">
        <v>50</v>
      </c>
      <c r="W213" s="56">
        <f t="shared" si="10"/>
        <v>54</v>
      </c>
      <c r="X213" s="42">
        <f>IFERROR(IF(W213=0,"",ROUNDUP(W213/H213,0)*0.02175),"")</f>
        <v>0.10874999999999999</v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367</v>
      </c>
      <c r="B214" s="64" t="s">
        <v>368</v>
      </c>
      <c r="C214" s="37">
        <v>4301011311</v>
      </c>
      <c r="D214" s="383">
        <v>4607091387377</v>
      </c>
      <c r="E214" s="383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111</v>
      </c>
      <c r="L214" s="39" t="s">
        <v>110</v>
      </c>
      <c r="M214" s="38">
        <v>55</v>
      </c>
      <c r="N214" s="50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85"/>
      <c r="P214" s="385"/>
      <c r="Q214" s="385"/>
      <c r="R214" s="386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369</v>
      </c>
      <c r="B215" s="64" t="s">
        <v>370</v>
      </c>
      <c r="C215" s="37">
        <v>4301010945</v>
      </c>
      <c r="D215" s="383">
        <v>4607091387353</v>
      </c>
      <c r="E215" s="383"/>
      <c r="F215" s="63">
        <v>1.35</v>
      </c>
      <c r="G215" s="38">
        <v>8</v>
      </c>
      <c r="H215" s="63">
        <v>10.8</v>
      </c>
      <c r="I215" s="63">
        <v>11.28</v>
      </c>
      <c r="J215" s="38">
        <v>56</v>
      </c>
      <c r="K215" s="38" t="s">
        <v>111</v>
      </c>
      <c r="L215" s="39" t="s">
        <v>110</v>
      </c>
      <c r="M215" s="38">
        <v>55</v>
      </c>
      <c r="N215" s="5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85"/>
      <c r="P215" s="385"/>
      <c r="Q215" s="385"/>
      <c r="R215" s="386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371</v>
      </c>
      <c r="B216" s="64" t="s">
        <v>372</v>
      </c>
      <c r="C216" s="37">
        <v>4301011328</v>
      </c>
      <c r="D216" s="383">
        <v>4607091386011</v>
      </c>
      <c r="E216" s="383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79</v>
      </c>
      <c r="L216" s="39" t="s">
        <v>78</v>
      </c>
      <c r="M216" s="38">
        <v>55</v>
      </c>
      <c r="N216" s="5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85"/>
      <c r="P216" s="385"/>
      <c r="Q216" s="385"/>
      <c r="R216" s="386"/>
      <c r="S216" s="40" t="s">
        <v>48</v>
      </c>
      <c r="T216" s="40" t="s">
        <v>48</v>
      </c>
      <c r="U216" s="41" t="s">
        <v>0</v>
      </c>
      <c r="V216" s="59">
        <v>25</v>
      </c>
      <c r="W216" s="56">
        <f t="shared" si="10"/>
        <v>25</v>
      </c>
      <c r="X216" s="42">
        <f t="shared" ref="X216:X222" si="11">IFERROR(IF(W216=0,"",ROUNDUP(W216/H216,0)*0.00937),"")</f>
        <v>4.6850000000000003E-2</v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373</v>
      </c>
      <c r="B217" s="64" t="s">
        <v>374</v>
      </c>
      <c r="C217" s="37">
        <v>4301011329</v>
      </c>
      <c r="D217" s="383">
        <v>4607091387308</v>
      </c>
      <c r="E217" s="383"/>
      <c r="F217" s="63">
        <v>0.5</v>
      </c>
      <c r="G217" s="38">
        <v>10</v>
      </c>
      <c r="H217" s="63">
        <v>5</v>
      </c>
      <c r="I217" s="63">
        <v>5.21</v>
      </c>
      <c r="J217" s="38">
        <v>120</v>
      </c>
      <c r="K217" s="38" t="s">
        <v>79</v>
      </c>
      <c r="L217" s="39" t="s">
        <v>78</v>
      </c>
      <c r="M217" s="38">
        <v>55</v>
      </c>
      <c r="N217" s="5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85"/>
      <c r="P217" s="385"/>
      <c r="Q217" s="385"/>
      <c r="R217" s="386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0"/>
        <v>0</v>
      </c>
      <c r="X217" s="42" t="str">
        <f t="shared" si="11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375</v>
      </c>
      <c r="B218" s="64" t="s">
        <v>376</v>
      </c>
      <c r="C218" s="37">
        <v>4301011049</v>
      </c>
      <c r="D218" s="383">
        <v>4607091387339</v>
      </c>
      <c r="E218" s="383"/>
      <c r="F218" s="63">
        <v>0.5</v>
      </c>
      <c r="G218" s="38">
        <v>10</v>
      </c>
      <c r="H218" s="63">
        <v>5</v>
      </c>
      <c r="I218" s="63">
        <v>5.24</v>
      </c>
      <c r="J218" s="38">
        <v>120</v>
      </c>
      <c r="K218" s="38" t="s">
        <v>79</v>
      </c>
      <c r="L218" s="39" t="s">
        <v>110</v>
      </c>
      <c r="M218" s="38">
        <v>55</v>
      </c>
      <c r="N218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85"/>
      <c r="P218" s="385"/>
      <c r="Q218" s="385"/>
      <c r="R218" s="386"/>
      <c r="S218" s="40" t="s">
        <v>48</v>
      </c>
      <c r="T218" s="40" t="s">
        <v>48</v>
      </c>
      <c r="U218" s="41" t="s">
        <v>0</v>
      </c>
      <c r="V218" s="59">
        <v>25</v>
      </c>
      <c r="W218" s="56">
        <f t="shared" si="10"/>
        <v>25</v>
      </c>
      <c r="X218" s="42">
        <f t="shared" si="11"/>
        <v>4.6850000000000003E-2</v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377</v>
      </c>
      <c r="B219" s="64" t="s">
        <v>378</v>
      </c>
      <c r="C219" s="37">
        <v>4301011433</v>
      </c>
      <c r="D219" s="383">
        <v>4680115882638</v>
      </c>
      <c r="E219" s="383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79</v>
      </c>
      <c r="L219" s="39" t="s">
        <v>110</v>
      </c>
      <c r="M219" s="38">
        <v>90</v>
      </c>
      <c r="N219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85"/>
      <c r="P219" s="385"/>
      <c r="Q219" s="385"/>
      <c r="R219" s="386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0"/>
        <v>0</v>
      </c>
      <c r="X219" s="42" t="str">
        <f t="shared" si="11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379</v>
      </c>
      <c r="B220" s="64" t="s">
        <v>380</v>
      </c>
      <c r="C220" s="37">
        <v>4301011573</v>
      </c>
      <c r="D220" s="383">
        <v>4680115881938</v>
      </c>
      <c r="E220" s="383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79</v>
      </c>
      <c r="L220" s="39" t="s">
        <v>110</v>
      </c>
      <c r="M220" s="38">
        <v>90</v>
      </c>
      <c r="N220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85"/>
      <c r="P220" s="385"/>
      <c r="Q220" s="385"/>
      <c r="R220" s="38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0"/>
        <v>0</v>
      </c>
      <c r="X220" s="42" t="str">
        <f t="shared" si="11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381</v>
      </c>
      <c r="B221" s="64" t="s">
        <v>382</v>
      </c>
      <c r="C221" s="37">
        <v>4301010944</v>
      </c>
      <c r="D221" s="383">
        <v>4607091387346</v>
      </c>
      <c r="E221" s="383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79</v>
      </c>
      <c r="L221" s="39" t="s">
        <v>110</v>
      </c>
      <c r="M221" s="38">
        <v>55</v>
      </c>
      <c r="N221" s="5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85"/>
      <c r="P221" s="385"/>
      <c r="Q221" s="385"/>
      <c r="R221" s="38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0"/>
        <v>0</v>
      </c>
      <c r="X221" s="42" t="str">
        <f t="shared" si="11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383</v>
      </c>
      <c r="B222" s="64" t="s">
        <v>384</v>
      </c>
      <c r="C222" s="37">
        <v>4301011353</v>
      </c>
      <c r="D222" s="383">
        <v>4607091389807</v>
      </c>
      <c r="E222" s="383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79</v>
      </c>
      <c r="L222" s="39" t="s">
        <v>110</v>
      </c>
      <c r="M222" s="38">
        <v>55</v>
      </c>
      <c r="N222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85"/>
      <c r="P222" s="385"/>
      <c r="Q222" s="385"/>
      <c r="R222" s="38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0"/>
        <v>0</v>
      </c>
      <c r="X222" s="42" t="str">
        <f t="shared" si="11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x14ac:dyDescent="0.2">
      <c r="A223" s="390"/>
      <c r="B223" s="390"/>
      <c r="C223" s="390"/>
      <c r="D223" s="390"/>
      <c r="E223" s="390"/>
      <c r="F223" s="390"/>
      <c r="G223" s="390"/>
      <c r="H223" s="390"/>
      <c r="I223" s="390"/>
      <c r="J223" s="390"/>
      <c r="K223" s="390"/>
      <c r="L223" s="390"/>
      <c r="M223" s="391"/>
      <c r="N223" s="387" t="s">
        <v>43</v>
      </c>
      <c r="O223" s="388"/>
      <c r="P223" s="388"/>
      <c r="Q223" s="388"/>
      <c r="R223" s="388"/>
      <c r="S223" s="388"/>
      <c r="T223" s="389"/>
      <c r="U223" s="43" t="s">
        <v>42</v>
      </c>
      <c r="V223" s="4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23.888888888888889</v>
      </c>
      <c r="W223" s="4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25</v>
      </c>
      <c r="X223" s="4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0.40634999999999999</v>
      </c>
      <c r="Y223" s="68"/>
      <c r="Z223" s="68"/>
    </row>
    <row r="224" spans="1:53" x14ac:dyDescent="0.2">
      <c r="A224" s="390"/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1"/>
      <c r="N224" s="387" t="s">
        <v>43</v>
      </c>
      <c r="O224" s="388"/>
      <c r="P224" s="388"/>
      <c r="Q224" s="388"/>
      <c r="R224" s="388"/>
      <c r="S224" s="388"/>
      <c r="T224" s="389"/>
      <c r="U224" s="43" t="s">
        <v>0</v>
      </c>
      <c r="V224" s="44">
        <f>IFERROR(SUM(V208:V222),"0")</f>
        <v>200</v>
      </c>
      <c r="W224" s="44">
        <f>IFERROR(SUM(W208:W222),"0")</f>
        <v>212</v>
      </c>
      <c r="X224" s="43"/>
      <c r="Y224" s="68"/>
      <c r="Z224" s="68"/>
    </row>
    <row r="225" spans="1:53" ht="14.25" customHeight="1" x14ac:dyDescent="0.25">
      <c r="A225" s="382" t="s">
        <v>107</v>
      </c>
      <c r="B225" s="382"/>
      <c r="C225" s="382"/>
      <c r="D225" s="382"/>
      <c r="E225" s="382"/>
      <c r="F225" s="382"/>
      <c r="G225" s="382"/>
      <c r="H225" s="382"/>
      <c r="I225" s="382"/>
      <c r="J225" s="382"/>
      <c r="K225" s="382"/>
      <c r="L225" s="382"/>
      <c r="M225" s="382"/>
      <c r="N225" s="382"/>
      <c r="O225" s="382"/>
      <c r="P225" s="382"/>
      <c r="Q225" s="382"/>
      <c r="R225" s="382"/>
      <c r="S225" s="382"/>
      <c r="T225" s="382"/>
      <c r="U225" s="382"/>
      <c r="V225" s="382"/>
      <c r="W225" s="382"/>
      <c r="X225" s="382"/>
      <c r="Y225" s="67"/>
      <c r="Z225" s="67"/>
    </row>
    <row r="226" spans="1:53" ht="27" customHeight="1" x14ac:dyDescent="0.25">
      <c r="A226" s="64" t="s">
        <v>385</v>
      </c>
      <c r="B226" s="64" t="s">
        <v>386</v>
      </c>
      <c r="C226" s="37">
        <v>4301020254</v>
      </c>
      <c r="D226" s="383">
        <v>4680115881914</v>
      </c>
      <c r="E226" s="383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79</v>
      </c>
      <c r="L226" s="39" t="s">
        <v>110</v>
      </c>
      <c r="M226" s="38">
        <v>90</v>
      </c>
      <c r="N226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85"/>
      <c r="P226" s="385"/>
      <c r="Q226" s="385"/>
      <c r="R226" s="386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x14ac:dyDescent="0.2">
      <c r="A227" s="390"/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1"/>
      <c r="N227" s="387" t="s">
        <v>43</v>
      </c>
      <c r="O227" s="388"/>
      <c r="P227" s="388"/>
      <c r="Q227" s="388"/>
      <c r="R227" s="388"/>
      <c r="S227" s="388"/>
      <c r="T227" s="389"/>
      <c r="U227" s="43" t="s">
        <v>42</v>
      </c>
      <c r="V227" s="44">
        <f>IFERROR(V226/H226,"0")</f>
        <v>0</v>
      </c>
      <c r="W227" s="44">
        <f>IFERROR(W226/H226,"0")</f>
        <v>0</v>
      </c>
      <c r="X227" s="44">
        <f>IFERROR(IF(X226="",0,X226),"0")</f>
        <v>0</v>
      </c>
      <c r="Y227" s="68"/>
      <c r="Z227" s="68"/>
    </row>
    <row r="228" spans="1:53" x14ac:dyDescent="0.2">
      <c r="A228" s="390"/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1"/>
      <c r="N228" s="387" t="s">
        <v>43</v>
      </c>
      <c r="O228" s="388"/>
      <c r="P228" s="388"/>
      <c r="Q228" s="388"/>
      <c r="R228" s="388"/>
      <c r="S228" s="388"/>
      <c r="T228" s="389"/>
      <c r="U228" s="43" t="s">
        <v>0</v>
      </c>
      <c r="V228" s="44">
        <f>IFERROR(SUM(V226:V226),"0")</f>
        <v>0</v>
      </c>
      <c r="W228" s="44">
        <f>IFERROR(SUM(W226:W226),"0")</f>
        <v>0</v>
      </c>
      <c r="X228" s="43"/>
      <c r="Y228" s="68"/>
      <c r="Z228" s="68"/>
    </row>
    <row r="229" spans="1:53" ht="14.25" customHeight="1" x14ac:dyDescent="0.25">
      <c r="A229" s="382" t="s">
        <v>75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67"/>
      <c r="Z229" s="67"/>
    </row>
    <row r="230" spans="1:53" ht="27" customHeight="1" x14ac:dyDescent="0.25">
      <c r="A230" s="64" t="s">
        <v>387</v>
      </c>
      <c r="B230" s="64" t="s">
        <v>388</v>
      </c>
      <c r="C230" s="37">
        <v>4301030878</v>
      </c>
      <c r="D230" s="383">
        <v>4607091387193</v>
      </c>
      <c r="E230" s="383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79</v>
      </c>
      <c r="L230" s="39" t="s">
        <v>78</v>
      </c>
      <c r="M230" s="38">
        <v>35</v>
      </c>
      <c r="N230" s="5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85"/>
      <c r="P230" s="385"/>
      <c r="Q230" s="385"/>
      <c r="R230" s="386"/>
      <c r="S230" s="40" t="s">
        <v>48</v>
      </c>
      <c r="T230" s="40" t="s">
        <v>48</v>
      </c>
      <c r="U230" s="41" t="s">
        <v>0</v>
      </c>
      <c r="V230" s="59">
        <v>100</v>
      </c>
      <c r="W230" s="56">
        <f>IFERROR(IF(V230="",0,CEILING((V230/$H230),1)*$H230),"")</f>
        <v>100.80000000000001</v>
      </c>
      <c r="X230" s="42">
        <f>IFERROR(IF(W230=0,"",ROUNDUP(W230/H230,0)*0.00753),"")</f>
        <v>0.18071999999999999</v>
      </c>
      <c r="Y230" s="69" t="s">
        <v>48</v>
      </c>
      <c r="Z230" s="70" t="s">
        <v>48</v>
      </c>
      <c r="AD230" s="71"/>
      <c r="BA230" s="201" t="s">
        <v>66</v>
      </c>
    </row>
    <row r="231" spans="1:53" ht="27" customHeight="1" x14ac:dyDescent="0.25">
      <c r="A231" s="64" t="s">
        <v>389</v>
      </c>
      <c r="B231" s="64" t="s">
        <v>390</v>
      </c>
      <c r="C231" s="37">
        <v>4301031153</v>
      </c>
      <c r="D231" s="383">
        <v>4607091387230</v>
      </c>
      <c r="E231" s="383"/>
      <c r="F231" s="63">
        <v>0.7</v>
      </c>
      <c r="G231" s="38">
        <v>6</v>
      </c>
      <c r="H231" s="63">
        <v>4.2</v>
      </c>
      <c r="I231" s="63">
        <v>4.46</v>
      </c>
      <c r="J231" s="38">
        <v>156</v>
      </c>
      <c r="K231" s="38" t="s">
        <v>79</v>
      </c>
      <c r="L231" s="39" t="s">
        <v>78</v>
      </c>
      <c r="M231" s="38">
        <v>40</v>
      </c>
      <c r="N231" s="5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85"/>
      <c r="P231" s="385"/>
      <c r="Q231" s="385"/>
      <c r="R231" s="386"/>
      <c r="S231" s="40" t="s">
        <v>48</v>
      </c>
      <c r="T231" s="40" t="s">
        <v>48</v>
      </c>
      <c r="U231" s="41" t="s">
        <v>0</v>
      </c>
      <c r="V231" s="59">
        <v>70</v>
      </c>
      <c r="W231" s="56">
        <f>IFERROR(IF(V231="",0,CEILING((V231/$H231),1)*$H231),"")</f>
        <v>71.400000000000006</v>
      </c>
      <c r="X231" s="42">
        <f>IFERROR(IF(W231=0,"",ROUNDUP(W231/H231,0)*0.00753),"")</f>
        <v>0.12801000000000001</v>
      </c>
      <c r="Y231" s="69" t="s">
        <v>48</v>
      </c>
      <c r="Z231" s="70" t="s">
        <v>48</v>
      </c>
      <c r="AD231" s="71"/>
      <c r="BA231" s="202" t="s">
        <v>66</v>
      </c>
    </row>
    <row r="232" spans="1:53" ht="27" customHeight="1" x14ac:dyDescent="0.25">
      <c r="A232" s="64" t="s">
        <v>391</v>
      </c>
      <c r="B232" s="64" t="s">
        <v>392</v>
      </c>
      <c r="C232" s="37">
        <v>4301031152</v>
      </c>
      <c r="D232" s="383">
        <v>4607091387285</v>
      </c>
      <c r="E232" s="383"/>
      <c r="F232" s="63">
        <v>0.35</v>
      </c>
      <c r="G232" s="38">
        <v>6</v>
      </c>
      <c r="H232" s="63">
        <v>2.1</v>
      </c>
      <c r="I232" s="63">
        <v>2.23</v>
      </c>
      <c r="J232" s="38">
        <v>234</v>
      </c>
      <c r="K232" s="38" t="s">
        <v>183</v>
      </c>
      <c r="L232" s="39" t="s">
        <v>78</v>
      </c>
      <c r="M232" s="38">
        <v>40</v>
      </c>
      <c r="N232" s="5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85"/>
      <c r="P232" s="385"/>
      <c r="Q232" s="385"/>
      <c r="R232" s="386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IFERROR(IF(W232=0,"",ROUNDUP(W232/H232,0)*0.00502),"")</f>
        <v/>
      </c>
      <c r="Y232" s="69" t="s">
        <v>48</v>
      </c>
      <c r="Z232" s="70" t="s">
        <v>48</v>
      </c>
      <c r="AD232" s="71"/>
      <c r="BA232" s="203" t="s">
        <v>66</v>
      </c>
    </row>
    <row r="233" spans="1:53" x14ac:dyDescent="0.2">
      <c r="A233" s="390"/>
      <c r="B233" s="390"/>
      <c r="C233" s="390"/>
      <c r="D233" s="390"/>
      <c r="E233" s="390"/>
      <c r="F233" s="390"/>
      <c r="G233" s="390"/>
      <c r="H233" s="390"/>
      <c r="I233" s="390"/>
      <c r="J233" s="390"/>
      <c r="K233" s="390"/>
      <c r="L233" s="390"/>
      <c r="M233" s="391"/>
      <c r="N233" s="387" t="s">
        <v>43</v>
      </c>
      <c r="O233" s="388"/>
      <c r="P233" s="388"/>
      <c r="Q233" s="388"/>
      <c r="R233" s="388"/>
      <c r="S233" s="388"/>
      <c r="T233" s="389"/>
      <c r="U233" s="43" t="s">
        <v>42</v>
      </c>
      <c r="V233" s="44">
        <f>IFERROR(V230/H230,"0")+IFERROR(V231/H231,"0")+IFERROR(V232/H232,"0")</f>
        <v>40.476190476190474</v>
      </c>
      <c r="W233" s="44">
        <f>IFERROR(W230/H230,"0")+IFERROR(W231/H231,"0")+IFERROR(W232/H232,"0")</f>
        <v>41</v>
      </c>
      <c r="X233" s="44">
        <f>IFERROR(IF(X230="",0,X230),"0")+IFERROR(IF(X231="",0,X231),"0")+IFERROR(IF(X232="",0,X232),"0")</f>
        <v>0.30873</v>
      </c>
      <c r="Y233" s="68"/>
      <c r="Z233" s="68"/>
    </row>
    <row r="234" spans="1:53" x14ac:dyDescent="0.2">
      <c r="A234" s="390"/>
      <c r="B234" s="390"/>
      <c r="C234" s="390"/>
      <c r="D234" s="390"/>
      <c r="E234" s="390"/>
      <c r="F234" s="390"/>
      <c r="G234" s="390"/>
      <c r="H234" s="390"/>
      <c r="I234" s="390"/>
      <c r="J234" s="390"/>
      <c r="K234" s="390"/>
      <c r="L234" s="390"/>
      <c r="M234" s="391"/>
      <c r="N234" s="387" t="s">
        <v>43</v>
      </c>
      <c r="O234" s="388"/>
      <c r="P234" s="388"/>
      <c r="Q234" s="388"/>
      <c r="R234" s="388"/>
      <c r="S234" s="388"/>
      <c r="T234" s="389"/>
      <c r="U234" s="43" t="s">
        <v>0</v>
      </c>
      <c r="V234" s="44">
        <f>IFERROR(SUM(V230:V232),"0")</f>
        <v>170</v>
      </c>
      <c r="W234" s="44">
        <f>IFERROR(SUM(W230:W232),"0")</f>
        <v>172.20000000000002</v>
      </c>
      <c r="X234" s="43"/>
      <c r="Y234" s="68"/>
      <c r="Z234" s="68"/>
    </row>
    <row r="235" spans="1:53" ht="14.25" customHeight="1" x14ac:dyDescent="0.25">
      <c r="A235" s="382" t="s">
        <v>80</v>
      </c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2"/>
      <c r="M235" s="382"/>
      <c r="N235" s="382"/>
      <c r="O235" s="382"/>
      <c r="P235" s="382"/>
      <c r="Q235" s="382"/>
      <c r="R235" s="382"/>
      <c r="S235" s="382"/>
      <c r="T235" s="382"/>
      <c r="U235" s="382"/>
      <c r="V235" s="382"/>
      <c r="W235" s="382"/>
      <c r="X235" s="382"/>
      <c r="Y235" s="67"/>
      <c r="Z235" s="67"/>
    </row>
    <row r="236" spans="1:53" ht="16.5" customHeight="1" x14ac:dyDescent="0.25">
      <c r="A236" s="64" t="s">
        <v>393</v>
      </c>
      <c r="B236" s="64" t="s">
        <v>394</v>
      </c>
      <c r="C236" s="37">
        <v>4301051100</v>
      </c>
      <c r="D236" s="383">
        <v>4607091387766</v>
      </c>
      <c r="E236" s="383"/>
      <c r="F236" s="63">
        <v>1.35</v>
      </c>
      <c r="G236" s="38">
        <v>6</v>
      </c>
      <c r="H236" s="63">
        <v>8.1</v>
      </c>
      <c r="I236" s="63">
        <v>8.6579999999999995</v>
      </c>
      <c r="J236" s="38">
        <v>56</v>
      </c>
      <c r="K236" s="38" t="s">
        <v>111</v>
      </c>
      <c r="L236" s="39" t="s">
        <v>132</v>
      </c>
      <c r="M236" s="38">
        <v>40</v>
      </c>
      <c r="N236" s="5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85"/>
      <c r="P236" s="385"/>
      <c r="Q236" s="385"/>
      <c r="R236" s="386"/>
      <c r="S236" s="40" t="s">
        <v>48</v>
      </c>
      <c r="T236" s="40" t="s">
        <v>48</v>
      </c>
      <c r="U236" s="41" t="s">
        <v>0</v>
      </c>
      <c r="V236" s="59">
        <v>2900</v>
      </c>
      <c r="W236" s="56">
        <f t="shared" ref="W236:W244" si="12">IFERROR(IF(V236="",0,CEILING((V236/$H236),1)*$H236),"")</f>
        <v>2907.9</v>
      </c>
      <c r="X236" s="42">
        <f>IFERROR(IF(W236=0,"",ROUNDUP(W236/H236,0)*0.02175),"")</f>
        <v>7.8082499999999992</v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395</v>
      </c>
      <c r="B237" s="64" t="s">
        <v>396</v>
      </c>
      <c r="C237" s="37">
        <v>4301051116</v>
      </c>
      <c r="D237" s="383">
        <v>4607091387957</v>
      </c>
      <c r="E237" s="383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111</v>
      </c>
      <c r="L237" s="39" t="s">
        <v>78</v>
      </c>
      <c r="M237" s="38">
        <v>40</v>
      </c>
      <c r="N237" s="5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85"/>
      <c r="P237" s="385"/>
      <c r="Q237" s="385"/>
      <c r="R237" s="386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397</v>
      </c>
      <c r="B238" s="64" t="s">
        <v>398</v>
      </c>
      <c r="C238" s="37">
        <v>4301051115</v>
      </c>
      <c r="D238" s="383">
        <v>4607091387964</v>
      </c>
      <c r="E238" s="383"/>
      <c r="F238" s="63">
        <v>1.35</v>
      </c>
      <c r="G238" s="38">
        <v>6</v>
      </c>
      <c r="H238" s="63">
        <v>8.1</v>
      </c>
      <c r="I238" s="63">
        <v>8.6460000000000008</v>
      </c>
      <c r="J238" s="38">
        <v>56</v>
      </c>
      <c r="K238" s="38" t="s">
        <v>111</v>
      </c>
      <c r="L238" s="39" t="s">
        <v>78</v>
      </c>
      <c r="M238" s="38">
        <v>40</v>
      </c>
      <c r="N238" s="5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85"/>
      <c r="P238" s="385"/>
      <c r="Q238" s="385"/>
      <c r="R238" s="386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399</v>
      </c>
      <c r="B239" s="64" t="s">
        <v>400</v>
      </c>
      <c r="C239" s="37">
        <v>4301051461</v>
      </c>
      <c r="D239" s="383">
        <v>4680115883604</v>
      </c>
      <c r="E239" s="383"/>
      <c r="F239" s="63">
        <v>0.35</v>
      </c>
      <c r="G239" s="38">
        <v>6</v>
      </c>
      <c r="H239" s="63">
        <v>2.1</v>
      </c>
      <c r="I239" s="63">
        <v>2.3719999999999999</v>
      </c>
      <c r="J239" s="38">
        <v>156</v>
      </c>
      <c r="K239" s="38" t="s">
        <v>79</v>
      </c>
      <c r="L239" s="39" t="s">
        <v>132</v>
      </c>
      <c r="M239" s="38">
        <v>45</v>
      </c>
      <c r="N239" s="525" t="s">
        <v>401</v>
      </c>
      <c r="O239" s="385"/>
      <c r="P239" s="385"/>
      <c r="Q239" s="385"/>
      <c r="R239" s="386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2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402</v>
      </c>
      <c r="B240" s="64" t="s">
        <v>403</v>
      </c>
      <c r="C240" s="37">
        <v>4301051485</v>
      </c>
      <c r="D240" s="383">
        <v>4680115883567</v>
      </c>
      <c r="E240" s="383"/>
      <c r="F240" s="63">
        <v>0.35</v>
      </c>
      <c r="G240" s="38">
        <v>6</v>
      </c>
      <c r="H240" s="63">
        <v>2.1</v>
      </c>
      <c r="I240" s="63">
        <v>2.36</v>
      </c>
      <c r="J240" s="38">
        <v>156</v>
      </c>
      <c r="K240" s="38" t="s">
        <v>79</v>
      </c>
      <c r="L240" s="39" t="s">
        <v>78</v>
      </c>
      <c r="M240" s="38">
        <v>40</v>
      </c>
      <c r="N240" s="526" t="s">
        <v>404</v>
      </c>
      <c r="O240" s="385"/>
      <c r="P240" s="385"/>
      <c r="Q240" s="385"/>
      <c r="R240" s="386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2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16.5" customHeight="1" x14ac:dyDescent="0.25">
      <c r="A241" s="64" t="s">
        <v>405</v>
      </c>
      <c r="B241" s="64" t="s">
        <v>406</v>
      </c>
      <c r="C241" s="37">
        <v>4301051134</v>
      </c>
      <c r="D241" s="383">
        <v>4607091381672</v>
      </c>
      <c r="E241" s="383"/>
      <c r="F241" s="63">
        <v>0.6</v>
      </c>
      <c r="G241" s="38">
        <v>6</v>
      </c>
      <c r="H241" s="63">
        <v>3.6</v>
      </c>
      <c r="I241" s="63">
        <v>3.8759999999999999</v>
      </c>
      <c r="J241" s="38">
        <v>120</v>
      </c>
      <c r="K241" s="38" t="s">
        <v>79</v>
      </c>
      <c r="L241" s="39" t="s">
        <v>78</v>
      </c>
      <c r="M241" s="38">
        <v>40</v>
      </c>
      <c r="N241" s="5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85"/>
      <c r="P241" s="385"/>
      <c r="Q241" s="385"/>
      <c r="R241" s="386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2"/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407</v>
      </c>
      <c r="B242" s="64" t="s">
        <v>408</v>
      </c>
      <c r="C242" s="37">
        <v>4301051130</v>
      </c>
      <c r="D242" s="383">
        <v>4607091387537</v>
      </c>
      <c r="E242" s="383"/>
      <c r="F242" s="63">
        <v>0.45</v>
      </c>
      <c r="G242" s="38">
        <v>6</v>
      </c>
      <c r="H242" s="63">
        <v>2.7</v>
      </c>
      <c r="I242" s="63">
        <v>2.99</v>
      </c>
      <c r="J242" s="38">
        <v>156</v>
      </c>
      <c r="K242" s="38" t="s">
        <v>79</v>
      </c>
      <c r="L242" s="39" t="s">
        <v>78</v>
      </c>
      <c r="M242" s="38">
        <v>40</v>
      </c>
      <c r="N242" s="5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85"/>
      <c r="P242" s="385"/>
      <c r="Q242" s="385"/>
      <c r="R242" s="386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2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409</v>
      </c>
      <c r="B243" s="64" t="s">
        <v>410</v>
      </c>
      <c r="C243" s="37">
        <v>4301051132</v>
      </c>
      <c r="D243" s="383">
        <v>4607091387513</v>
      </c>
      <c r="E243" s="383"/>
      <c r="F243" s="63">
        <v>0.45</v>
      </c>
      <c r="G243" s="38">
        <v>6</v>
      </c>
      <c r="H243" s="63">
        <v>2.7</v>
      </c>
      <c r="I243" s="63">
        <v>2.9780000000000002</v>
      </c>
      <c r="J243" s="38">
        <v>156</v>
      </c>
      <c r="K243" s="38" t="s">
        <v>79</v>
      </c>
      <c r="L243" s="39" t="s">
        <v>78</v>
      </c>
      <c r="M243" s="38">
        <v>40</v>
      </c>
      <c r="N243" s="5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85"/>
      <c r="P243" s="385"/>
      <c r="Q243" s="385"/>
      <c r="R243" s="386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2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4301051277</v>
      </c>
      <c r="D244" s="383">
        <v>4680115880511</v>
      </c>
      <c r="E244" s="383"/>
      <c r="F244" s="63">
        <v>0.33</v>
      </c>
      <c r="G244" s="38">
        <v>6</v>
      </c>
      <c r="H244" s="63">
        <v>1.98</v>
      </c>
      <c r="I244" s="63">
        <v>2.1800000000000002</v>
      </c>
      <c r="J244" s="38">
        <v>156</v>
      </c>
      <c r="K244" s="38" t="s">
        <v>79</v>
      </c>
      <c r="L244" s="39" t="s">
        <v>132</v>
      </c>
      <c r="M244" s="38">
        <v>40</v>
      </c>
      <c r="N244" s="53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85"/>
      <c r="P244" s="385"/>
      <c r="Q244" s="385"/>
      <c r="R244" s="386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2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x14ac:dyDescent="0.2">
      <c r="A245" s="390"/>
      <c r="B245" s="390"/>
      <c r="C245" s="390"/>
      <c r="D245" s="390"/>
      <c r="E245" s="390"/>
      <c r="F245" s="390"/>
      <c r="G245" s="390"/>
      <c r="H245" s="390"/>
      <c r="I245" s="390"/>
      <c r="J245" s="390"/>
      <c r="K245" s="390"/>
      <c r="L245" s="390"/>
      <c r="M245" s="391"/>
      <c r="N245" s="387" t="s">
        <v>43</v>
      </c>
      <c r="O245" s="388"/>
      <c r="P245" s="388"/>
      <c r="Q245" s="388"/>
      <c r="R245" s="388"/>
      <c r="S245" s="388"/>
      <c r="T245" s="389"/>
      <c r="U245" s="43" t="s">
        <v>42</v>
      </c>
      <c r="V245" s="44">
        <f>IFERROR(V236/H236,"0")+IFERROR(V237/H237,"0")+IFERROR(V238/H238,"0")+IFERROR(V239/H239,"0")+IFERROR(V240/H240,"0")+IFERROR(V241/H241,"0")+IFERROR(V242/H242,"0")+IFERROR(V243/H243,"0")+IFERROR(V244/H244,"0")</f>
        <v>358.02469135802471</v>
      </c>
      <c r="W245" s="44">
        <f>IFERROR(W236/H236,"0")+IFERROR(W237/H237,"0")+IFERROR(W238/H238,"0")+IFERROR(W239/H239,"0")+IFERROR(W240/H240,"0")+IFERROR(W241/H241,"0")+IFERROR(W242/H242,"0")+IFERROR(W243/H243,"0")+IFERROR(W244/H244,"0")</f>
        <v>359</v>
      </c>
      <c r="X245" s="44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7.8082499999999992</v>
      </c>
      <c r="Y245" s="68"/>
      <c r="Z245" s="68"/>
    </row>
    <row r="246" spans="1:53" x14ac:dyDescent="0.2">
      <c r="A246" s="390"/>
      <c r="B246" s="390"/>
      <c r="C246" s="390"/>
      <c r="D246" s="390"/>
      <c r="E246" s="390"/>
      <c r="F246" s="390"/>
      <c r="G246" s="390"/>
      <c r="H246" s="390"/>
      <c r="I246" s="390"/>
      <c r="J246" s="390"/>
      <c r="K246" s="390"/>
      <c r="L246" s="390"/>
      <c r="M246" s="391"/>
      <c r="N246" s="387" t="s">
        <v>43</v>
      </c>
      <c r="O246" s="388"/>
      <c r="P246" s="388"/>
      <c r="Q246" s="388"/>
      <c r="R246" s="388"/>
      <c r="S246" s="388"/>
      <c r="T246" s="389"/>
      <c r="U246" s="43" t="s">
        <v>0</v>
      </c>
      <c r="V246" s="44">
        <f>IFERROR(SUM(V236:V244),"0")</f>
        <v>2900</v>
      </c>
      <c r="W246" s="44">
        <f>IFERROR(SUM(W236:W244),"0")</f>
        <v>2907.9</v>
      </c>
      <c r="X246" s="43"/>
      <c r="Y246" s="68"/>
      <c r="Z246" s="68"/>
    </row>
    <row r="247" spans="1:53" ht="14.25" customHeight="1" x14ac:dyDescent="0.25">
      <c r="A247" s="382" t="s">
        <v>237</v>
      </c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2"/>
      <c r="M247" s="382"/>
      <c r="N247" s="382"/>
      <c r="O247" s="382"/>
      <c r="P247" s="382"/>
      <c r="Q247" s="382"/>
      <c r="R247" s="382"/>
      <c r="S247" s="382"/>
      <c r="T247" s="382"/>
      <c r="U247" s="382"/>
      <c r="V247" s="382"/>
      <c r="W247" s="382"/>
      <c r="X247" s="382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4301060326</v>
      </c>
      <c r="D248" s="383">
        <v>4607091380880</v>
      </c>
      <c r="E248" s="383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111</v>
      </c>
      <c r="L248" s="39" t="s">
        <v>78</v>
      </c>
      <c r="M248" s="38">
        <v>30</v>
      </c>
      <c r="N248" s="5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85"/>
      <c r="P248" s="385"/>
      <c r="Q248" s="385"/>
      <c r="R248" s="386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4301060308</v>
      </c>
      <c r="D249" s="383">
        <v>4607091384482</v>
      </c>
      <c r="E249" s="383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111</v>
      </c>
      <c r="L249" s="39" t="s">
        <v>78</v>
      </c>
      <c r="M249" s="38">
        <v>30</v>
      </c>
      <c r="N249" s="53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85"/>
      <c r="P249" s="385"/>
      <c r="Q249" s="385"/>
      <c r="R249" s="386"/>
      <c r="S249" s="40" t="s">
        <v>48</v>
      </c>
      <c r="T249" s="40" t="s">
        <v>48</v>
      </c>
      <c r="U249" s="41" t="s">
        <v>0</v>
      </c>
      <c r="V249" s="59">
        <v>50</v>
      </c>
      <c r="W249" s="56">
        <f>IFERROR(IF(V249="",0,CEILING((V249/$H249),1)*$H249),"")</f>
        <v>54.6</v>
      </c>
      <c r="X249" s="42">
        <f>IFERROR(IF(W249=0,"",ROUNDUP(W249/H249,0)*0.02175),"")</f>
        <v>0.15225</v>
      </c>
      <c r="Y249" s="69" t="s">
        <v>48</v>
      </c>
      <c r="Z249" s="70" t="s">
        <v>48</v>
      </c>
      <c r="AD249" s="71"/>
      <c r="BA249" s="214" t="s">
        <v>66</v>
      </c>
    </row>
    <row r="250" spans="1:53" ht="16.5" customHeight="1" x14ac:dyDescent="0.25">
      <c r="A250" s="64" t="s">
        <v>417</v>
      </c>
      <c r="B250" s="64" t="s">
        <v>418</v>
      </c>
      <c r="C250" s="37">
        <v>4301060325</v>
      </c>
      <c r="D250" s="383">
        <v>4607091380897</v>
      </c>
      <c r="E250" s="383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111</v>
      </c>
      <c r="L250" s="39" t="s">
        <v>78</v>
      </c>
      <c r="M250" s="38">
        <v>30</v>
      </c>
      <c r="N250" s="5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85"/>
      <c r="P250" s="385"/>
      <c r="Q250" s="385"/>
      <c r="R250" s="386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x14ac:dyDescent="0.2">
      <c r="A251" s="390"/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1"/>
      <c r="N251" s="387" t="s">
        <v>43</v>
      </c>
      <c r="O251" s="388"/>
      <c r="P251" s="388"/>
      <c r="Q251" s="388"/>
      <c r="R251" s="388"/>
      <c r="S251" s="388"/>
      <c r="T251" s="389"/>
      <c r="U251" s="43" t="s">
        <v>42</v>
      </c>
      <c r="V251" s="44">
        <f>IFERROR(V248/H248,"0")+IFERROR(V249/H249,"0")+IFERROR(V250/H250,"0")</f>
        <v>6.4102564102564106</v>
      </c>
      <c r="W251" s="44">
        <f>IFERROR(W248/H248,"0")+IFERROR(W249/H249,"0")+IFERROR(W250/H250,"0")</f>
        <v>7</v>
      </c>
      <c r="X251" s="44">
        <f>IFERROR(IF(X248="",0,X248),"0")+IFERROR(IF(X249="",0,X249),"0")+IFERROR(IF(X250="",0,X250),"0")</f>
        <v>0.15225</v>
      </c>
      <c r="Y251" s="68"/>
      <c r="Z251" s="68"/>
    </row>
    <row r="252" spans="1:53" x14ac:dyDescent="0.2">
      <c r="A252" s="390"/>
      <c r="B252" s="390"/>
      <c r="C252" s="390"/>
      <c r="D252" s="390"/>
      <c r="E252" s="390"/>
      <c r="F252" s="390"/>
      <c r="G252" s="390"/>
      <c r="H252" s="390"/>
      <c r="I252" s="390"/>
      <c r="J252" s="390"/>
      <c r="K252" s="390"/>
      <c r="L252" s="390"/>
      <c r="M252" s="391"/>
      <c r="N252" s="387" t="s">
        <v>43</v>
      </c>
      <c r="O252" s="388"/>
      <c r="P252" s="388"/>
      <c r="Q252" s="388"/>
      <c r="R252" s="388"/>
      <c r="S252" s="388"/>
      <c r="T252" s="389"/>
      <c r="U252" s="43" t="s">
        <v>0</v>
      </c>
      <c r="V252" s="44">
        <f>IFERROR(SUM(V248:V250),"0")</f>
        <v>50</v>
      </c>
      <c r="W252" s="44">
        <f>IFERROR(SUM(W248:W250),"0")</f>
        <v>54.6</v>
      </c>
      <c r="X252" s="43"/>
      <c r="Y252" s="68"/>
      <c r="Z252" s="68"/>
    </row>
    <row r="253" spans="1:53" ht="14.25" customHeight="1" x14ac:dyDescent="0.25">
      <c r="A253" s="382" t="s">
        <v>93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67"/>
      <c r="Z253" s="67"/>
    </row>
    <row r="254" spans="1:53" ht="16.5" customHeight="1" x14ac:dyDescent="0.25">
      <c r="A254" s="64" t="s">
        <v>419</v>
      </c>
      <c r="B254" s="64" t="s">
        <v>420</v>
      </c>
      <c r="C254" s="37">
        <v>4301030232</v>
      </c>
      <c r="D254" s="383">
        <v>4607091388374</v>
      </c>
      <c r="E254" s="383"/>
      <c r="F254" s="63">
        <v>0.38</v>
      </c>
      <c r="G254" s="38">
        <v>8</v>
      </c>
      <c r="H254" s="63">
        <v>3.04</v>
      </c>
      <c r="I254" s="63">
        <v>3.28</v>
      </c>
      <c r="J254" s="38">
        <v>156</v>
      </c>
      <c r="K254" s="38" t="s">
        <v>79</v>
      </c>
      <c r="L254" s="39" t="s">
        <v>97</v>
      </c>
      <c r="M254" s="38">
        <v>180</v>
      </c>
      <c r="N254" s="534" t="s">
        <v>421</v>
      </c>
      <c r="O254" s="385"/>
      <c r="P254" s="385"/>
      <c r="Q254" s="385"/>
      <c r="R254" s="386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ht="27" customHeight="1" x14ac:dyDescent="0.25">
      <c r="A255" s="64" t="s">
        <v>422</v>
      </c>
      <c r="B255" s="64" t="s">
        <v>423</v>
      </c>
      <c r="C255" s="37">
        <v>4301030235</v>
      </c>
      <c r="D255" s="383">
        <v>4607091388381</v>
      </c>
      <c r="E255" s="383"/>
      <c r="F255" s="63">
        <v>0.38</v>
      </c>
      <c r="G255" s="38">
        <v>8</v>
      </c>
      <c r="H255" s="63">
        <v>3.04</v>
      </c>
      <c r="I255" s="63">
        <v>3.32</v>
      </c>
      <c r="J255" s="38">
        <v>156</v>
      </c>
      <c r="K255" s="38" t="s">
        <v>79</v>
      </c>
      <c r="L255" s="39" t="s">
        <v>97</v>
      </c>
      <c r="M255" s="38">
        <v>180</v>
      </c>
      <c r="N255" s="535" t="s">
        <v>424</v>
      </c>
      <c r="O255" s="385"/>
      <c r="P255" s="385"/>
      <c r="Q255" s="385"/>
      <c r="R255" s="386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ht="27" customHeight="1" x14ac:dyDescent="0.25">
      <c r="A256" s="64" t="s">
        <v>425</v>
      </c>
      <c r="B256" s="64" t="s">
        <v>426</v>
      </c>
      <c r="C256" s="37">
        <v>4301030233</v>
      </c>
      <c r="D256" s="383">
        <v>4607091388404</v>
      </c>
      <c r="E256" s="383"/>
      <c r="F256" s="63">
        <v>0.17</v>
      </c>
      <c r="G256" s="38">
        <v>15</v>
      </c>
      <c r="H256" s="63">
        <v>2.5499999999999998</v>
      </c>
      <c r="I256" s="63">
        <v>2.9</v>
      </c>
      <c r="J256" s="38">
        <v>156</v>
      </c>
      <c r="K256" s="38" t="s">
        <v>79</v>
      </c>
      <c r="L256" s="39" t="s">
        <v>97</v>
      </c>
      <c r="M256" s="38">
        <v>180</v>
      </c>
      <c r="N256" s="5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85"/>
      <c r="P256" s="385"/>
      <c r="Q256" s="385"/>
      <c r="R256" s="386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18" t="s">
        <v>66</v>
      </c>
    </row>
    <row r="257" spans="1:53" x14ac:dyDescent="0.2">
      <c r="A257" s="390"/>
      <c r="B257" s="390"/>
      <c r="C257" s="390"/>
      <c r="D257" s="390"/>
      <c r="E257" s="390"/>
      <c r="F257" s="390"/>
      <c r="G257" s="390"/>
      <c r="H257" s="390"/>
      <c r="I257" s="390"/>
      <c r="J257" s="390"/>
      <c r="K257" s="390"/>
      <c r="L257" s="390"/>
      <c r="M257" s="391"/>
      <c r="N257" s="387" t="s">
        <v>43</v>
      </c>
      <c r="O257" s="388"/>
      <c r="P257" s="388"/>
      <c r="Q257" s="388"/>
      <c r="R257" s="388"/>
      <c r="S257" s="388"/>
      <c r="T257" s="389"/>
      <c r="U257" s="43" t="s">
        <v>42</v>
      </c>
      <c r="V257" s="44">
        <f>IFERROR(V254/H254,"0")+IFERROR(V255/H255,"0")+IFERROR(V256/H256,"0")</f>
        <v>0</v>
      </c>
      <c r="W257" s="44">
        <f>IFERROR(W254/H254,"0")+IFERROR(W255/H255,"0")+IFERROR(W256/H256,"0")</f>
        <v>0</v>
      </c>
      <c r="X257" s="44">
        <f>IFERROR(IF(X254="",0,X254),"0")+IFERROR(IF(X255="",0,X255),"0")+IFERROR(IF(X256="",0,X256),"0")</f>
        <v>0</v>
      </c>
      <c r="Y257" s="68"/>
      <c r="Z257" s="68"/>
    </row>
    <row r="258" spans="1:53" x14ac:dyDescent="0.2">
      <c r="A258" s="390"/>
      <c r="B258" s="390"/>
      <c r="C258" s="390"/>
      <c r="D258" s="390"/>
      <c r="E258" s="390"/>
      <c r="F258" s="390"/>
      <c r="G258" s="390"/>
      <c r="H258" s="390"/>
      <c r="I258" s="390"/>
      <c r="J258" s="390"/>
      <c r="K258" s="390"/>
      <c r="L258" s="390"/>
      <c r="M258" s="391"/>
      <c r="N258" s="387" t="s">
        <v>43</v>
      </c>
      <c r="O258" s="388"/>
      <c r="P258" s="388"/>
      <c r="Q258" s="388"/>
      <c r="R258" s="388"/>
      <c r="S258" s="388"/>
      <c r="T258" s="389"/>
      <c r="U258" s="43" t="s">
        <v>0</v>
      </c>
      <c r="V258" s="44">
        <f>IFERROR(SUM(V254:V256),"0")</f>
        <v>0</v>
      </c>
      <c r="W258" s="44">
        <f>IFERROR(SUM(W254:W256),"0")</f>
        <v>0</v>
      </c>
      <c r="X258" s="43"/>
      <c r="Y258" s="68"/>
      <c r="Z258" s="68"/>
    </row>
    <row r="259" spans="1:53" ht="14.25" customHeight="1" x14ac:dyDescent="0.25">
      <c r="A259" s="382" t="s">
        <v>427</v>
      </c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2"/>
      <c r="M259" s="382"/>
      <c r="N259" s="382"/>
      <c r="O259" s="382"/>
      <c r="P259" s="382"/>
      <c r="Q259" s="382"/>
      <c r="R259" s="382"/>
      <c r="S259" s="382"/>
      <c r="T259" s="382"/>
      <c r="U259" s="382"/>
      <c r="V259" s="382"/>
      <c r="W259" s="382"/>
      <c r="X259" s="382"/>
      <c r="Y259" s="67"/>
      <c r="Z259" s="67"/>
    </row>
    <row r="260" spans="1:53" ht="16.5" customHeight="1" x14ac:dyDescent="0.25">
      <c r="A260" s="64" t="s">
        <v>428</v>
      </c>
      <c r="B260" s="64" t="s">
        <v>429</v>
      </c>
      <c r="C260" s="37">
        <v>4301180007</v>
      </c>
      <c r="D260" s="383">
        <v>4680115881808</v>
      </c>
      <c r="E260" s="383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431</v>
      </c>
      <c r="L260" s="39" t="s">
        <v>430</v>
      </c>
      <c r="M260" s="38">
        <v>730</v>
      </c>
      <c r="N260" s="5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85"/>
      <c r="P260" s="385"/>
      <c r="Q260" s="385"/>
      <c r="R260" s="386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432</v>
      </c>
      <c r="B261" s="64" t="s">
        <v>433</v>
      </c>
      <c r="C261" s="37">
        <v>4301180006</v>
      </c>
      <c r="D261" s="383">
        <v>4680115881822</v>
      </c>
      <c r="E261" s="383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431</v>
      </c>
      <c r="L261" s="39" t="s">
        <v>430</v>
      </c>
      <c r="M261" s="38">
        <v>730</v>
      </c>
      <c r="N261" s="5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85"/>
      <c r="P261" s="385"/>
      <c r="Q261" s="385"/>
      <c r="R261" s="386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434</v>
      </c>
      <c r="B262" s="64" t="s">
        <v>435</v>
      </c>
      <c r="C262" s="37">
        <v>4301180001</v>
      </c>
      <c r="D262" s="383">
        <v>4680115880016</v>
      </c>
      <c r="E262" s="383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431</v>
      </c>
      <c r="L262" s="39" t="s">
        <v>430</v>
      </c>
      <c r="M262" s="38">
        <v>730</v>
      </c>
      <c r="N262" s="5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85"/>
      <c r="P262" s="385"/>
      <c r="Q262" s="385"/>
      <c r="R262" s="386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90"/>
      <c r="B263" s="390"/>
      <c r="C263" s="390"/>
      <c r="D263" s="390"/>
      <c r="E263" s="390"/>
      <c r="F263" s="390"/>
      <c r="G263" s="390"/>
      <c r="H263" s="390"/>
      <c r="I263" s="390"/>
      <c r="J263" s="390"/>
      <c r="K263" s="390"/>
      <c r="L263" s="390"/>
      <c r="M263" s="391"/>
      <c r="N263" s="387" t="s">
        <v>43</v>
      </c>
      <c r="O263" s="388"/>
      <c r="P263" s="388"/>
      <c r="Q263" s="388"/>
      <c r="R263" s="388"/>
      <c r="S263" s="388"/>
      <c r="T263" s="389"/>
      <c r="U263" s="43" t="s">
        <v>42</v>
      </c>
      <c r="V263" s="44">
        <f>IFERROR(V260/H260,"0")+IFERROR(V261/H261,"0")+IFERROR(V262/H262,"0")</f>
        <v>0</v>
      </c>
      <c r="W263" s="44">
        <f>IFERROR(W260/H260,"0")+IFERROR(W261/H261,"0")+IFERROR(W262/H262,"0")</f>
        <v>0</v>
      </c>
      <c r="X263" s="44">
        <f>IFERROR(IF(X260="",0,X260),"0")+IFERROR(IF(X261="",0,X261),"0")+IFERROR(IF(X262="",0,X262),"0")</f>
        <v>0</v>
      </c>
      <c r="Y263" s="68"/>
      <c r="Z263" s="68"/>
    </row>
    <row r="264" spans="1:53" x14ac:dyDescent="0.2">
      <c r="A264" s="390"/>
      <c r="B264" s="390"/>
      <c r="C264" s="390"/>
      <c r="D264" s="390"/>
      <c r="E264" s="390"/>
      <c r="F264" s="390"/>
      <c r="G264" s="390"/>
      <c r="H264" s="390"/>
      <c r="I264" s="390"/>
      <c r="J264" s="390"/>
      <c r="K264" s="390"/>
      <c r="L264" s="390"/>
      <c r="M264" s="391"/>
      <c r="N264" s="387" t="s">
        <v>43</v>
      </c>
      <c r="O264" s="388"/>
      <c r="P264" s="388"/>
      <c r="Q264" s="388"/>
      <c r="R264" s="388"/>
      <c r="S264" s="388"/>
      <c r="T264" s="389"/>
      <c r="U264" s="43" t="s">
        <v>0</v>
      </c>
      <c r="V264" s="44">
        <f>IFERROR(SUM(V260:V262),"0")</f>
        <v>0</v>
      </c>
      <c r="W264" s="44">
        <f>IFERROR(SUM(W260:W262),"0")</f>
        <v>0</v>
      </c>
      <c r="X264" s="43"/>
      <c r="Y264" s="68"/>
      <c r="Z264" s="68"/>
    </row>
    <row r="265" spans="1:53" ht="16.5" customHeight="1" x14ac:dyDescent="0.25">
      <c r="A265" s="381" t="s">
        <v>436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66"/>
      <c r="Z265" s="66"/>
    </row>
    <row r="266" spans="1:53" ht="14.25" customHeight="1" x14ac:dyDescent="0.25">
      <c r="A266" s="382" t="s">
        <v>115</v>
      </c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382"/>
      <c r="P266" s="382"/>
      <c r="Q266" s="382"/>
      <c r="R266" s="382"/>
      <c r="S266" s="382"/>
      <c r="T266" s="382"/>
      <c r="U266" s="382"/>
      <c r="V266" s="382"/>
      <c r="W266" s="382"/>
      <c r="X266" s="382"/>
      <c r="Y266" s="67"/>
      <c r="Z266" s="67"/>
    </row>
    <row r="267" spans="1:53" ht="27" customHeight="1" x14ac:dyDescent="0.25">
      <c r="A267" s="64" t="s">
        <v>437</v>
      </c>
      <c r="B267" s="64" t="s">
        <v>438</v>
      </c>
      <c r="C267" s="37">
        <v>4301011315</v>
      </c>
      <c r="D267" s="383">
        <v>4607091387421</v>
      </c>
      <c r="E267" s="383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111</v>
      </c>
      <c r="L267" s="39" t="s">
        <v>110</v>
      </c>
      <c r="M267" s="38">
        <v>55</v>
      </c>
      <c r="N267" s="5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85"/>
      <c r="P267" s="385"/>
      <c r="Q267" s="385"/>
      <c r="R267" s="386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ref="W267:W273" si="13"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437</v>
      </c>
      <c r="B268" s="64" t="s">
        <v>439</v>
      </c>
      <c r="C268" s="37">
        <v>4301011121</v>
      </c>
      <c r="D268" s="383">
        <v>4607091387421</v>
      </c>
      <c r="E268" s="383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111</v>
      </c>
      <c r="L268" s="39" t="s">
        <v>120</v>
      </c>
      <c r="M268" s="38">
        <v>55</v>
      </c>
      <c r="N268" s="5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85"/>
      <c r="P268" s="385"/>
      <c r="Q268" s="385"/>
      <c r="R268" s="386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3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440</v>
      </c>
      <c r="B269" s="64" t="s">
        <v>441</v>
      </c>
      <c r="C269" s="37">
        <v>4301011396</v>
      </c>
      <c r="D269" s="383">
        <v>4607091387452</v>
      </c>
      <c r="E269" s="383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111</v>
      </c>
      <c r="L269" s="39" t="s">
        <v>120</v>
      </c>
      <c r="M269" s="38">
        <v>55</v>
      </c>
      <c r="N269" s="5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85"/>
      <c r="P269" s="385"/>
      <c r="Q269" s="385"/>
      <c r="R269" s="386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3"/>
        <v>0</v>
      </c>
      <c r="X269" s="42" t="str">
        <f>IFERROR(IF(W269=0,"",ROUNDUP(W269/H269,0)*0.02039),"")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440</v>
      </c>
      <c r="B270" s="64" t="s">
        <v>442</v>
      </c>
      <c r="C270" s="37">
        <v>4301011619</v>
      </c>
      <c r="D270" s="383">
        <v>4607091387452</v>
      </c>
      <c r="E270" s="383"/>
      <c r="F270" s="63">
        <v>1.45</v>
      </c>
      <c r="G270" s="38">
        <v>8</v>
      </c>
      <c r="H270" s="63">
        <v>11.6</v>
      </c>
      <c r="I270" s="63">
        <v>12.08</v>
      </c>
      <c r="J270" s="38">
        <v>56</v>
      </c>
      <c r="K270" s="38" t="s">
        <v>111</v>
      </c>
      <c r="L270" s="39" t="s">
        <v>110</v>
      </c>
      <c r="M270" s="38">
        <v>55</v>
      </c>
      <c r="N270" s="543" t="s">
        <v>443</v>
      </c>
      <c r="O270" s="385"/>
      <c r="P270" s="385"/>
      <c r="Q270" s="385"/>
      <c r="R270" s="386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3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444</v>
      </c>
      <c r="B271" s="64" t="s">
        <v>445</v>
      </c>
      <c r="C271" s="37">
        <v>4301011313</v>
      </c>
      <c r="D271" s="383">
        <v>4607091385984</v>
      </c>
      <c r="E271" s="383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111</v>
      </c>
      <c r="L271" s="39" t="s">
        <v>110</v>
      </c>
      <c r="M271" s="38">
        <v>55</v>
      </c>
      <c r="N271" s="54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85"/>
      <c r="P271" s="385"/>
      <c r="Q271" s="385"/>
      <c r="R271" s="386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3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446</v>
      </c>
      <c r="B272" s="64" t="s">
        <v>447</v>
      </c>
      <c r="C272" s="37">
        <v>4301011316</v>
      </c>
      <c r="D272" s="383">
        <v>4607091387438</v>
      </c>
      <c r="E272" s="383"/>
      <c r="F272" s="63">
        <v>0.5</v>
      </c>
      <c r="G272" s="38">
        <v>10</v>
      </c>
      <c r="H272" s="63">
        <v>5</v>
      </c>
      <c r="I272" s="63">
        <v>5.24</v>
      </c>
      <c r="J272" s="38">
        <v>120</v>
      </c>
      <c r="K272" s="38" t="s">
        <v>79</v>
      </c>
      <c r="L272" s="39" t="s">
        <v>110</v>
      </c>
      <c r="M272" s="38">
        <v>55</v>
      </c>
      <c r="N272" s="54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85"/>
      <c r="P272" s="385"/>
      <c r="Q272" s="385"/>
      <c r="R272" s="386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3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448</v>
      </c>
      <c r="B273" s="64" t="s">
        <v>449</v>
      </c>
      <c r="C273" s="37">
        <v>4301011318</v>
      </c>
      <c r="D273" s="383">
        <v>4607091387469</v>
      </c>
      <c r="E273" s="383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8" t="s">
        <v>79</v>
      </c>
      <c r="L273" s="39" t="s">
        <v>78</v>
      </c>
      <c r="M273" s="38">
        <v>55</v>
      </c>
      <c r="N273" s="5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85"/>
      <c r="P273" s="385"/>
      <c r="Q273" s="385"/>
      <c r="R273" s="386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3"/>
        <v>0</v>
      </c>
      <c r="X273" s="42" t="str">
        <f>IFERROR(IF(W273=0,"",ROUNDUP(W273/H273,0)*0.00937),"")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x14ac:dyDescent="0.2">
      <c r="A274" s="390"/>
      <c r="B274" s="390"/>
      <c r="C274" s="390"/>
      <c r="D274" s="390"/>
      <c r="E274" s="390"/>
      <c r="F274" s="390"/>
      <c r="G274" s="390"/>
      <c r="H274" s="390"/>
      <c r="I274" s="390"/>
      <c r="J274" s="390"/>
      <c r="K274" s="390"/>
      <c r="L274" s="390"/>
      <c r="M274" s="391"/>
      <c r="N274" s="387" t="s">
        <v>43</v>
      </c>
      <c r="O274" s="388"/>
      <c r="P274" s="388"/>
      <c r="Q274" s="388"/>
      <c r="R274" s="388"/>
      <c r="S274" s="388"/>
      <c r="T274" s="389"/>
      <c r="U274" s="43" t="s">
        <v>42</v>
      </c>
      <c r="V274" s="44">
        <f>IFERROR(V267/H267,"0")+IFERROR(V268/H268,"0")+IFERROR(V269/H269,"0")+IFERROR(V270/H270,"0")+IFERROR(V271/H271,"0")+IFERROR(V272/H272,"0")+IFERROR(V273/H273,"0")</f>
        <v>0</v>
      </c>
      <c r="W274" s="44">
        <f>IFERROR(W267/H267,"0")+IFERROR(W268/H268,"0")+IFERROR(W269/H269,"0")+IFERROR(W270/H270,"0")+IFERROR(W271/H271,"0")+IFERROR(W272/H272,"0")+IFERROR(W273/H273,"0")</f>
        <v>0</v>
      </c>
      <c r="X274" s="44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68"/>
      <c r="Z274" s="68"/>
    </row>
    <row r="275" spans="1:53" x14ac:dyDescent="0.2">
      <c r="A275" s="390"/>
      <c r="B275" s="390"/>
      <c r="C275" s="390"/>
      <c r="D275" s="390"/>
      <c r="E275" s="390"/>
      <c r="F275" s="390"/>
      <c r="G275" s="390"/>
      <c r="H275" s="390"/>
      <c r="I275" s="390"/>
      <c r="J275" s="390"/>
      <c r="K275" s="390"/>
      <c r="L275" s="390"/>
      <c r="M275" s="391"/>
      <c r="N275" s="387" t="s">
        <v>43</v>
      </c>
      <c r="O275" s="388"/>
      <c r="P275" s="388"/>
      <c r="Q275" s="388"/>
      <c r="R275" s="388"/>
      <c r="S275" s="388"/>
      <c r="T275" s="389"/>
      <c r="U275" s="43" t="s">
        <v>0</v>
      </c>
      <c r="V275" s="44">
        <f>IFERROR(SUM(V267:V273),"0")</f>
        <v>0</v>
      </c>
      <c r="W275" s="44">
        <f>IFERROR(SUM(W267:W273),"0")</f>
        <v>0</v>
      </c>
      <c r="X275" s="43"/>
      <c r="Y275" s="68"/>
      <c r="Z275" s="68"/>
    </row>
    <row r="276" spans="1:53" ht="14.25" customHeight="1" x14ac:dyDescent="0.25">
      <c r="A276" s="382" t="s">
        <v>75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67"/>
      <c r="Z276" s="67"/>
    </row>
    <row r="277" spans="1:53" ht="27" customHeight="1" x14ac:dyDescent="0.25">
      <c r="A277" s="64" t="s">
        <v>450</v>
      </c>
      <c r="B277" s="64" t="s">
        <v>451</v>
      </c>
      <c r="C277" s="37">
        <v>4301031154</v>
      </c>
      <c r="D277" s="383">
        <v>4607091387292</v>
      </c>
      <c r="E277" s="383"/>
      <c r="F277" s="63">
        <v>0.73</v>
      </c>
      <c r="G277" s="38">
        <v>6</v>
      </c>
      <c r="H277" s="63">
        <v>4.38</v>
      </c>
      <c r="I277" s="63">
        <v>4.6399999999999997</v>
      </c>
      <c r="J277" s="38">
        <v>156</v>
      </c>
      <c r="K277" s="38" t="s">
        <v>79</v>
      </c>
      <c r="L277" s="39" t="s">
        <v>78</v>
      </c>
      <c r="M277" s="38">
        <v>45</v>
      </c>
      <c r="N277" s="5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85"/>
      <c r="P277" s="385"/>
      <c r="Q277" s="385"/>
      <c r="R277" s="386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ht="27" customHeight="1" x14ac:dyDescent="0.25">
      <c r="A278" s="64" t="s">
        <v>452</v>
      </c>
      <c r="B278" s="64" t="s">
        <v>453</v>
      </c>
      <c r="C278" s="37">
        <v>4301031155</v>
      </c>
      <c r="D278" s="383">
        <v>4607091387315</v>
      </c>
      <c r="E278" s="383"/>
      <c r="F278" s="63">
        <v>0.7</v>
      </c>
      <c r="G278" s="38">
        <v>4</v>
      </c>
      <c r="H278" s="63">
        <v>2.8</v>
      </c>
      <c r="I278" s="63">
        <v>3.048</v>
      </c>
      <c r="J278" s="38">
        <v>156</v>
      </c>
      <c r="K278" s="38" t="s">
        <v>79</v>
      </c>
      <c r="L278" s="39" t="s">
        <v>78</v>
      </c>
      <c r="M278" s="38">
        <v>45</v>
      </c>
      <c r="N278" s="5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85"/>
      <c r="P278" s="385"/>
      <c r="Q278" s="385"/>
      <c r="R278" s="386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0" t="s">
        <v>66</v>
      </c>
    </row>
    <row r="279" spans="1:53" x14ac:dyDescent="0.2">
      <c r="A279" s="390"/>
      <c r="B279" s="390"/>
      <c r="C279" s="390"/>
      <c r="D279" s="390"/>
      <c r="E279" s="390"/>
      <c r="F279" s="390"/>
      <c r="G279" s="390"/>
      <c r="H279" s="390"/>
      <c r="I279" s="390"/>
      <c r="J279" s="390"/>
      <c r="K279" s="390"/>
      <c r="L279" s="390"/>
      <c r="M279" s="391"/>
      <c r="N279" s="387" t="s">
        <v>43</v>
      </c>
      <c r="O279" s="388"/>
      <c r="P279" s="388"/>
      <c r="Q279" s="388"/>
      <c r="R279" s="388"/>
      <c r="S279" s="388"/>
      <c r="T279" s="389"/>
      <c r="U279" s="43" t="s">
        <v>42</v>
      </c>
      <c r="V279" s="44">
        <f>IFERROR(V277/H277,"0")+IFERROR(V278/H278,"0")</f>
        <v>0</v>
      </c>
      <c r="W279" s="44">
        <f>IFERROR(W277/H277,"0")+IFERROR(W278/H278,"0")</f>
        <v>0</v>
      </c>
      <c r="X279" s="44">
        <f>IFERROR(IF(X277="",0,X277),"0")+IFERROR(IF(X278="",0,X278),"0")</f>
        <v>0</v>
      </c>
      <c r="Y279" s="68"/>
      <c r="Z279" s="68"/>
    </row>
    <row r="280" spans="1:53" x14ac:dyDescent="0.2">
      <c r="A280" s="390"/>
      <c r="B280" s="390"/>
      <c r="C280" s="390"/>
      <c r="D280" s="390"/>
      <c r="E280" s="390"/>
      <c r="F280" s="390"/>
      <c r="G280" s="390"/>
      <c r="H280" s="390"/>
      <c r="I280" s="390"/>
      <c r="J280" s="390"/>
      <c r="K280" s="390"/>
      <c r="L280" s="390"/>
      <c r="M280" s="391"/>
      <c r="N280" s="387" t="s">
        <v>43</v>
      </c>
      <c r="O280" s="388"/>
      <c r="P280" s="388"/>
      <c r="Q280" s="388"/>
      <c r="R280" s="388"/>
      <c r="S280" s="388"/>
      <c r="T280" s="389"/>
      <c r="U280" s="43" t="s">
        <v>0</v>
      </c>
      <c r="V280" s="44">
        <f>IFERROR(SUM(V277:V278),"0")</f>
        <v>0</v>
      </c>
      <c r="W280" s="44">
        <f>IFERROR(SUM(W277:W278),"0")</f>
        <v>0</v>
      </c>
      <c r="X280" s="43"/>
      <c r="Y280" s="68"/>
      <c r="Z280" s="68"/>
    </row>
    <row r="281" spans="1:53" ht="16.5" customHeight="1" x14ac:dyDescent="0.25">
      <c r="A281" s="381" t="s">
        <v>454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381"/>
      <c r="Y281" s="66"/>
      <c r="Z281" s="66"/>
    </row>
    <row r="282" spans="1:53" ht="14.25" customHeight="1" x14ac:dyDescent="0.25">
      <c r="A282" s="382" t="s">
        <v>75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382"/>
      <c r="Y282" s="67"/>
      <c r="Z282" s="67"/>
    </row>
    <row r="283" spans="1:53" ht="27" customHeight="1" x14ac:dyDescent="0.25">
      <c r="A283" s="64" t="s">
        <v>455</v>
      </c>
      <c r="B283" s="64" t="s">
        <v>456</v>
      </c>
      <c r="C283" s="37">
        <v>4301031066</v>
      </c>
      <c r="D283" s="383">
        <v>4607091383836</v>
      </c>
      <c r="E283" s="383"/>
      <c r="F283" s="63">
        <v>0.3</v>
      </c>
      <c r="G283" s="38">
        <v>6</v>
      </c>
      <c r="H283" s="63">
        <v>1.8</v>
      </c>
      <c r="I283" s="63">
        <v>2.048</v>
      </c>
      <c r="J283" s="38">
        <v>156</v>
      </c>
      <c r="K283" s="38" t="s">
        <v>79</v>
      </c>
      <c r="L283" s="39" t="s">
        <v>78</v>
      </c>
      <c r="M283" s="38">
        <v>40</v>
      </c>
      <c r="N283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85"/>
      <c r="P283" s="385"/>
      <c r="Q283" s="385"/>
      <c r="R283" s="386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1" t="s">
        <v>66</v>
      </c>
    </row>
    <row r="284" spans="1:53" x14ac:dyDescent="0.2">
      <c r="A284" s="390"/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1"/>
      <c r="N284" s="387" t="s">
        <v>43</v>
      </c>
      <c r="O284" s="388"/>
      <c r="P284" s="388"/>
      <c r="Q284" s="388"/>
      <c r="R284" s="388"/>
      <c r="S284" s="388"/>
      <c r="T284" s="389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90"/>
      <c r="B285" s="390"/>
      <c r="C285" s="390"/>
      <c r="D285" s="390"/>
      <c r="E285" s="390"/>
      <c r="F285" s="390"/>
      <c r="G285" s="390"/>
      <c r="H285" s="390"/>
      <c r="I285" s="390"/>
      <c r="J285" s="390"/>
      <c r="K285" s="390"/>
      <c r="L285" s="390"/>
      <c r="M285" s="391"/>
      <c r="N285" s="387" t="s">
        <v>43</v>
      </c>
      <c r="O285" s="388"/>
      <c r="P285" s="388"/>
      <c r="Q285" s="388"/>
      <c r="R285" s="388"/>
      <c r="S285" s="388"/>
      <c r="T285" s="389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25">
      <c r="A286" s="382" t="s">
        <v>80</v>
      </c>
      <c r="B286" s="382"/>
      <c r="C286" s="382"/>
      <c r="D286" s="382"/>
      <c r="E286" s="382"/>
      <c r="F286" s="382"/>
      <c r="G286" s="382"/>
      <c r="H286" s="382"/>
      <c r="I286" s="382"/>
      <c r="J286" s="382"/>
      <c r="K286" s="382"/>
      <c r="L286" s="382"/>
      <c r="M286" s="382"/>
      <c r="N286" s="382"/>
      <c r="O286" s="382"/>
      <c r="P286" s="382"/>
      <c r="Q286" s="382"/>
      <c r="R286" s="382"/>
      <c r="S286" s="382"/>
      <c r="T286" s="382"/>
      <c r="U286" s="382"/>
      <c r="V286" s="382"/>
      <c r="W286" s="382"/>
      <c r="X286" s="382"/>
      <c r="Y286" s="67"/>
      <c r="Z286" s="67"/>
    </row>
    <row r="287" spans="1:53" ht="27" customHeight="1" x14ac:dyDescent="0.25">
      <c r="A287" s="64" t="s">
        <v>457</v>
      </c>
      <c r="B287" s="64" t="s">
        <v>458</v>
      </c>
      <c r="C287" s="37">
        <v>4301051142</v>
      </c>
      <c r="D287" s="383">
        <v>4607091387919</v>
      </c>
      <c r="E287" s="383"/>
      <c r="F287" s="63">
        <v>1.35</v>
      </c>
      <c r="G287" s="38">
        <v>6</v>
      </c>
      <c r="H287" s="63">
        <v>8.1</v>
      </c>
      <c r="I287" s="63">
        <v>8.6639999999999997</v>
      </c>
      <c r="J287" s="38">
        <v>56</v>
      </c>
      <c r="K287" s="38" t="s">
        <v>111</v>
      </c>
      <c r="L287" s="39" t="s">
        <v>78</v>
      </c>
      <c r="M287" s="38">
        <v>45</v>
      </c>
      <c r="N287" s="5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85"/>
      <c r="P287" s="385"/>
      <c r="Q287" s="385"/>
      <c r="R287" s="386"/>
      <c r="S287" s="40" t="s">
        <v>48</v>
      </c>
      <c r="T287" s="40" t="s">
        <v>48</v>
      </c>
      <c r="U287" s="41" t="s">
        <v>0</v>
      </c>
      <c r="V287" s="59">
        <v>50</v>
      </c>
      <c r="W287" s="56">
        <f>IFERROR(IF(V287="",0,CEILING((V287/$H287),1)*$H287),"")</f>
        <v>56.699999999999996</v>
      </c>
      <c r="X287" s="42">
        <f>IFERROR(IF(W287=0,"",ROUNDUP(W287/H287,0)*0.02175),"")</f>
        <v>0.15225</v>
      </c>
      <c r="Y287" s="69" t="s">
        <v>48</v>
      </c>
      <c r="Z287" s="70" t="s">
        <v>48</v>
      </c>
      <c r="AD287" s="71"/>
      <c r="BA287" s="232" t="s">
        <v>66</v>
      </c>
    </row>
    <row r="288" spans="1:53" x14ac:dyDescent="0.2">
      <c r="A288" s="390"/>
      <c r="B288" s="390"/>
      <c r="C288" s="390"/>
      <c r="D288" s="390"/>
      <c r="E288" s="390"/>
      <c r="F288" s="390"/>
      <c r="G288" s="390"/>
      <c r="H288" s="390"/>
      <c r="I288" s="390"/>
      <c r="J288" s="390"/>
      <c r="K288" s="390"/>
      <c r="L288" s="390"/>
      <c r="M288" s="391"/>
      <c r="N288" s="387" t="s">
        <v>43</v>
      </c>
      <c r="O288" s="388"/>
      <c r="P288" s="388"/>
      <c r="Q288" s="388"/>
      <c r="R288" s="388"/>
      <c r="S288" s="388"/>
      <c r="T288" s="389"/>
      <c r="U288" s="43" t="s">
        <v>42</v>
      </c>
      <c r="V288" s="44">
        <f>IFERROR(V287/H287,"0")</f>
        <v>6.1728395061728394</v>
      </c>
      <c r="W288" s="44">
        <f>IFERROR(W287/H287,"0")</f>
        <v>7</v>
      </c>
      <c r="X288" s="44">
        <f>IFERROR(IF(X287="",0,X287),"0")</f>
        <v>0.15225</v>
      </c>
      <c r="Y288" s="68"/>
      <c r="Z288" s="68"/>
    </row>
    <row r="289" spans="1:53" x14ac:dyDescent="0.2">
      <c r="A289" s="390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1"/>
      <c r="N289" s="387" t="s">
        <v>43</v>
      </c>
      <c r="O289" s="388"/>
      <c r="P289" s="388"/>
      <c r="Q289" s="388"/>
      <c r="R289" s="388"/>
      <c r="S289" s="388"/>
      <c r="T289" s="389"/>
      <c r="U289" s="43" t="s">
        <v>0</v>
      </c>
      <c r="V289" s="44">
        <f>IFERROR(SUM(V287:V287),"0")</f>
        <v>50</v>
      </c>
      <c r="W289" s="44">
        <f>IFERROR(SUM(W287:W287),"0")</f>
        <v>56.699999999999996</v>
      </c>
      <c r="X289" s="43"/>
      <c r="Y289" s="68"/>
      <c r="Z289" s="68"/>
    </row>
    <row r="290" spans="1:53" ht="14.25" customHeight="1" x14ac:dyDescent="0.25">
      <c r="A290" s="382" t="s">
        <v>237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67"/>
      <c r="Z290" s="67"/>
    </row>
    <row r="291" spans="1:53" ht="27" customHeight="1" x14ac:dyDescent="0.25">
      <c r="A291" s="64" t="s">
        <v>459</v>
      </c>
      <c r="B291" s="64" t="s">
        <v>460</v>
      </c>
      <c r="C291" s="37">
        <v>4301060324</v>
      </c>
      <c r="D291" s="383">
        <v>4607091388831</v>
      </c>
      <c r="E291" s="383"/>
      <c r="F291" s="63">
        <v>0.38</v>
      </c>
      <c r="G291" s="38">
        <v>6</v>
      </c>
      <c r="H291" s="63">
        <v>2.2799999999999998</v>
      </c>
      <c r="I291" s="63">
        <v>2.552</v>
      </c>
      <c r="J291" s="38">
        <v>156</v>
      </c>
      <c r="K291" s="38" t="s">
        <v>79</v>
      </c>
      <c r="L291" s="39" t="s">
        <v>78</v>
      </c>
      <c r="M291" s="38">
        <v>40</v>
      </c>
      <c r="N291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85"/>
      <c r="P291" s="385"/>
      <c r="Q291" s="385"/>
      <c r="R291" s="386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3" t="s">
        <v>66</v>
      </c>
    </row>
    <row r="292" spans="1:53" x14ac:dyDescent="0.2">
      <c r="A292" s="390"/>
      <c r="B292" s="390"/>
      <c r="C292" s="390"/>
      <c r="D292" s="390"/>
      <c r="E292" s="390"/>
      <c r="F292" s="390"/>
      <c r="G292" s="390"/>
      <c r="H292" s="390"/>
      <c r="I292" s="390"/>
      <c r="J292" s="390"/>
      <c r="K292" s="390"/>
      <c r="L292" s="390"/>
      <c r="M292" s="391"/>
      <c r="N292" s="387" t="s">
        <v>43</v>
      </c>
      <c r="O292" s="388"/>
      <c r="P292" s="388"/>
      <c r="Q292" s="388"/>
      <c r="R292" s="388"/>
      <c r="S292" s="388"/>
      <c r="T292" s="389"/>
      <c r="U292" s="43" t="s">
        <v>42</v>
      </c>
      <c r="V292" s="44">
        <f>IFERROR(V291/H291,"0")</f>
        <v>0</v>
      </c>
      <c r="W292" s="44">
        <f>IFERROR(W291/H291,"0")</f>
        <v>0</v>
      </c>
      <c r="X292" s="44">
        <f>IFERROR(IF(X291="",0,X291),"0")</f>
        <v>0</v>
      </c>
      <c r="Y292" s="68"/>
      <c r="Z292" s="68"/>
    </row>
    <row r="293" spans="1:53" x14ac:dyDescent="0.2">
      <c r="A293" s="390"/>
      <c r="B293" s="390"/>
      <c r="C293" s="390"/>
      <c r="D293" s="390"/>
      <c r="E293" s="390"/>
      <c r="F293" s="390"/>
      <c r="G293" s="390"/>
      <c r="H293" s="390"/>
      <c r="I293" s="390"/>
      <c r="J293" s="390"/>
      <c r="K293" s="390"/>
      <c r="L293" s="390"/>
      <c r="M293" s="391"/>
      <c r="N293" s="387" t="s">
        <v>43</v>
      </c>
      <c r="O293" s="388"/>
      <c r="P293" s="388"/>
      <c r="Q293" s="388"/>
      <c r="R293" s="388"/>
      <c r="S293" s="388"/>
      <c r="T293" s="389"/>
      <c r="U293" s="43" t="s">
        <v>0</v>
      </c>
      <c r="V293" s="44">
        <f>IFERROR(SUM(V291:V291),"0")</f>
        <v>0</v>
      </c>
      <c r="W293" s="44">
        <f>IFERROR(SUM(W291:W291),"0")</f>
        <v>0</v>
      </c>
      <c r="X293" s="43"/>
      <c r="Y293" s="68"/>
      <c r="Z293" s="68"/>
    </row>
    <row r="294" spans="1:53" ht="14.25" customHeight="1" x14ac:dyDescent="0.25">
      <c r="A294" s="382" t="s">
        <v>93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67"/>
      <c r="Z294" s="67"/>
    </row>
    <row r="295" spans="1:53" ht="27" customHeight="1" x14ac:dyDescent="0.25">
      <c r="A295" s="64" t="s">
        <v>461</v>
      </c>
      <c r="B295" s="64" t="s">
        <v>462</v>
      </c>
      <c r="C295" s="37">
        <v>4301032015</v>
      </c>
      <c r="D295" s="383">
        <v>4607091383102</v>
      </c>
      <c r="E295" s="383"/>
      <c r="F295" s="63">
        <v>0.17</v>
      </c>
      <c r="G295" s="38">
        <v>15</v>
      </c>
      <c r="H295" s="63">
        <v>2.5499999999999998</v>
      </c>
      <c r="I295" s="63">
        <v>2.9750000000000001</v>
      </c>
      <c r="J295" s="38">
        <v>156</v>
      </c>
      <c r="K295" s="38" t="s">
        <v>79</v>
      </c>
      <c r="L295" s="39" t="s">
        <v>97</v>
      </c>
      <c r="M295" s="38">
        <v>180</v>
      </c>
      <c r="N295" s="5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85"/>
      <c r="P295" s="385"/>
      <c r="Q295" s="385"/>
      <c r="R295" s="386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34" t="s">
        <v>66</v>
      </c>
    </row>
    <row r="296" spans="1:53" x14ac:dyDescent="0.2">
      <c r="A296" s="390"/>
      <c r="B296" s="390"/>
      <c r="C296" s="390"/>
      <c r="D296" s="390"/>
      <c r="E296" s="390"/>
      <c r="F296" s="390"/>
      <c r="G296" s="390"/>
      <c r="H296" s="390"/>
      <c r="I296" s="390"/>
      <c r="J296" s="390"/>
      <c r="K296" s="390"/>
      <c r="L296" s="390"/>
      <c r="M296" s="391"/>
      <c r="N296" s="387" t="s">
        <v>43</v>
      </c>
      <c r="O296" s="388"/>
      <c r="P296" s="388"/>
      <c r="Q296" s="388"/>
      <c r="R296" s="388"/>
      <c r="S296" s="388"/>
      <c r="T296" s="389"/>
      <c r="U296" s="43" t="s">
        <v>42</v>
      </c>
      <c r="V296" s="44">
        <f>IFERROR(V295/H295,"0")</f>
        <v>0</v>
      </c>
      <c r="W296" s="44">
        <f>IFERROR(W295/H295,"0")</f>
        <v>0</v>
      </c>
      <c r="X296" s="44">
        <f>IFERROR(IF(X295="",0,X295),"0")</f>
        <v>0</v>
      </c>
      <c r="Y296" s="68"/>
      <c r="Z296" s="68"/>
    </row>
    <row r="297" spans="1:53" x14ac:dyDescent="0.2">
      <c r="A297" s="390"/>
      <c r="B297" s="390"/>
      <c r="C297" s="390"/>
      <c r="D297" s="390"/>
      <c r="E297" s="390"/>
      <c r="F297" s="390"/>
      <c r="G297" s="390"/>
      <c r="H297" s="390"/>
      <c r="I297" s="390"/>
      <c r="J297" s="390"/>
      <c r="K297" s="390"/>
      <c r="L297" s="390"/>
      <c r="M297" s="391"/>
      <c r="N297" s="387" t="s">
        <v>43</v>
      </c>
      <c r="O297" s="388"/>
      <c r="P297" s="388"/>
      <c r="Q297" s="388"/>
      <c r="R297" s="388"/>
      <c r="S297" s="388"/>
      <c r="T297" s="389"/>
      <c r="U297" s="43" t="s">
        <v>0</v>
      </c>
      <c r="V297" s="44">
        <f>IFERROR(SUM(V295:V295),"0")</f>
        <v>0</v>
      </c>
      <c r="W297" s="44">
        <f>IFERROR(SUM(W295:W295),"0")</f>
        <v>0</v>
      </c>
      <c r="X297" s="43"/>
      <c r="Y297" s="68"/>
      <c r="Z297" s="68"/>
    </row>
    <row r="298" spans="1:53" ht="27.75" customHeight="1" x14ac:dyDescent="0.2">
      <c r="A298" s="380" t="s">
        <v>463</v>
      </c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0"/>
      <c r="O298" s="380"/>
      <c r="P298" s="380"/>
      <c r="Q298" s="380"/>
      <c r="R298" s="380"/>
      <c r="S298" s="380"/>
      <c r="T298" s="380"/>
      <c r="U298" s="380"/>
      <c r="V298" s="380"/>
      <c r="W298" s="380"/>
      <c r="X298" s="380"/>
      <c r="Y298" s="55"/>
      <c r="Z298" s="55"/>
    </row>
    <row r="299" spans="1:53" ht="16.5" customHeight="1" x14ac:dyDescent="0.25">
      <c r="A299" s="381" t="s">
        <v>464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66"/>
      <c r="Z299" s="66"/>
    </row>
    <row r="300" spans="1:53" ht="14.25" customHeight="1" x14ac:dyDescent="0.25">
      <c r="A300" s="382" t="s">
        <v>115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67"/>
      <c r="Z300" s="67"/>
    </row>
    <row r="301" spans="1:53" ht="27" customHeight="1" x14ac:dyDescent="0.25">
      <c r="A301" s="64" t="s">
        <v>465</v>
      </c>
      <c r="B301" s="64" t="s">
        <v>466</v>
      </c>
      <c r="C301" s="37">
        <v>4301011339</v>
      </c>
      <c r="D301" s="383">
        <v>4607091383997</v>
      </c>
      <c r="E301" s="383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111</v>
      </c>
      <c r="L301" s="39" t="s">
        <v>78</v>
      </c>
      <c r="M301" s="38">
        <v>60</v>
      </c>
      <c r="N301" s="5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85"/>
      <c r="P301" s="385"/>
      <c r="Q301" s="385"/>
      <c r="R301" s="386"/>
      <c r="S301" s="40" t="s">
        <v>48</v>
      </c>
      <c r="T301" s="40" t="s">
        <v>48</v>
      </c>
      <c r="U301" s="41" t="s">
        <v>0</v>
      </c>
      <c r="V301" s="59">
        <v>300</v>
      </c>
      <c r="W301" s="56">
        <f t="shared" ref="W301:W308" si="14">IFERROR(IF(V301="",0,CEILING((V301/$H301),1)*$H301),"")</f>
        <v>300</v>
      </c>
      <c r="X301" s="42">
        <f>IFERROR(IF(W301=0,"",ROUNDUP(W301/H301,0)*0.02175),"")</f>
        <v>0.43499999999999994</v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465</v>
      </c>
      <c r="B302" s="64" t="s">
        <v>467</v>
      </c>
      <c r="C302" s="37">
        <v>4301011239</v>
      </c>
      <c r="D302" s="383">
        <v>4607091383997</v>
      </c>
      <c r="E302" s="383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111</v>
      </c>
      <c r="L302" s="39" t="s">
        <v>120</v>
      </c>
      <c r="M302" s="38">
        <v>60</v>
      </c>
      <c r="N302" s="55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85"/>
      <c r="P302" s="385"/>
      <c r="Q302" s="385"/>
      <c r="R302" s="386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468</v>
      </c>
      <c r="B303" s="64" t="s">
        <v>469</v>
      </c>
      <c r="C303" s="37">
        <v>4301011326</v>
      </c>
      <c r="D303" s="383">
        <v>4607091384130</v>
      </c>
      <c r="E303" s="383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111</v>
      </c>
      <c r="L303" s="39" t="s">
        <v>78</v>
      </c>
      <c r="M303" s="38">
        <v>60</v>
      </c>
      <c r="N303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85"/>
      <c r="P303" s="385"/>
      <c r="Q303" s="385"/>
      <c r="R303" s="386"/>
      <c r="S303" s="40" t="s">
        <v>48</v>
      </c>
      <c r="T303" s="40" t="s">
        <v>48</v>
      </c>
      <c r="U303" s="41" t="s">
        <v>0</v>
      </c>
      <c r="V303" s="59">
        <v>0</v>
      </c>
      <c r="W303" s="56">
        <f t="shared" si="14"/>
        <v>0</v>
      </c>
      <c r="X303" s="42" t="str">
        <f>IFERROR(IF(W303=0,"",ROUNDUP(W303/H303,0)*0.02175),"")</f>
        <v/>
      </c>
      <c r="Y303" s="69" t="s">
        <v>48</v>
      </c>
      <c r="Z303" s="70" t="s">
        <v>48</v>
      </c>
      <c r="AD303" s="71"/>
      <c r="BA303" s="237" t="s">
        <v>66</v>
      </c>
    </row>
    <row r="304" spans="1:53" ht="27" customHeight="1" x14ac:dyDescent="0.25">
      <c r="A304" s="64" t="s">
        <v>468</v>
      </c>
      <c r="B304" s="64" t="s">
        <v>470</v>
      </c>
      <c r="C304" s="37">
        <v>4301011240</v>
      </c>
      <c r="D304" s="383">
        <v>4607091384130</v>
      </c>
      <c r="E304" s="383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111</v>
      </c>
      <c r="L304" s="39" t="s">
        <v>120</v>
      </c>
      <c r="M304" s="38">
        <v>60</v>
      </c>
      <c r="N304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85"/>
      <c r="P304" s="385"/>
      <c r="Q304" s="385"/>
      <c r="R304" s="386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4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 x14ac:dyDescent="0.25">
      <c r="A305" s="64" t="s">
        <v>471</v>
      </c>
      <c r="B305" s="64" t="s">
        <v>472</v>
      </c>
      <c r="C305" s="37">
        <v>4301011330</v>
      </c>
      <c r="D305" s="383">
        <v>4607091384147</v>
      </c>
      <c r="E305" s="383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111</v>
      </c>
      <c r="L305" s="39" t="s">
        <v>78</v>
      </c>
      <c r="M305" s="38">
        <v>60</v>
      </c>
      <c r="N305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85"/>
      <c r="P305" s="385"/>
      <c r="Q305" s="385"/>
      <c r="R305" s="386"/>
      <c r="S305" s="40" t="s">
        <v>48</v>
      </c>
      <c r="T305" s="40" t="s">
        <v>48</v>
      </c>
      <c r="U305" s="41" t="s">
        <v>0</v>
      </c>
      <c r="V305" s="59">
        <v>150</v>
      </c>
      <c r="W305" s="56">
        <f t="shared" si="14"/>
        <v>150</v>
      </c>
      <c r="X305" s="42">
        <f>IFERROR(IF(W305=0,"",ROUNDUP(W305/H305,0)*0.02175),"")</f>
        <v>0.21749999999999997</v>
      </c>
      <c r="Y305" s="69" t="s">
        <v>48</v>
      </c>
      <c r="Z305" s="70" t="s">
        <v>48</v>
      </c>
      <c r="AD305" s="71"/>
      <c r="BA305" s="239" t="s">
        <v>66</v>
      </c>
    </row>
    <row r="306" spans="1:53" ht="16.5" customHeight="1" x14ac:dyDescent="0.25">
      <c r="A306" s="64" t="s">
        <v>471</v>
      </c>
      <c r="B306" s="64" t="s">
        <v>473</v>
      </c>
      <c r="C306" s="37">
        <v>4301011238</v>
      </c>
      <c r="D306" s="383">
        <v>4607091384147</v>
      </c>
      <c r="E306" s="383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111</v>
      </c>
      <c r="L306" s="39" t="s">
        <v>120</v>
      </c>
      <c r="M306" s="38">
        <v>60</v>
      </c>
      <c r="N306" s="558" t="s">
        <v>474</v>
      </c>
      <c r="O306" s="385"/>
      <c r="P306" s="385"/>
      <c r="Q306" s="385"/>
      <c r="R306" s="386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4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 x14ac:dyDescent="0.25">
      <c r="A307" s="64" t="s">
        <v>475</v>
      </c>
      <c r="B307" s="64" t="s">
        <v>476</v>
      </c>
      <c r="C307" s="37">
        <v>4301011327</v>
      </c>
      <c r="D307" s="383">
        <v>4607091384154</v>
      </c>
      <c r="E307" s="383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79</v>
      </c>
      <c r="L307" s="39" t="s">
        <v>78</v>
      </c>
      <c r="M307" s="38">
        <v>60</v>
      </c>
      <c r="N307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85"/>
      <c r="P307" s="385"/>
      <c r="Q307" s="385"/>
      <c r="R307" s="386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4"/>
        <v>0</v>
      </c>
      <c r="X307" s="42" t="str">
        <f>IFERROR(IF(W307=0,"",ROUNDUP(W307/H307,0)*0.00937),"")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27" customHeight="1" x14ac:dyDescent="0.25">
      <c r="A308" s="64" t="s">
        <v>477</v>
      </c>
      <c r="B308" s="64" t="s">
        <v>478</v>
      </c>
      <c r="C308" s="37">
        <v>4301011332</v>
      </c>
      <c r="D308" s="383">
        <v>4607091384161</v>
      </c>
      <c r="E308" s="383"/>
      <c r="F308" s="63">
        <v>0.5</v>
      </c>
      <c r="G308" s="38">
        <v>10</v>
      </c>
      <c r="H308" s="63">
        <v>5</v>
      </c>
      <c r="I308" s="63">
        <v>5.21</v>
      </c>
      <c r="J308" s="38">
        <v>120</v>
      </c>
      <c r="K308" s="38" t="s">
        <v>79</v>
      </c>
      <c r="L308" s="39" t="s">
        <v>78</v>
      </c>
      <c r="M308" s="38">
        <v>60</v>
      </c>
      <c r="N308" s="5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85"/>
      <c r="P308" s="385"/>
      <c r="Q308" s="385"/>
      <c r="R308" s="386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4"/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x14ac:dyDescent="0.2">
      <c r="A309" s="390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1"/>
      <c r="N309" s="387" t="s">
        <v>43</v>
      </c>
      <c r="O309" s="388"/>
      <c r="P309" s="388"/>
      <c r="Q309" s="388"/>
      <c r="R309" s="388"/>
      <c r="S309" s="388"/>
      <c r="T309" s="389"/>
      <c r="U309" s="43" t="s">
        <v>42</v>
      </c>
      <c r="V309" s="44">
        <f>IFERROR(V301/H301,"0")+IFERROR(V302/H302,"0")+IFERROR(V303/H303,"0")+IFERROR(V304/H304,"0")+IFERROR(V305/H305,"0")+IFERROR(V306/H306,"0")+IFERROR(V307/H307,"0")+IFERROR(V308/H308,"0")</f>
        <v>30</v>
      </c>
      <c r="W309" s="44">
        <f>IFERROR(W301/H301,"0")+IFERROR(W302/H302,"0")+IFERROR(W303/H303,"0")+IFERROR(W304/H304,"0")+IFERROR(W305/H305,"0")+IFERROR(W306/H306,"0")+IFERROR(W307/H307,"0")+IFERROR(W308/H308,"0")</f>
        <v>30</v>
      </c>
      <c r="X309" s="44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0.65249999999999986</v>
      </c>
      <c r="Y309" s="68"/>
      <c r="Z309" s="68"/>
    </row>
    <row r="310" spans="1:53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1"/>
      <c r="N310" s="387" t="s">
        <v>43</v>
      </c>
      <c r="O310" s="388"/>
      <c r="P310" s="388"/>
      <c r="Q310" s="388"/>
      <c r="R310" s="388"/>
      <c r="S310" s="388"/>
      <c r="T310" s="389"/>
      <c r="U310" s="43" t="s">
        <v>0</v>
      </c>
      <c r="V310" s="44">
        <f>IFERROR(SUM(V301:V308),"0")</f>
        <v>450</v>
      </c>
      <c r="W310" s="44">
        <f>IFERROR(SUM(W301:W308),"0")</f>
        <v>450</v>
      </c>
      <c r="X310" s="43"/>
      <c r="Y310" s="68"/>
      <c r="Z310" s="68"/>
    </row>
    <row r="311" spans="1:53" ht="14.25" customHeight="1" x14ac:dyDescent="0.25">
      <c r="A311" s="382" t="s">
        <v>107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67"/>
      <c r="Z311" s="67"/>
    </row>
    <row r="312" spans="1:53" ht="27" customHeight="1" x14ac:dyDescent="0.25">
      <c r="A312" s="64" t="s">
        <v>479</v>
      </c>
      <c r="B312" s="64" t="s">
        <v>480</v>
      </c>
      <c r="C312" s="37">
        <v>4301020178</v>
      </c>
      <c r="D312" s="383">
        <v>4607091383980</v>
      </c>
      <c r="E312" s="383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111</v>
      </c>
      <c r="L312" s="39" t="s">
        <v>110</v>
      </c>
      <c r="M312" s="38">
        <v>50</v>
      </c>
      <c r="N312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85"/>
      <c r="P312" s="385"/>
      <c r="Q312" s="385"/>
      <c r="R312" s="386"/>
      <c r="S312" s="40" t="s">
        <v>48</v>
      </c>
      <c r="T312" s="40" t="s">
        <v>48</v>
      </c>
      <c r="U312" s="41" t="s">
        <v>0</v>
      </c>
      <c r="V312" s="59">
        <v>150</v>
      </c>
      <c r="W312" s="56">
        <f>IFERROR(IF(V312="",0,CEILING((V312/$H312),1)*$H312),"")</f>
        <v>150</v>
      </c>
      <c r="X312" s="42">
        <f>IFERROR(IF(W312=0,"",ROUNDUP(W312/H312,0)*0.02175),"")</f>
        <v>0.21749999999999997</v>
      </c>
      <c r="Y312" s="69" t="s">
        <v>48</v>
      </c>
      <c r="Z312" s="70" t="s">
        <v>48</v>
      </c>
      <c r="AD312" s="71"/>
      <c r="BA312" s="243" t="s">
        <v>66</v>
      </c>
    </row>
    <row r="313" spans="1:53" ht="16.5" customHeight="1" x14ac:dyDescent="0.25">
      <c r="A313" s="64" t="s">
        <v>481</v>
      </c>
      <c r="B313" s="64" t="s">
        <v>482</v>
      </c>
      <c r="C313" s="37">
        <v>4301020270</v>
      </c>
      <c r="D313" s="383">
        <v>4680115883314</v>
      </c>
      <c r="E313" s="383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111</v>
      </c>
      <c r="L313" s="39" t="s">
        <v>132</v>
      </c>
      <c r="M313" s="38">
        <v>50</v>
      </c>
      <c r="N313" s="562" t="s">
        <v>483</v>
      </c>
      <c r="O313" s="385"/>
      <c r="P313" s="385"/>
      <c r="Q313" s="385"/>
      <c r="R313" s="386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ht="27" customHeight="1" x14ac:dyDescent="0.25">
      <c r="A314" s="64" t="s">
        <v>484</v>
      </c>
      <c r="B314" s="64" t="s">
        <v>485</v>
      </c>
      <c r="C314" s="37">
        <v>4301020179</v>
      </c>
      <c r="D314" s="383">
        <v>4607091384178</v>
      </c>
      <c r="E314" s="383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79</v>
      </c>
      <c r="L314" s="39" t="s">
        <v>110</v>
      </c>
      <c r="M314" s="38">
        <v>50</v>
      </c>
      <c r="N314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85"/>
      <c r="P314" s="385"/>
      <c r="Q314" s="385"/>
      <c r="R314" s="386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5" t="s">
        <v>66</v>
      </c>
    </row>
    <row r="315" spans="1:53" x14ac:dyDescent="0.2">
      <c r="A315" s="390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1"/>
      <c r="N315" s="387" t="s">
        <v>43</v>
      </c>
      <c r="O315" s="388"/>
      <c r="P315" s="388"/>
      <c r="Q315" s="388"/>
      <c r="R315" s="388"/>
      <c r="S315" s="388"/>
      <c r="T315" s="389"/>
      <c r="U315" s="43" t="s">
        <v>42</v>
      </c>
      <c r="V315" s="44">
        <f>IFERROR(V312/H312,"0")+IFERROR(V313/H313,"0")+IFERROR(V314/H314,"0")</f>
        <v>10</v>
      </c>
      <c r="W315" s="44">
        <f>IFERROR(W312/H312,"0")+IFERROR(W313/H313,"0")+IFERROR(W314/H314,"0")</f>
        <v>10</v>
      </c>
      <c r="X315" s="44">
        <f>IFERROR(IF(X312="",0,X312),"0")+IFERROR(IF(X313="",0,X313),"0")+IFERROR(IF(X314="",0,X314),"0")</f>
        <v>0.21749999999999997</v>
      </c>
      <c r="Y315" s="68"/>
      <c r="Z315" s="68"/>
    </row>
    <row r="316" spans="1:53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1"/>
      <c r="N316" s="387" t="s">
        <v>43</v>
      </c>
      <c r="O316" s="388"/>
      <c r="P316" s="388"/>
      <c r="Q316" s="388"/>
      <c r="R316" s="388"/>
      <c r="S316" s="388"/>
      <c r="T316" s="389"/>
      <c r="U316" s="43" t="s">
        <v>0</v>
      </c>
      <c r="V316" s="44">
        <f>IFERROR(SUM(V312:V314),"0")</f>
        <v>150</v>
      </c>
      <c r="W316" s="44">
        <f>IFERROR(SUM(W312:W314),"0")</f>
        <v>150</v>
      </c>
      <c r="X316" s="43"/>
      <c r="Y316" s="68"/>
      <c r="Z316" s="68"/>
    </row>
    <row r="317" spans="1:53" ht="14.25" customHeight="1" x14ac:dyDescent="0.25">
      <c r="A317" s="382" t="s">
        <v>80</v>
      </c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382"/>
      <c r="P317" s="382"/>
      <c r="Q317" s="382"/>
      <c r="R317" s="382"/>
      <c r="S317" s="382"/>
      <c r="T317" s="382"/>
      <c r="U317" s="382"/>
      <c r="V317" s="382"/>
      <c r="W317" s="382"/>
      <c r="X317" s="382"/>
      <c r="Y317" s="67"/>
      <c r="Z317" s="67"/>
    </row>
    <row r="318" spans="1:53" ht="27" customHeight="1" x14ac:dyDescent="0.25">
      <c r="A318" s="64" t="s">
        <v>486</v>
      </c>
      <c r="B318" s="64" t="s">
        <v>487</v>
      </c>
      <c r="C318" s="37">
        <v>4301051298</v>
      </c>
      <c r="D318" s="383">
        <v>4607091384260</v>
      </c>
      <c r="E318" s="383"/>
      <c r="F318" s="63">
        <v>1.3</v>
      </c>
      <c r="G318" s="38">
        <v>6</v>
      </c>
      <c r="H318" s="63">
        <v>7.8</v>
      </c>
      <c r="I318" s="63">
        <v>8.3640000000000008</v>
      </c>
      <c r="J318" s="38">
        <v>56</v>
      </c>
      <c r="K318" s="38" t="s">
        <v>111</v>
      </c>
      <c r="L318" s="39" t="s">
        <v>78</v>
      </c>
      <c r="M318" s="38">
        <v>35</v>
      </c>
      <c r="N318" s="5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85"/>
      <c r="P318" s="385"/>
      <c r="Q318" s="385"/>
      <c r="R318" s="386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6" t="s">
        <v>66</v>
      </c>
    </row>
    <row r="319" spans="1:53" x14ac:dyDescent="0.2">
      <c r="A319" s="390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1"/>
      <c r="N319" s="387" t="s">
        <v>43</v>
      </c>
      <c r="O319" s="388"/>
      <c r="P319" s="388"/>
      <c r="Q319" s="388"/>
      <c r="R319" s="388"/>
      <c r="S319" s="388"/>
      <c r="T319" s="389"/>
      <c r="U319" s="43" t="s">
        <v>42</v>
      </c>
      <c r="V319" s="44">
        <f>IFERROR(V318/H318,"0")</f>
        <v>0</v>
      </c>
      <c r="W319" s="44">
        <f>IFERROR(W318/H318,"0")</f>
        <v>0</v>
      </c>
      <c r="X319" s="44">
        <f>IFERROR(IF(X318="",0,X318),"0")</f>
        <v>0</v>
      </c>
      <c r="Y319" s="68"/>
      <c r="Z319" s="68"/>
    </row>
    <row r="320" spans="1:53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1"/>
      <c r="N320" s="387" t="s">
        <v>43</v>
      </c>
      <c r="O320" s="388"/>
      <c r="P320" s="388"/>
      <c r="Q320" s="388"/>
      <c r="R320" s="388"/>
      <c r="S320" s="388"/>
      <c r="T320" s="389"/>
      <c r="U320" s="43" t="s">
        <v>0</v>
      </c>
      <c r="V320" s="44">
        <f>IFERROR(SUM(V318:V318),"0")</f>
        <v>0</v>
      </c>
      <c r="W320" s="44">
        <f>IFERROR(SUM(W318:W318),"0")</f>
        <v>0</v>
      </c>
      <c r="X320" s="43"/>
      <c r="Y320" s="68"/>
      <c r="Z320" s="68"/>
    </row>
    <row r="321" spans="1:53" ht="14.25" customHeight="1" x14ac:dyDescent="0.25">
      <c r="A321" s="382" t="s">
        <v>237</v>
      </c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2"/>
      <c r="M321" s="382"/>
      <c r="N321" s="382"/>
      <c r="O321" s="382"/>
      <c r="P321" s="382"/>
      <c r="Q321" s="382"/>
      <c r="R321" s="382"/>
      <c r="S321" s="382"/>
      <c r="T321" s="382"/>
      <c r="U321" s="382"/>
      <c r="V321" s="382"/>
      <c r="W321" s="382"/>
      <c r="X321" s="382"/>
      <c r="Y321" s="67"/>
      <c r="Z321" s="67"/>
    </row>
    <row r="322" spans="1:53" ht="16.5" customHeight="1" x14ac:dyDescent="0.25">
      <c r="A322" s="64" t="s">
        <v>488</v>
      </c>
      <c r="B322" s="64" t="s">
        <v>489</v>
      </c>
      <c r="C322" s="37">
        <v>4301060314</v>
      </c>
      <c r="D322" s="383">
        <v>4607091384673</v>
      </c>
      <c r="E322" s="383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8" t="s">
        <v>111</v>
      </c>
      <c r="L322" s="39" t="s">
        <v>78</v>
      </c>
      <c r="M322" s="38">
        <v>30</v>
      </c>
      <c r="N322" s="56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85"/>
      <c r="P322" s="385"/>
      <c r="Q322" s="385"/>
      <c r="R322" s="386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x14ac:dyDescent="0.2">
      <c r="A323" s="390"/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1"/>
      <c r="N323" s="387" t="s">
        <v>43</v>
      </c>
      <c r="O323" s="388"/>
      <c r="P323" s="388"/>
      <c r="Q323" s="388"/>
      <c r="R323" s="388"/>
      <c r="S323" s="388"/>
      <c r="T323" s="389"/>
      <c r="U323" s="43" t="s">
        <v>42</v>
      </c>
      <c r="V323" s="44">
        <f>IFERROR(V322/H322,"0")</f>
        <v>0</v>
      </c>
      <c r="W323" s="44">
        <f>IFERROR(W322/H322,"0")</f>
        <v>0</v>
      </c>
      <c r="X323" s="44">
        <f>IFERROR(IF(X322="",0,X322),"0")</f>
        <v>0</v>
      </c>
      <c r="Y323" s="68"/>
      <c r="Z323" s="68"/>
    </row>
    <row r="324" spans="1:53" x14ac:dyDescent="0.2">
      <c r="A324" s="390"/>
      <c r="B324" s="390"/>
      <c r="C324" s="390"/>
      <c r="D324" s="390"/>
      <c r="E324" s="390"/>
      <c r="F324" s="390"/>
      <c r="G324" s="390"/>
      <c r="H324" s="390"/>
      <c r="I324" s="390"/>
      <c r="J324" s="390"/>
      <c r="K324" s="390"/>
      <c r="L324" s="390"/>
      <c r="M324" s="391"/>
      <c r="N324" s="387" t="s">
        <v>43</v>
      </c>
      <c r="O324" s="388"/>
      <c r="P324" s="388"/>
      <c r="Q324" s="388"/>
      <c r="R324" s="388"/>
      <c r="S324" s="388"/>
      <c r="T324" s="389"/>
      <c r="U324" s="43" t="s">
        <v>0</v>
      </c>
      <c r="V324" s="44">
        <f>IFERROR(SUM(V322:V322),"0")</f>
        <v>0</v>
      </c>
      <c r="W324" s="44">
        <f>IFERROR(SUM(W322:W322),"0")</f>
        <v>0</v>
      </c>
      <c r="X324" s="43"/>
      <c r="Y324" s="68"/>
      <c r="Z324" s="68"/>
    </row>
    <row r="325" spans="1:53" ht="16.5" customHeight="1" x14ac:dyDescent="0.25">
      <c r="A325" s="381" t="s">
        <v>490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66"/>
      <c r="Z325" s="66"/>
    </row>
    <row r="326" spans="1:53" ht="14.25" customHeight="1" x14ac:dyDescent="0.25">
      <c r="A326" s="382" t="s">
        <v>115</v>
      </c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382"/>
      <c r="P326" s="382"/>
      <c r="Q326" s="382"/>
      <c r="R326" s="382"/>
      <c r="S326" s="382"/>
      <c r="T326" s="382"/>
      <c r="U326" s="382"/>
      <c r="V326" s="382"/>
      <c r="W326" s="382"/>
      <c r="X326" s="382"/>
      <c r="Y326" s="67"/>
      <c r="Z326" s="67"/>
    </row>
    <row r="327" spans="1:53" ht="27" customHeight="1" x14ac:dyDescent="0.25">
      <c r="A327" s="64" t="s">
        <v>491</v>
      </c>
      <c r="B327" s="64" t="s">
        <v>492</v>
      </c>
      <c r="C327" s="37">
        <v>4301011324</v>
      </c>
      <c r="D327" s="383">
        <v>4607091384185</v>
      </c>
      <c r="E327" s="383"/>
      <c r="F327" s="63">
        <v>0.8</v>
      </c>
      <c r="G327" s="38">
        <v>15</v>
      </c>
      <c r="H327" s="63">
        <v>12</v>
      </c>
      <c r="I327" s="63">
        <v>12.48</v>
      </c>
      <c r="J327" s="38">
        <v>56</v>
      </c>
      <c r="K327" s="38" t="s">
        <v>111</v>
      </c>
      <c r="L327" s="39" t="s">
        <v>78</v>
      </c>
      <c r="M327" s="38">
        <v>60</v>
      </c>
      <c r="N327" s="56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85"/>
      <c r="P327" s="385"/>
      <c r="Q327" s="385"/>
      <c r="R327" s="386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493</v>
      </c>
      <c r="B328" s="64" t="s">
        <v>494</v>
      </c>
      <c r="C328" s="37">
        <v>4301011312</v>
      </c>
      <c r="D328" s="383">
        <v>4607091384192</v>
      </c>
      <c r="E328" s="383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111</v>
      </c>
      <c r="L328" s="39" t="s">
        <v>110</v>
      </c>
      <c r="M328" s="38">
        <v>60</v>
      </c>
      <c r="N328" s="5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85"/>
      <c r="P328" s="385"/>
      <c r="Q328" s="385"/>
      <c r="R328" s="386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495</v>
      </c>
      <c r="B329" s="64" t="s">
        <v>496</v>
      </c>
      <c r="C329" s="37">
        <v>4301011483</v>
      </c>
      <c r="D329" s="383">
        <v>4680115881907</v>
      </c>
      <c r="E329" s="383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111</v>
      </c>
      <c r="L329" s="39" t="s">
        <v>78</v>
      </c>
      <c r="M329" s="38">
        <v>60</v>
      </c>
      <c r="N329" s="5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85"/>
      <c r="P329" s="385"/>
      <c r="Q329" s="385"/>
      <c r="R329" s="386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497</v>
      </c>
      <c r="B330" s="64" t="s">
        <v>498</v>
      </c>
      <c r="C330" s="37">
        <v>4301011303</v>
      </c>
      <c r="D330" s="383">
        <v>4607091384680</v>
      </c>
      <c r="E330" s="383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79</v>
      </c>
      <c r="L330" s="39" t="s">
        <v>78</v>
      </c>
      <c r="M330" s="38">
        <v>60</v>
      </c>
      <c r="N330" s="56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85"/>
      <c r="P330" s="385"/>
      <c r="Q330" s="385"/>
      <c r="R330" s="386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90"/>
      <c r="B331" s="390"/>
      <c r="C331" s="390"/>
      <c r="D331" s="390"/>
      <c r="E331" s="390"/>
      <c r="F331" s="390"/>
      <c r="G331" s="390"/>
      <c r="H331" s="390"/>
      <c r="I331" s="390"/>
      <c r="J331" s="390"/>
      <c r="K331" s="390"/>
      <c r="L331" s="390"/>
      <c r="M331" s="391"/>
      <c r="N331" s="387" t="s">
        <v>43</v>
      </c>
      <c r="O331" s="388"/>
      <c r="P331" s="388"/>
      <c r="Q331" s="388"/>
      <c r="R331" s="388"/>
      <c r="S331" s="388"/>
      <c r="T331" s="389"/>
      <c r="U331" s="43" t="s">
        <v>42</v>
      </c>
      <c r="V331" s="44">
        <f>IFERROR(V327/H327,"0")+IFERROR(V328/H328,"0")+IFERROR(V329/H329,"0")+IFERROR(V330/H330,"0")</f>
        <v>0</v>
      </c>
      <c r="W331" s="44">
        <f>IFERROR(W327/H327,"0")+IFERROR(W328/H328,"0")+IFERROR(W329/H329,"0")+IFERROR(W330/H330,"0")</f>
        <v>0</v>
      </c>
      <c r="X331" s="44">
        <f>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90"/>
      <c r="B332" s="390"/>
      <c r="C332" s="390"/>
      <c r="D332" s="390"/>
      <c r="E332" s="390"/>
      <c r="F332" s="390"/>
      <c r="G332" s="390"/>
      <c r="H332" s="390"/>
      <c r="I332" s="390"/>
      <c r="J332" s="390"/>
      <c r="K332" s="390"/>
      <c r="L332" s="390"/>
      <c r="M332" s="391"/>
      <c r="N332" s="387" t="s">
        <v>43</v>
      </c>
      <c r="O332" s="388"/>
      <c r="P332" s="388"/>
      <c r="Q332" s="388"/>
      <c r="R332" s="388"/>
      <c r="S332" s="388"/>
      <c r="T332" s="389"/>
      <c r="U332" s="43" t="s">
        <v>0</v>
      </c>
      <c r="V332" s="44">
        <f>IFERROR(SUM(V327:V330),"0")</f>
        <v>0</v>
      </c>
      <c r="W332" s="44">
        <f>IFERROR(SUM(W327:W330),"0")</f>
        <v>0</v>
      </c>
      <c r="X332" s="43"/>
      <c r="Y332" s="68"/>
      <c r="Z332" s="68"/>
    </row>
    <row r="333" spans="1:53" ht="14.25" customHeight="1" x14ac:dyDescent="0.25">
      <c r="A333" s="382" t="s">
        <v>75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67"/>
      <c r="Z333" s="67"/>
    </row>
    <row r="334" spans="1:53" ht="27" customHeight="1" x14ac:dyDescent="0.25">
      <c r="A334" s="64" t="s">
        <v>499</v>
      </c>
      <c r="B334" s="64" t="s">
        <v>500</v>
      </c>
      <c r="C334" s="37">
        <v>4301031139</v>
      </c>
      <c r="D334" s="383">
        <v>4607091384802</v>
      </c>
      <c r="E334" s="383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79</v>
      </c>
      <c r="L334" s="39" t="s">
        <v>78</v>
      </c>
      <c r="M334" s="38">
        <v>35</v>
      </c>
      <c r="N334" s="5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85"/>
      <c r="P334" s="385"/>
      <c r="Q334" s="385"/>
      <c r="R334" s="386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ht="27" customHeight="1" x14ac:dyDescent="0.25">
      <c r="A335" s="64" t="s">
        <v>501</v>
      </c>
      <c r="B335" s="64" t="s">
        <v>502</v>
      </c>
      <c r="C335" s="37">
        <v>4301031140</v>
      </c>
      <c r="D335" s="383">
        <v>4607091384826</v>
      </c>
      <c r="E335" s="383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183</v>
      </c>
      <c r="L335" s="39" t="s">
        <v>78</v>
      </c>
      <c r="M335" s="38">
        <v>35</v>
      </c>
      <c r="N335" s="5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85"/>
      <c r="P335" s="385"/>
      <c r="Q335" s="385"/>
      <c r="R335" s="386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90"/>
      <c r="B336" s="390"/>
      <c r="C336" s="390"/>
      <c r="D336" s="390"/>
      <c r="E336" s="390"/>
      <c r="F336" s="390"/>
      <c r="G336" s="390"/>
      <c r="H336" s="390"/>
      <c r="I336" s="390"/>
      <c r="J336" s="390"/>
      <c r="K336" s="390"/>
      <c r="L336" s="390"/>
      <c r="M336" s="391"/>
      <c r="N336" s="387" t="s">
        <v>43</v>
      </c>
      <c r="O336" s="388"/>
      <c r="P336" s="388"/>
      <c r="Q336" s="388"/>
      <c r="R336" s="388"/>
      <c r="S336" s="388"/>
      <c r="T336" s="389"/>
      <c r="U336" s="43" t="s">
        <v>42</v>
      </c>
      <c r="V336" s="44">
        <f>IFERROR(V334/H334,"0")+IFERROR(V335/H335,"0")</f>
        <v>0</v>
      </c>
      <c r="W336" s="44">
        <f>IFERROR(W334/H334,"0")+IFERROR(W335/H335,"0")</f>
        <v>0</v>
      </c>
      <c r="X336" s="44">
        <f>IFERROR(IF(X334="",0,X334),"0")+IFERROR(IF(X335="",0,X335),"0")</f>
        <v>0</v>
      </c>
      <c r="Y336" s="68"/>
      <c r="Z336" s="68"/>
    </row>
    <row r="337" spans="1:53" x14ac:dyDescent="0.2">
      <c r="A337" s="390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1"/>
      <c r="N337" s="387" t="s">
        <v>43</v>
      </c>
      <c r="O337" s="388"/>
      <c r="P337" s="388"/>
      <c r="Q337" s="388"/>
      <c r="R337" s="388"/>
      <c r="S337" s="388"/>
      <c r="T337" s="389"/>
      <c r="U337" s="43" t="s">
        <v>0</v>
      </c>
      <c r="V337" s="44">
        <f>IFERROR(SUM(V334:V335),"0")</f>
        <v>0</v>
      </c>
      <c r="W337" s="44">
        <f>IFERROR(SUM(W334:W335),"0")</f>
        <v>0</v>
      </c>
      <c r="X337" s="43"/>
      <c r="Y337" s="68"/>
      <c r="Z337" s="68"/>
    </row>
    <row r="338" spans="1:53" ht="14.25" customHeight="1" x14ac:dyDescent="0.25">
      <c r="A338" s="382" t="s">
        <v>80</v>
      </c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382"/>
      <c r="P338" s="382"/>
      <c r="Q338" s="382"/>
      <c r="R338" s="382"/>
      <c r="S338" s="382"/>
      <c r="T338" s="382"/>
      <c r="U338" s="382"/>
      <c r="V338" s="382"/>
      <c r="W338" s="382"/>
      <c r="X338" s="382"/>
      <c r="Y338" s="67"/>
      <c r="Z338" s="67"/>
    </row>
    <row r="339" spans="1:53" ht="27" customHeight="1" x14ac:dyDescent="0.25">
      <c r="A339" s="64" t="s">
        <v>503</v>
      </c>
      <c r="B339" s="64" t="s">
        <v>504</v>
      </c>
      <c r="C339" s="37">
        <v>4301051303</v>
      </c>
      <c r="D339" s="383">
        <v>4607091384246</v>
      </c>
      <c r="E339" s="383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111</v>
      </c>
      <c r="L339" s="39" t="s">
        <v>78</v>
      </c>
      <c r="M339" s="38">
        <v>40</v>
      </c>
      <c r="N339" s="57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85"/>
      <c r="P339" s="385"/>
      <c r="Q339" s="385"/>
      <c r="R339" s="386"/>
      <c r="S339" s="40" t="s">
        <v>48</v>
      </c>
      <c r="T339" s="40" t="s">
        <v>48</v>
      </c>
      <c r="U339" s="41" t="s">
        <v>0</v>
      </c>
      <c r="V339" s="59">
        <v>30</v>
      </c>
      <c r="W339" s="56">
        <f>IFERROR(IF(V339="",0,CEILING((V339/$H339),1)*$H339),"")</f>
        <v>31.2</v>
      </c>
      <c r="X339" s="42">
        <f>IFERROR(IF(W339=0,"",ROUNDUP(W339/H339,0)*0.02175),"")</f>
        <v>8.6999999999999994E-2</v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505</v>
      </c>
      <c r="B340" s="64" t="s">
        <v>506</v>
      </c>
      <c r="C340" s="37">
        <v>4301051445</v>
      </c>
      <c r="D340" s="383">
        <v>4680115881976</v>
      </c>
      <c r="E340" s="383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111</v>
      </c>
      <c r="L340" s="39" t="s">
        <v>78</v>
      </c>
      <c r="M340" s="38">
        <v>40</v>
      </c>
      <c r="N340" s="5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85"/>
      <c r="P340" s="385"/>
      <c r="Q340" s="385"/>
      <c r="R340" s="386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507</v>
      </c>
      <c r="B341" s="64" t="s">
        <v>508</v>
      </c>
      <c r="C341" s="37">
        <v>4301051297</v>
      </c>
      <c r="D341" s="383">
        <v>4607091384253</v>
      </c>
      <c r="E341" s="383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79</v>
      </c>
      <c r="L341" s="39" t="s">
        <v>78</v>
      </c>
      <c r="M341" s="38">
        <v>40</v>
      </c>
      <c r="N341" s="57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85"/>
      <c r="P341" s="385"/>
      <c r="Q341" s="385"/>
      <c r="R341" s="386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509</v>
      </c>
      <c r="B342" s="64" t="s">
        <v>510</v>
      </c>
      <c r="C342" s="37">
        <v>4301051444</v>
      </c>
      <c r="D342" s="383">
        <v>4680115881969</v>
      </c>
      <c r="E342" s="383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79</v>
      </c>
      <c r="L342" s="39" t="s">
        <v>78</v>
      </c>
      <c r="M342" s="38">
        <v>40</v>
      </c>
      <c r="N342" s="5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85"/>
      <c r="P342" s="385"/>
      <c r="Q342" s="385"/>
      <c r="R342" s="386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90"/>
      <c r="B343" s="390"/>
      <c r="C343" s="390"/>
      <c r="D343" s="390"/>
      <c r="E343" s="390"/>
      <c r="F343" s="390"/>
      <c r="G343" s="390"/>
      <c r="H343" s="390"/>
      <c r="I343" s="390"/>
      <c r="J343" s="390"/>
      <c r="K343" s="390"/>
      <c r="L343" s="390"/>
      <c r="M343" s="391"/>
      <c r="N343" s="387" t="s">
        <v>43</v>
      </c>
      <c r="O343" s="388"/>
      <c r="P343" s="388"/>
      <c r="Q343" s="388"/>
      <c r="R343" s="388"/>
      <c r="S343" s="388"/>
      <c r="T343" s="389"/>
      <c r="U343" s="43" t="s">
        <v>42</v>
      </c>
      <c r="V343" s="44">
        <f>IFERROR(V339/H339,"0")+IFERROR(V340/H340,"0")+IFERROR(V341/H341,"0")+IFERROR(V342/H342,"0")</f>
        <v>3.8461538461538463</v>
      </c>
      <c r="W343" s="44">
        <f>IFERROR(W339/H339,"0")+IFERROR(W340/H340,"0")+IFERROR(W341/H341,"0")+IFERROR(W342/H342,"0")</f>
        <v>4</v>
      </c>
      <c r="X343" s="44">
        <f>IFERROR(IF(X339="",0,X339),"0")+IFERROR(IF(X340="",0,X340),"0")+IFERROR(IF(X341="",0,X341),"0")+IFERROR(IF(X342="",0,X342),"0")</f>
        <v>8.6999999999999994E-2</v>
      </c>
      <c r="Y343" s="68"/>
      <c r="Z343" s="68"/>
    </row>
    <row r="344" spans="1:53" x14ac:dyDescent="0.2">
      <c r="A344" s="390"/>
      <c r="B344" s="390"/>
      <c r="C344" s="390"/>
      <c r="D344" s="390"/>
      <c r="E344" s="390"/>
      <c r="F344" s="390"/>
      <c r="G344" s="390"/>
      <c r="H344" s="390"/>
      <c r="I344" s="390"/>
      <c r="J344" s="390"/>
      <c r="K344" s="390"/>
      <c r="L344" s="390"/>
      <c r="M344" s="391"/>
      <c r="N344" s="387" t="s">
        <v>43</v>
      </c>
      <c r="O344" s="388"/>
      <c r="P344" s="388"/>
      <c r="Q344" s="388"/>
      <c r="R344" s="388"/>
      <c r="S344" s="388"/>
      <c r="T344" s="389"/>
      <c r="U344" s="43" t="s">
        <v>0</v>
      </c>
      <c r="V344" s="44">
        <f>IFERROR(SUM(V339:V342),"0")</f>
        <v>30</v>
      </c>
      <c r="W344" s="44">
        <f>IFERROR(SUM(W339:W342),"0")</f>
        <v>31.2</v>
      </c>
      <c r="X344" s="43"/>
      <c r="Y344" s="68"/>
      <c r="Z344" s="68"/>
    </row>
    <row r="345" spans="1:53" ht="14.25" customHeight="1" x14ac:dyDescent="0.25">
      <c r="A345" s="382" t="s">
        <v>237</v>
      </c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382"/>
      <c r="P345" s="382"/>
      <c r="Q345" s="382"/>
      <c r="R345" s="382"/>
      <c r="S345" s="382"/>
      <c r="T345" s="382"/>
      <c r="U345" s="382"/>
      <c r="V345" s="382"/>
      <c r="W345" s="382"/>
      <c r="X345" s="382"/>
      <c r="Y345" s="67"/>
      <c r="Z345" s="67"/>
    </row>
    <row r="346" spans="1:53" ht="27" customHeight="1" x14ac:dyDescent="0.25">
      <c r="A346" s="64" t="s">
        <v>511</v>
      </c>
      <c r="B346" s="64" t="s">
        <v>512</v>
      </c>
      <c r="C346" s="37">
        <v>4301060322</v>
      </c>
      <c r="D346" s="383">
        <v>4607091389357</v>
      </c>
      <c r="E346" s="383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111</v>
      </c>
      <c r="L346" s="39" t="s">
        <v>78</v>
      </c>
      <c r="M346" s="38">
        <v>40</v>
      </c>
      <c r="N346" s="5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85"/>
      <c r="P346" s="385"/>
      <c r="Q346" s="385"/>
      <c r="R346" s="386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x14ac:dyDescent="0.2">
      <c r="A347" s="390"/>
      <c r="B347" s="390"/>
      <c r="C347" s="390"/>
      <c r="D347" s="390"/>
      <c r="E347" s="390"/>
      <c r="F347" s="390"/>
      <c r="G347" s="390"/>
      <c r="H347" s="390"/>
      <c r="I347" s="390"/>
      <c r="J347" s="390"/>
      <c r="K347" s="390"/>
      <c r="L347" s="390"/>
      <c r="M347" s="391"/>
      <c r="N347" s="387" t="s">
        <v>43</v>
      </c>
      <c r="O347" s="388"/>
      <c r="P347" s="388"/>
      <c r="Q347" s="388"/>
      <c r="R347" s="388"/>
      <c r="S347" s="388"/>
      <c r="T347" s="389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390"/>
      <c r="B348" s="390"/>
      <c r="C348" s="390"/>
      <c r="D348" s="390"/>
      <c r="E348" s="390"/>
      <c r="F348" s="390"/>
      <c r="G348" s="390"/>
      <c r="H348" s="390"/>
      <c r="I348" s="390"/>
      <c r="J348" s="390"/>
      <c r="K348" s="390"/>
      <c r="L348" s="390"/>
      <c r="M348" s="391"/>
      <c r="N348" s="387" t="s">
        <v>43</v>
      </c>
      <c r="O348" s="388"/>
      <c r="P348" s="388"/>
      <c r="Q348" s="388"/>
      <c r="R348" s="388"/>
      <c r="S348" s="388"/>
      <c r="T348" s="389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customHeight="1" x14ac:dyDescent="0.2">
      <c r="A349" s="380" t="s">
        <v>513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55"/>
      <c r="Z349" s="55"/>
    </row>
    <row r="350" spans="1:53" ht="16.5" customHeight="1" x14ac:dyDescent="0.25">
      <c r="A350" s="381" t="s">
        <v>514</v>
      </c>
      <c r="B350" s="381"/>
      <c r="C350" s="381"/>
      <c r="D350" s="381"/>
      <c r="E350" s="381"/>
      <c r="F350" s="381"/>
      <c r="G350" s="381"/>
      <c r="H350" s="381"/>
      <c r="I350" s="381"/>
      <c r="J350" s="381"/>
      <c r="K350" s="381"/>
      <c r="L350" s="381"/>
      <c r="M350" s="381"/>
      <c r="N350" s="381"/>
      <c r="O350" s="381"/>
      <c r="P350" s="381"/>
      <c r="Q350" s="381"/>
      <c r="R350" s="381"/>
      <c r="S350" s="381"/>
      <c r="T350" s="381"/>
      <c r="U350" s="381"/>
      <c r="V350" s="381"/>
      <c r="W350" s="381"/>
      <c r="X350" s="381"/>
      <c r="Y350" s="66"/>
      <c r="Z350" s="66"/>
    </row>
    <row r="351" spans="1:53" ht="14.25" customHeight="1" x14ac:dyDescent="0.25">
      <c r="A351" s="382" t="s">
        <v>115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67"/>
      <c r="Z351" s="67"/>
    </row>
    <row r="352" spans="1:53" ht="27" customHeight="1" x14ac:dyDescent="0.25">
      <c r="A352" s="64" t="s">
        <v>515</v>
      </c>
      <c r="B352" s="64" t="s">
        <v>516</v>
      </c>
      <c r="C352" s="37">
        <v>4301011428</v>
      </c>
      <c r="D352" s="383">
        <v>4607091389708</v>
      </c>
      <c r="E352" s="383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79</v>
      </c>
      <c r="L352" s="39" t="s">
        <v>110</v>
      </c>
      <c r="M352" s="38">
        <v>50</v>
      </c>
      <c r="N352" s="5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85"/>
      <c r="P352" s="385"/>
      <c r="Q352" s="385"/>
      <c r="R352" s="386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customHeight="1" x14ac:dyDescent="0.25">
      <c r="A353" s="64" t="s">
        <v>517</v>
      </c>
      <c r="B353" s="64" t="s">
        <v>518</v>
      </c>
      <c r="C353" s="37">
        <v>4301011427</v>
      </c>
      <c r="D353" s="383">
        <v>4607091389692</v>
      </c>
      <c r="E353" s="383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79</v>
      </c>
      <c r="L353" s="39" t="s">
        <v>110</v>
      </c>
      <c r="M353" s="38">
        <v>50</v>
      </c>
      <c r="N353" s="5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85"/>
      <c r="P353" s="385"/>
      <c r="Q353" s="385"/>
      <c r="R353" s="386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x14ac:dyDescent="0.2">
      <c r="A354" s="390"/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1"/>
      <c r="N354" s="387" t="s">
        <v>43</v>
      </c>
      <c r="O354" s="388"/>
      <c r="P354" s="388"/>
      <c r="Q354" s="388"/>
      <c r="R354" s="388"/>
      <c r="S354" s="388"/>
      <c r="T354" s="389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x14ac:dyDescent="0.2">
      <c r="A355" s="390"/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1"/>
      <c r="N355" s="387" t="s">
        <v>43</v>
      </c>
      <c r="O355" s="388"/>
      <c r="P355" s="388"/>
      <c r="Q355" s="388"/>
      <c r="R355" s="388"/>
      <c r="S355" s="388"/>
      <c r="T355" s="389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customHeight="1" x14ac:dyDescent="0.25">
      <c r="A356" s="382" t="s">
        <v>75</v>
      </c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382"/>
      <c r="P356" s="382"/>
      <c r="Q356" s="382"/>
      <c r="R356" s="382"/>
      <c r="S356" s="382"/>
      <c r="T356" s="382"/>
      <c r="U356" s="382"/>
      <c r="V356" s="382"/>
      <c r="W356" s="382"/>
      <c r="X356" s="382"/>
      <c r="Y356" s="67"/>
      <c r="Z356" s="67"/>
    </row>
    <row r="357" spans="1:53" ht="27" customHeight="1" x14ac:dyDescent="0.25">
      <c r="A357" s="64" t="s">
        <v>519</v>
      </c>
      <c r="B357" s="64" t="s">
        <v>520</v>
      </c>
      <c r="C357" s="37">
        <v>4301031177</v>
      </c>
      <c r="D357" s="383">
        <v>4607091389753</v>
      </c>
      <c r="E357" s="383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79</v>
      </c>
      <c r="L357" s="39" t="s">
        <v>78</v>
      </c>
      <c r="M357" s="38">
        <v>45</v>
      </c>
      <c r="N357" s="5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85"/>
      <c r="P357" s="385"/>
      <c r="Q357" s="385"/>
      <c r="R357" s="386"/>
      <c r="S357" s="40" t="s">
        <v>48</v>
      </c>
      <c r="T357" s="40" t="s">
        <v>48</v>
      </c>
      <c r="U357" s="41" t="s">
        <v>0</v>
      </c>
      <c r="V357" s="59">
        <v>20</v>
      </c>
      <c r="W357" s="56">
        <f t="shared" ref="W357:W369" si="15">IFERROR(IF(V357="",0,CEILING((V357/$H357),1)*$H357),"")</f>
        <v>21</v>
      </c>
      <c r="X357" s="42">
        <f>IFERROR(IF(W357=0,"",ROUNDUP(W357/H357,0)*0.00753),"")</f>
        <v>3.7650000000000003E-2</v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521</v>
      </c>
      <c r="B358" s="64" t="s">
        <v>522</v>
      </c>
      <c r="C358" s="37">
        <v>4301031174</v>
      </c>
      <c r="D358" s="383">
        <v>4607091389760</v>
      </c>
      <c r="E358" s="383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79</v>
      </c>
      <c r="L358" s="39" t="s">
        <v>78</v>
      </c>
      <c r="M358" s="38">
        <v>45</v>
      </c>
      <c r="N358" s="5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85"/>
      <c r="P358" s="385"/>
      <c r="Q358" s="385"/>
      <c r="R358" s="386"/>
      <c r="S358" s="40" t="s">
        <v>48</v>
      </c>
      <c r="T358" s="40" t="s">
        <v>48</v>
      </c>
      <c r="U358" s="41" t="s">
        <v>0</v>
      </c>
      <c r="V358" s="59">
        <v>20</v>
      </c>
      <c r="W358" s="56">
        <f t="shared" si="15"/>
        <v>21</v>
      </c>
      <c r="X358" s="42">
        <f>IFERROR(IF(W358=0,"",ROUNDUP(W358/H358,0)*0.00753),"")</f>
        <v>3.7650000000000003E-2</v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523</v>
      </c>
      <c r="B359" s="64" t="s">
        <v>524</v>
      </c>
      <c r="C359" s="37">
        <v>4301031175</v>
      </c>
      <c r="D359" s="383">
        <v>4607091389746</v>
      </c>
      <c r="E359" s="383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79</v>
      </c>
      <c r="L359" s="39" t="s">
        <v>78</v>
      </c>
      <c r="M359" s="38">
        <v>45</v>
      </c>
      <c r="N359" s="5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85"/>
      <c r="P359" s="385"/>
      <c r="Q359" s="385"/>
      <c r="R359" s="386"/>
      <c r="S359" s="40" t="s">
        <v>48</v>
      </c>
      <c r="T359" s="40" t="s">
        <v>48</v>
      </c>
      <c r="U359" s="41" t="s">
        <v>0</v>
      </c>
      <c r="V359" s="59">
        <v>20</v>
      </c>
      <c r="W359" s="56">
        <f t="shared" si="15"/>
        <v>21</v>
      </c>
      <c r="X359" s="42">
        <f>IFERROR(IF(W359=0,"",ROUNDUP(W359/H359,0)*0.00753),"")</f>
        <v>3.7650000000000003E-2</v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525</v>
      </c>
      <c r="B360" s="64" t="s">
        <v>526</v>
      </c>
      <c r="C360" s="37">
        <v>4301031236</v>
      </c>
      <c r="D360" s="383">
        <v>4680115882928</v>
      </c>
      <c r="E360" s="383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79</v>
      </c>
      <c r="L360" s="39" t="s">
        <v>78</v>
      </c>
      <c r="M360" s="38">
        <v>35</v>
      </c>
      <c r="N360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85"/>
      <c r="P360" s="385"/>
      <c r="Q360" s="385"/>
      <c r="R360" s="386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527</v>
      </c>
      <c r="B361" s="64" t="s">
        <v>528</v>
      </c>
      <c r="C361" s="37">
        <v>4301031257</v>
      </c>
      <c r="D361" s="383">
        <v>4680115883147</v>
      </c>
      <c r="E361" s="383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183</v>
      </c>
      <c r="L361" s="39" t="s">
        <v>78</v>
      </c>
      <c r="M361" s="38">
        <v>45</v>
      </c>
      <c r="N361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85"/>
      <c r="P361" s="385"/>
      <c r="Q361" s="385"/>
      <c r="R361" s="386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ref="X361:X369" si="16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529</v>
      </c>
      <c r="B362" s="64" t="s">
        <v>530</v>
      </c>
      <c r="C362" s="37">
        <v>4301031178</v>
      </c>
      <c r="D362" s="383">
        <v>4607091384338</v>
      </c>
      <c r="E362" s="383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183</v>
      </c>
      <c r="L362" s="39" t="s">
        <v>78</v>
      </c>
      <c r="M362" s="38">
        <v>45</v>
      </c>
      <c r="N362" s="5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85"/>
      <c r="P362" s="385"/>
      <c r="Q362" s="385"/>
      <c r="R362" s="386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si="16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531</v>
      </c>
      <c r="B363" s="64" t="s">
        <v>532</v>
      </c>
      <c r="C363" s="37">
        <v>4301031254</v>
      </c>
      <c r="D363" s="383">
        <v>4680115883154</v>
      </c>
      <c r="E363" s="383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183</v>
      </c>
      <c r="L363" s="39" t="s">
        <v>78</v>
      </c>
      <c r="M363" s="38">
        <v>45</v>
      </c>
      <c r="N363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85"/>
      <c r="P363" s="385"/>
      <c r="Q363" s="385"/>
      <c r="R363" s="386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533</v>
      </c>
      <c r="B364" s="64" t="s">
        <v>534</v>
      </c>
      <c r="C364" s="37">
        <v>4301031171</v>
      </c>
      <c r="D364" s="383">
        <v>4607091389524</v>
      </c>
      <c r="E364" s="383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183</v>
      </c>
      <c r="L364" s="39" t="s">
        <v>78</v>
      </c>
      <c r="M364" s="38">
        <v>45</v>
      </c>
      <c r="N364" s="5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85"/>
      <c r="P364" s="385"/>
      <c r="Q364" s="385"/>
      <c r="R364" s="386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5"/>
        <v>0</v>
      </c>
      <c r="X364" s="42" t="str">
        <f t="shared" si="16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535</v>
      </c>
      <c r="B365" s="64" t="s">
        <v>536</v>
      </c>
      <c r="C365" s="37">
        <v>4301031258</v>
      </c>
      <c r="D365" s="383">
        <v>4680115883161</v>
      </c>
      <c r="E365" s="383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183</v>
      </c>
      <c r="L365" s="39" t="s">
        <v>78</v>
      </c>
      <c r="M365" s="38">
        <v>45</v>
      </c>
      <c r="N365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85"/>
      <c r="P365" s="385"/>
      <c r="Q365" s="385"/>
      <c r="R365" s="386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5"/>
        <v>0</v>
      </c>
      <c r="X365" s="42" t="str">
        <f t="shared" si="16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537</v>
      </c>
      <c r="B366" s="64" t="s">
        <v>538</v>
      </c>
      <c r="C366" s="37">
        <v>4301031170</v>
      </c>
      <c r="D366" s="383">
        <v>4607091384345</v>
      </c>
      <c r="E366" s="383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183</v>
      </c>
      <c r="L366" s="39" t="s">
        <v>78</v>
      </c>
      <c r="M366" s="38">
        <v>45</v>
      </c>
      <c r="N366" s="58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85"/>
      <c r="P366" s="385"/>
      <c r="Q366" s="385"/>
      <c r="R366" s="386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5"/>
        <v>0</v>
      </c>
      <c r="X366" s="42" t="str">
        <f t="shared" si="16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539</v>
      </c>
      <c r="B367" s="64" t="s">
        <v>540</v>
      </c>
      <c r="C367" s="37">
        <v>4301031256</v>
      </c>
      <c r="D367" s="383">
        <v>4680115883178</v>
      </c>
      <c r="E367" s="383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183</v>
      </c>
      <c r="L367" s="39" t="s">
        <v>78</v>
      </c>
      <c r="M367" s="38">
        <v>45</v>
      </c>
      <c r="N367" s="58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85"/>
      <c r="P367" s="385"/>
      <c r="Q367" s="385"/>
      <c r="R367" s="386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5"/>
        <v>0</v>
      </c>
      <c r="X367" s="42" t="str">
        <f t="shared" si="16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541</v>
      </c>
      <c r="B368" s="64" t="s">
        <v>542</v>
      </c>
      <c r="C368" s="37">
        <v>4301031172</v>
      </c>
      <c r="D368" s="383">
        <v>4607091389531</v>
      </c>
      <c r="E368" s="383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183</v>
      </c>
      <c r="L368" s="39" t="s">
        <v>78</v>
      </c>
      <c r="M368" s="38">
        <v>45</v>
      </c>
      <c r="N368" s="59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85"/>
      <c r="P368" s="385"/>
      <c r="Q368" s="385"/>
      <c r="R368" s="386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5"/>
        <v>0</v>
      </c>
      <c r="X368" s="42" t="str">
        <f t="shared" si="16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543</v>
      </c>
      <c r="B369" s="64" t="s">
        <v>544</v>
      </c>
      <c r="C369" s="37">
        <v>4301031255</v>
      </c>
      <c r="D369" s="383">
        <v>4680115883185</v>
      </c>
      <c r="E369" s="383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183</v>
      </c>
      <c r="L369" s="39" t="s">
        <v>78</v>
      </c>
      <c r="M369" s="38">
        <v>45</v>
      </c>
      <c r="N369" s="591" t="s">
        <v>545</v>
      </c>
      <c r="O369" s="385"/>
      <c r="P369" s="385"/>
      <c r="Q369" s="385"/>
      <c r="R369" s="386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5"/>
        <v>0</v>
      </c>
      <c r="X369" s="42" t="str">
        <f t="shared" si="16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90"/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1"/>
      <c r="N370" s="387" t="s">
        <v>43</v>
      </c>
      <c r="O370" s="388"/>
      <c r="P370" s="388"/>
      <c r="Q370" s="388"/>
      <c r="R370" s="388"/>
      <c r="S370" s="388"/>
      <c r="T370" s="389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14.285714285714285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15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0.11295000000000001</v>
      </c>
      <c r="Y370" s="68"/>
      <c r="Z370" s="68"/>
    </row>
    <row r="371" spans="1:53" x14ac:dyDescent="0.2">
      <c r="A371" s="390"/>
      <c r="B371" s="390"/>
      <c r="C371" s="390"/>
      <c r="D371" s="390"/>
      <c r="E371" s="390"/>
      <c r="F371" s="390"/>
      <c r="G371" s="390"/>
      <c r="H371" s="390"/>
      <c r="I371" s="390"/>
      <c r="J371" s="390"/>
      <c r="K371" s="390"/>
      <c r="L371" s="390"/>
      <c r="M371" s="391"/>
      <c r="N371" s="387" t="s">
        <v>43</v>
      </c>
      <c r="O371" s="388"/>
      <c r="P371" s="388"/>
      <c r="Q371" s="388"/>
      <c r="R371" s="388"/>
      <c r="S371" s="388"/>
      <c r="T371" s="389"/>
      <c r="U371" s="43" t="s">
        <v>0</v>
      </c>
      <c r="V371" s="44">
        <f>IFERROR(SUM(V357:V369),"0")</f>
        <v>60</v>
      </c>
      <c r="W371" s="44">
        <f>IFERROR(SUM(W357:W369),"0")</f>
        <v>63</v>
      </c>
      <c r="X371" s="43"/>
      <c r="Y371" s="68"/>
      <c r="Z371" s="68"/>
    </row>
    <row r="372" spans="1:53" ht="14.25" customHeight="1" x14ac:dyDescent="0.25">
      <c r="A372" s="382" t="s">
        <v>80</v>
      </c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2"/>
      <c r="M372" s="382"/>
      <c r="N372" s="382"/>
      <c r="O372" s="382"/>
      <c r="P372" s="382"/>
      <c r="Q372" s="382"/>
      <c r="R372" s="382"/>
      <c r="S372" s="382"/>
      <c r="T372" s="382"/>
      <c r="U372" s="382"/>
      <c r="V372" s="382"/>
      <c r="W372" s="382"/>
      <c r="X372" s="382"/>
      <c r="Y372" s="67"/>
      <c r="Z372" s="67"/>
    </row>
    <row r="373" spans="1:53" ht="27" customHeight="1" x14ac:dyDescent="0.25">
      <c r="A373" s="64" t="s">
        <v>546</v>
      </c>
      <c r="B373" s="64" t="s">
        <v>547</v>
      </c>
      <c r="C373" s="37">
        <v>4301051258</v>
      </c>
      <c r="D373" s="383">
        <v>4607091389685</v>
      </c>
      <c r="E373" s="383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111</v>
      </c>
      <c r="L373" s="39" t="s">
        <v>132</v>
      </c>
      <c r="M373" s="38">
        <v>45</v>
      </c>
      <c r="N373" s="5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85"/>
      <c r="P373" s="385"/>
      <c r="Q373" s="385"/>
      <c r="R373" s="386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548</v>
      </c>
      <c r="B374" s="64" t="s">
        <v>549</v>
      </c>
      <c r="C374" s="37">
        <v>4301051431</v>
      </c>
      <c r="D374" s="383">
        <v>4607091389654</v>
      </c>
      <c r="E374" s="383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79</v>
      </c>
      <c r="L374" s="39" t="s">
        <v>132</v>
      </c>
      <c r="M374" s="38">
        <v>45</v>
      </c>
      <c r="N374" s="5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85"/>
      <c r="P374" s="385"/>
      <c r="Q374" s="385"/>
      <c r="R374" s="386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550</v>
      </c>
      <c r="B375" s="64" t="s">
        <v>551</v>
      </c>
      <c r="C375" s="37">
        <v>4301051284</v>
      </c>
      <c r="D375" s="383">
        <v>4607091384352</v>
      </c>
      <c r="E375" s="383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79</v>
      </c>
      <c r="L375" s="39" t="s">
        <v>132</v>
      </c>
      <c r="M375" s="38">
        <v>45</v>
      </c>
      <c r="N375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85"/>
      <c r="P375" s="385"/>
      <c r="Q375" s="385"/>
      <c r="R375" s="386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552</v>
      </c>
      <c r="B376" s="64" t="s">
        <v>553</v>
      </c>
      <c r="C376" s="37">
        <v>4301051257</v>
      </c>
      <c r="D376" s="383">
        <v>4607091389661</v>
      </c>
      <c r="E376" s="383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79</v>
      </c>
      <c r="L376" s="39" t="s">
        <v>132</v>
      </c>
      <c r="M376" s="38">
        <v>45</v>
      </c>
      <c r="N376" s="5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85"/>
      <c r="P376" s="385"/>
      <c r="Q376" s="385"/>
      <c r="R376" s="386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x14ac:dyDescent="0.2">
      <c r="A377" s="390"/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1"/>
      <c r="N377" s="387" t="s">
        <v>43</v>
      </c>
      <c r="O377" s="388"/>
      <c r="P377" s="388"/>
      <c r="Q377" s="388"/>
      <c r="R377" s="388"/>
      <c r="S377" s="388"/>
      <c r="T377" s="389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90"/>
      <c r="B378" s="390"/>
      <c r="C378" s="390"/>
      <c r="D378" s="390"/>
      <c r="E378" s="390"/>
      <c r="F378" s="390"/>
      <c r="G378" s="390"/>
      <c r="H378" s="390"/>
      <c r="I378" s="390"/>
      <c r="J378" s="390"/>
      <c r="K378" s="390"/>
      <c r="L378" s="390"/>
      <c r="M378" s="391"/>
      <c r="N378" s="387" t="s">
        <v>43</v>
      </c>
      <c r="O378" s="388"/>
      <c r="P378" s="388"/>
      <c r="Q378" s="388"/>
      <c r="R378" s="388"/>
      <c r="S378" s="388"/>
      <c r="T378" s="389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82" t="s">
        <v>237</v>
      </c>
      <c r="B379" s="382"/>
      <c r="C379" s="382"/>
      <c r="D379" s="382"/>
      <c r="E379" s="382"/>
      <c r="F379" s="382"/>
      <c r="G379" s="382"/>
      <c r="H379" s="382"/>
      <c r="I379" s="382"/>
      <c r="J379" s="382"/>
      <c r="K379" s="382"/>
      <c r="L379" s="382"/>
      <c r="M379" s="382"/>
      <c r="N379" s="382"/>
      <c r="O379" s="382"/>
      <c r="P379" s="382"/>
      <c r="Q379" s="382"/>
      <c r="R379" s="382"/>
      <c r="S379" s="382"/>
      <c r="T379" s="382"/>
      <c r="U379" s="382"/>
      <c r="V379" s="382"/>
      <c r="W379" s="382"/>
      <c r="X379" s="382"/>
      <c r="Y379" s="67"/>
      <c r="Z379" s="67"/>
    </row>
    <row r="380" spans="1:53" ht="27" customHeight="1" x14ac:dyDescent="0.25">
      <c r="A380" s="64" t="s">
        <v>554</v>
      </c>
      <c r="B380" s="64" t="s">
        <v>555</v>
      </c>
      <c r="C380" s="37">
        <v>4301060352</v>
      </c>
      <c r="D380" s="383">
        <v>4680115881648</v>
      </c>
      <c r="E380" s="383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111</v>
      </c>
      <c r="L380" s="39" t="s">
        <v>78</v>
      </c>
      <c r="M380" s="38">
        <v>35</v>
      </c>
      <c r="N380" s="59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85"/>
      <c r="P380" s="385"/>
      <c r="Q380" s="385"/>
      <c r="R380" s="386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x14ac:dyDescent="0.2">
      <c r="A381" s="390"/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1"/>
      <c r="N381" s="387" t="s">
        <v>43</v>
      </c>
      <c r="O381" s="388"/>
      <c r="P381" s="388"/>
      <c r="Q381" s="388"/>
      <c r="R381" s="388"/>
      <c r="S381" s="388"/>
      <c r="T381" s="389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90"/>
      <c r="B382" s="390"/>
      <c r="C382" s="390"/>
      <c r="D382" s="390"/>
      <c r="E382" s="390"/>
      <c r="F382" s="390"/>
      <c r="G382" s="390"/>
      <c r="H382" s="390"/>
      <c r="I382" s="390"/>
      <c r="J382" s="390"/>
      <c r="K382" s="390"/>
      <c r="L382" s="390"/>
      <c r="M382" s="391"/>
      <c r="N382" s="387" t="s">
        <v>43</v>
      </c>
      <c r="O382" s="388"/>
      <c r="P382" s="388"/>
      <c r="Q382" s="388"/>
      <c r="R382" s="388"/>
      <c r="S382" s="388"/>
      <c r="T382" s="389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customHeight="1" x14ac:dyDescent="0.25">
      <c r="A383" s="382" t="s">
        <v>93</v>
      </c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2"/>
      <c r="M383" s="382"/>
      <c r="N383" s="382"/>
      <c r="O383" s="382"/>
      <c r="P383" s="382"/>
      <c r="Q383" s="382"/>
      <c r="R383" s="382"/>
      <c r="S383" s="382"/>
      <c r="T383" s="382"/>
      <c r="U383" s="382"/>
      <c r="V383" s="382"/>
      <c r="W383" s="382"/>
      <c r="X383" s="382"/>
      <c r="Y383" s="67"/>
      <c r="Z383" s="67"/>
    </row>
    <row r="384" spans="1:53" ht="27" customHeight="1" x14ac:dyDescent="0.25">
      <c r="A384" s="64" t="s">
        <v>556</v>
      </c>
      <c r="B384" s="64" t="s">
        <v>557</v>
      </c>
      <c r="C384" s="37">
        <v>4301032045</v>
      </c>
      <c r="D384" s="383">
        <v>4680115884335</v>
      </c>
      <c r="E384" s="383"/>
      <c r="F384" s="63">
        <v>0.06</v>
      </c>
      <c r="G384" s="38">
        <v>20</v>
      </c>
      <c r="H384" s="63">
        <v>1.2</v>
      </c>
      <c r="I384" s="63">
        <v>1.8</v>
      </c>
      <c r="J384" s="38">
        <v>160</v>
      </c>
      <c r="K384" s="38" t="s">
        <v>560</v>
      </c>
      <c r="L384" s="39" t="s">
        <v>559</v>
      </c>
      <c r="M384" s="38">
        <v>60</v>
      </c>
      <c r="N384" s="597" t="s">
        <v>558</v>
      </c>
      <c r="O384" s="385"/>
      <c r="P384" s="385"/>
      <c r="Q384" s="385"/>
      <c r="R384" s="386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270</v>
      </c>
      <c r="AD384" s="71"/>
      <c r="BA384" s="279" t="s">
        <v>66</v>
      </c>
    </row>
    <row r="385" spans="1:53" ht="27" customHeight="1" x14ac:dyDescent="0.25">
      <c r="A385" s="64" t="s">
        <v>561</v>
      </c>
      <c r="B385" s="64" t="s">
        <v>562</v>
      </c>
      <c r="C385" s="37">
        <v>4301170011</v>
      </c>
      <c r="D385" s="383">
        <v>4680115884113</v>
      </c>
      <c r="E385" s="383"/>
      <c r="F385" s="63">
        <v>0.11</v>
      </c>
      <c r="G385" s="38">
        <v>12</v>
      </c>
      <c r="H385" s="63">
        <v>1.32</v>
      </c>
      <c r="I385" s="63">
        <v>1.88</v>
      </c>
      <c r="J385" s="38">
        <v>160</v>
      </c>
      <c r="K385" s="38" t="s">
        <v>560</v>
      </c>
      <c r="L385" s="39" t="s">
        <v>559</v>
      </c>
      <c r="M385" s="38">
        <v>150</v>
      </c>
      <c r="N385" s="598" t="s">
        <v>563</v>
      </c>
      <c r="O385" s="385"/>
      <c r="P385" s="385"/>
      <c r="Q385" s="385"/>
      <c r="R385" s="386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270</v>
      </c>
      <c r="AD385" s="71"/>
      <c r="BA385" s="280" t="s">
        <v>66</v>
      </c>
    </row>
    <row r="386" spans="1:53" ht="27" customHeight="1" x14ac:dyDescent="0.25">
      <c r="A386" s="64" t="s">
        <v>564</v>
      </c>
      <c r="B386" s="64" t="s">
        <v>565</v>
      </c>
      <c r="C386" s="37">
        <v>4301032046</v>
      </c>
      <c r="D386" s="383">
        <v>4680115884359</v>
      </c>
      <c r="E386" s="383"/>
      <c r="F386" s="63">
        <v>0.06</v>
      </c>
      <c r="G386" s="38">
        <v>20</v>
      </c>
      <c r="H386" s="63">
        <v>1.2</v>
      </c>
      <c r="I386" s="63">
        <v>1.8</v>
      </c>
      <c r="J386" s="38">
        <v>160</v>
      </c>
      <c r="K386" s="38" t="s">
        <v>560</v>
      </c>
      <c r="L386" s="39" t="s">
        <v>559</v>
      </c>
      <c r="M386" s="38">
        <v>60</v>
      </c>
      <c r="N386" s="599" t="s">
        <v>566</v>
      </c>
      <c r="O386" s="385"/>
      <c r="P386" s="385"/>
      <c r="Q386" s="385"/>
      <c r="R386" s="386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567</v>
      </c>
      <c r="B387" s="64" t="s">
        <v>568</v>
      </c>
      <c r="C387" s="37">
        <v>4301032047</v>
      </c>
      <c r="D387" s="383">
        <v>4680115884342</v>
      </c>
      <c r="E387" s="383"/>
      <c r="F387" s="63">
        <v>0.06</v>
      </c>
      <c r="G387" s="38">
        <v>20</v>
      </c>
      <c r="H387" s="63">
        <v>1.2</v>
      </c>
      <c r="I387" s="63">
        <v>1.8</v>
      </c>
      <c r="J387" s="38">
        <v>160</v>
      </c>
      <c r="K387" s="38" t="s">
        <v>560</v>
      </c>
      <c r="L387" s="39" t="s">
        <v>559</v>
      </c>
      <c r="M387" s="38">
        <v>60</v>
      </c>
      <c r="N387" s="600" t="s">
        <v>569</v>
      </c>
      <c r="O387" s="385"/>
      <c r="P387" s="385"/>
      <c r="Q387" s="385"/>
      <c r="R387" s="386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90"/>
      <c r="B388" s="390"/>
      <c r="C388" s="390"/>
      <c r="D388" s="390"/>
      <c r="E388" s="390"/>
      <c r="F388" s="390"/>
      <c r="G388" s="390"/>
      <c r="H388" s="390"/>
      <c r="I388" s="390"/>
      <c r="J388" s="390"/>
      <c r="K388" s="390"/>
      <c r="L388" s="390"/>
      <c r="M388" s="391"/>
      <c r="N388" s="387" t="s">
        <v>43</v>
      </c>
      <c r="O388" s="388"/>
      <c r="P388" s="388"/>
      <c r="Q388" s="388"/>
      <c r="R388" s="388"/>
      <c r="S388" s="388"/>
      <c r="T388" s="389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90"/>
      <c r="B389" s="390"/>
      <c r="C389" s="390"/>
      <c r="D389" s="390"/>
      <c r="E389" s="390"/>
      <c r="F389" s="390"/>
      <c r="G389" s="390"/>
      <c r="H389" s="390"/>
      <c r="I389" s="390"/>
      <c r="J389" s="390"/>
      <c r="K389" s="390"/>
      <c r="L389" s="390"/>
      <c r="M389" s="391"/>
      <c r="N389" s="387" t="s">
        <v>43</v>
      </c>
      <c r="O389" s="388"/>
      <c r="P389" s="388"/>
      <c r="Q389" s="388"/>
      <c r="R389" s="388"/>
      <c r="S389" s="388"/>
      <c r="T389" s="389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4.25" customHeight="1" x14ac:dyDescent="0.25">
      <c r="A390" s="382" t="s">
        <v>102</v>
      </c>
      <c r="B390" s="382"/>
      <c r="C390" s="382"/>
      <c r="D390" s="382"/>
      <c r="E390" s="382"/>
      <c r="F390" s="382"/>
      <c r="G390" s="382"/>
      <c r="H390" s="382"/>
      <c r="I390" s="382"/>
      <c r="J390" s="382"/>
      <c r="K390" s="382"/>
      <c r="L390" s="382"/>
      <c r="M390" s="382"/>
      <c r="N390" s="382"/>
      <c r="O390" s="382"/>
      <c r="P390" s="382"/>
      <c r="Q390" s="382"/>
      <c r="R390" s="382"/>
      <c r="S390" s="382"/>
      <c r="T390" s="382"/>
      <c r="U390" s="382"/>
      <c r="V390" s="382"/>
      <c r="W390" s="382"/>
      <c r="X390" s="382"/>
      <c r="Y390" s="67"/>
      <c r="Z390" s="67"/>
    </row>
    <row r="391" spans="1:53" ht="27" customHeight="1" x14ac:dyDescent="0.25">
      <c r="A391" s="64" t="s">
        <v>570</v>
      </c>
      <c r="B391" s="64" t="s">
        <v>571</v>
      </c>
      <c r="C391" s="37">
        <v>4301170010</v>
      </c>
      <c r="D391" s="383">
        <v>4680115884090</v>
      </c>
      <c r="E391" s="383"/>
      <c r="F391" s="63">
        <v>0.11</v>
      </c>
      <c r="G391" s="38">
        <v>12</v>
      </c>
      <c r="H391" s="63">
        <v>1.32</v>
      </c>
      <c r="I391" s="63">
        <v>1.88</v>
      </c>
      <c r="J391" s="38">
        <v>160</v>
      </c>
      <c r="K391" s="38" t="s">
        <v>560</v>
      </c>
      <c r="L391" s="39" t="s">
        <v>559</v>
      </c>
      <c r="M391" s="38">
        <v>150</v>
      </c>
      <c r="N391" s="601" t="s">
        <v>572</v>
      </c>
      <c r="O391" s="385"/>
      <c r="P391" s="385"/>
      <c r="Q391" s="385"/>
      <c r="R391" s="386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IFERROR(IF(W391=0,"",ROUNDUP(W391/H391,0)*0.00627),"")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573</v>
      </c>
      <c r="B392" s="64" t="s">
        <v>574</v>
      </c>
      <c r="C392" s="37">
        <v>4301170009</v>
      </c>
      <c r="D392" s="383">
        <v>4680115882997</v>
      </c>
      <c r="E392" s="383"/>
      <c r="F392" s="63">
        <v>0.13</v>
      </c>
      <c r="G392" s="38">
        <v>10</v>
      </c>
      <c r="H392" s="63">
        <v>1.3</v>
      </c>
      <c r="I392" s="63">
        <v>1.46</v>
      </c>
      <c r="J392" s="38">
        <v>200</v>
      </c>
      <c r="K392" s="38" t="s">
        <v>560</v>
      </c>
      <c r="L392" s="39" t="s">
        <v>559</v>
      </c>
      <c r="M392" s="38">
        <v>150</v>
      </c>
      <c r="N392" s="602" t="s">
        <v>575</v>
      </c>
      <c r="O392" s="385"/>
      <c r="P392" s="385"/>
      <c r="Q392" s="385"/>
      <c r="R392" s="386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IFERROR(IF(W392=0,"",ROUNDUP(W392/H392,0)*0.00673),"")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x14ac:dyDescent="0.2">
      <c r="A393" s="390"/>
      <c r="B393" s="390"/>
      <c r="C393" s="390"/>
      <c r="D393" s="390"/>
      <c r="E393" s="390"/>
      <c r="F393" s="390"/>
      <c r="G393" s="390"/>
      <c r="H393" s="390"/>
      <c r="I393" s="390"/>
      <c r="J393" s="390"/>
      <c r="K393" s="390"/>
      <c r="L393" s="390"/>
      <c r="M393" s="391"/>
      <c r="N393" s="387" t="s">
        <v>43</v>
      </c>
      <c r="O393" s="388"/>
      <c r="P393" s="388"/>
      <c r="Q393" s="388"/>
      <c r="R393" s="388"/>
      <c r="S393" s="388"/>
      <c r="T393" s="389"/>
      <c r="U393" s="43" t="s">
        <v>42</v>
      </c>
      <c r="V393" s="44">
        <f>IFERROR(V391/H391,"0")+IFERROR(V392/H392,"0")</f>
        <v>0</v>
      </c>
      <c r="W393" s="44">
        <f>IFERROR(W391/H391,"0")+IFERROR(W392/H392,"0")</f>
        <v>0</v>
      </c>
      <c r="X393" s="44">
        <f>IFERROR(IF(X391="",0,X391),"0")+IFERROR(IF(X392="",0,X392),"0")</f>
        <v>0</v>
      </c>
      <c r="Y393" s="68"/>
      <c r="Z393" s="68"/>
    </row>
    <row r="394" spans="1:53" x14ac:dyDescent="0.2">
      <c r="A394" s="390"/>
      <c r="B394" s="390"/>
      <c r="C394" s="390"/>
      <c r="D394" s="390"/>
      <c r="E394" s="390"/>
      <c r="F394" s="390"/>
      <c r="G394" s="390"/>
      <c r="H394" s="390"/>
      <c r="I394" s="390"/>
      <c r="J394" s="390"/>
      <c r="K394" s="390"/>
      <c r="L394" s="390"/>
      <c r="M394" s="391"/>
      <c r="N394" s="387" t="s">
        <v>43</v>
      </c>
      <c r="O394" s="388"/>
      <c r="P394" s="388"/>
      <c r="Q394" s="388"/>
      <c r="R394" s="388"/>
      <c r="S394" s="388"/>
      <c r="T394" s="389"/>
      <c r="U394" s="43" t="s">
        <v>0</v>
      </c>
      <c r="V394" s="44">
        <f>IFERROR(SUM(V391:V392),"0")</f>
        <v>0</v>
      </c>
      <c r="W394" s="44">
        <f>IFERROR(SUM(W391:W392),"0")</f>
        <v>0</v>
      </c>
      <c r="X394" s="43"/>
      <c r="Y394" s="68"/>
      <c r="Z394" s="68"/>
    </row>
    <row r="395" spans="1:53" ht="16.5" customHeight="1" x14ac:dyDescent="0.25">
      <c r="A395" s="381" t="s">
        <v>576</v>
      </c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81"/>
      <c r="P395" s="381"/>
      <c r="Q395" s="381"/>
      <c r="R395" s="381"/>
      <c r="S395" s="381"/>
      <c r="T395" s="381"/>
      <c r="U395" s="381"/>
      <c r="V395" s="381"/>
      <c r="W395" s="381"/>
      <c r="X395" s="381"/>
      <c r="Y395" s="66"/>
      <c r="Z395" s="66"/>
    </row>
    <row r="396" spans="1:53" ht="14.25" customHeight="1" x14ac:dyDescent="0.25">
      <c r="A396" s="382" t="s">
        <v>107</v>
      </c>
      <c r="B396" s="382"/>
      <c r="C396" s="382"/>
      <c r="D396" s="382"/>
      <c r="E396" s="382"/>
      <c r="F396" s="382"/>
      <c r="G396" s="382"/>
      <c r="H396" s="382"/>
      <c r="I396" s="382"/>
      <c r="J396" s="382"/>
      <c r="K396" s="382"/>
      <c r="L396" s="382"/>
      <c r="M396" s="382"/>
      <c r="N396" s="382"/>
      <c r="O396" s="382"/>
      <c r="P396" s="382"/>
      <c r="Q396" s="382"/>
      <c r="R396" s="382"/>
      <c r="S396" s="382"/>
      <c r="T396" s="382"/>
      <c r="U396" s="382"/>
      <c r="V396" s="382"/>
      <c r="W396" s="382"/>
      <c r="X396" s="382"/>
      <c r="Y396" s="67"/>
      <c r="Z396" s="67"/>
    </row>
    <row r="397" spans="1:53" ht="27" customHeight="1" x14ac:dyDescent="0.25">
      <c r="A397" s="64" t="s">
        <v>577</v>
      </c>
      <c r="B397" s="64" t="s">
        <v>578</v>
      </c>
      <c r="C397" s="37">
        <v>4301020196</v>
      </c>
      <c r="D397" s="383">
        <v>4607091389388</v>
      </c>
      <c r="E397" s="383"/>
      <c r="F397" s="63">
        <v>1.3</v>
      </c>
      <c r="G397" s="38">
        <v>4</v>
      </c>
      <c r="H397" s="63">
        <v>5.2</v>
      </c>
      <c r="I397" s="63">
        <v>5.6079999999999997</v>
      </c>
      <c r="J397" s="38">
        <v>104</v>
      </c>
      <c r="K397" s="38" t="s">
        <v>111</v>
      </c>
      <c r="L397" s="39" t="s">
        <v>132</v>
      </c>
      <c r="M397" s="38">
        <v>35</v>
      </c>
      <c r="N397" s="6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85"/>
      <c r="P397" s="385"/>
      <c r="Q397" s="385"/>
      <c r="R397" s="386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IFERROR(IF(W397=0,"",ROUNDUP(W397/H397,0)*0.01196),"")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579</v>
      </c>
      <c r="B398" s="64" t="s">
        <v>580</v>
      </c>
      <c r="C398" s="37">
        <v>4301020185</v>
      </c>
      <c r="D398" s="383">
        <v>4607091389364</v>
      </c>
      <c r="E398" s="383"/>
      <c r="F398" s="63">
        <v>0.42</v>
      </c>
      <c r="G398" s="38">
        <v>6</v>
      </c>
      <c r="H398" s="63">
        <v>2.52</v>
      </c>
      <c r="I398" s="63">
        <v>2.75</v>
      </c>
      <c r="J398" s="38">
        <v>156</v>
      </c>
      <c r="K398" s="38" t="s">
        <v>79</v>
      </c>
      <c r="L398" s="39" t="s">
        <v>132</v>
      </c>
      <c r="M398" s="38">
        <v>35</v>
      </c>
      <c r="N398" s="60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85"/>
      <c r="P398" s="385"/>
      <c r="Q398" s="385"/>
      <c r="R398" s="386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IFERROR(IF(W398=0,"",ROUNDUP(W398/H398,0)*0.00753),"")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x14ac:dyDescent="0.2">
      <c r="A399" s="390"/>
      <c r="B399" s="390"/>
      <c r="C399" s="390"/>
      <c r="D399" s="390"/>
      <c r="E399" s="390"/>
      <c r="F399" s="390"/>
      <c r="G399" s="390"/>
      <c r="H399" s="390"/>
      <c r="I399" s="390"/>
      <c r="J399" s="390"/>
      <c r="K399" s="390"/>
      <c r="L399" s="390"/>
      <c r="M399" s="391"/>
      <c r="N399" s="387" t="s">
        <v>43</v>
      </c>
      <c r="O399" s="388"/>
      <c r="P399" s="388"/>
      <c r="Q399" s="388"/>
      <c r="R399" s="388"/>
      <c r="S399" s="388"/>
      <c r="T399" s="389"/>
      <c r="U399" s="43" t="s">
        <v>42</v>
      </c>
      <c r="V399" s="44">
        <f>IFERROR(V397/H397,"0")+IFERROR(V398/H398,"0")</f>
        <v>0</v>
      </c>
      <c r="W399" s="44">
        <f>IFERROR(W397/H397,"0")+IFERROR(W398/H398,"0")</f>
        <v>0</v>
      </c>
      <c r="X399" s="44">
        <f>IFERROR(IF(X397="",0,X397),"0")+IFERROR(IF(X398="",0,X398),"0")</f>
        <v>0</v>
      </c>
      <c r="Y399" s="68"/>
      <c r="Z399" s="68"/>
    </row>
    <row r="400" spans="1:53" x14ac:dyDescent="0.2">
      <c r="A400" s="390"/>
      <c r="B400" s="390"/>
      <c r="C400" s="390"/>
      <c r="D400" s="390"/>
      <c r="E400" s="390"/>
      <c r="F400" s="390"/>
      <c r="G400" s="390"/>
      <c r="H400" s="390"/>
      <c r="I400" s="390"/>
      <c r="J400" s="390"/>
      <c r="K400" s="390"/>
      <c r="L400" s="390"/>
      <c r="M400" s="391"/>
      <c r="N400" s="387" t="s">
        <v>43</v>
      </c>
      <c r="O400" s="388"/>
      <c r="P400" s="388"/>
      <c r="Q400" s="388"/>
      <c r="R400" s="388"/>
      <c r="S400" s="388"/>
      <c r="T400" s="389"/>
      <c r="U400" s="43" t="s">
        <v>0</v>
      </c>
      <c r="V400" s="44">
        <f>IFERROR(SUM(V397:V398),"0")</f>
        <v>0</v>
      </c>
      <c r="W400" s="44">
        <f>IFERROR(SUM(W397:W398),"0")</f>
        <v>0</v>
      </c>
      <c r="X400" s="43"/>
      <c r="Y400" s="68"/>
      <c r="Z400" s="68"/>
    </row>
    <row r="401" spans="1:53" ht="14.25" customHeight="1" x14ac:dyDescent="0.25">
      <c r="A401" s="382" t="s">
        <v>75</v>
      </c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2"/>
      <c r="M401" s="382"/>
      <c r="N401" s="382"/>
      <c r="O401" s="382"/>
      <c r="P401" s="382"/>
      <c r="Q401" s="382"/>
      <c r="R401" s="382"/>
      <c r="S401" s="382"/>
      <c r="T401" s="382"/>
      <c r="U401" s="382"/>
      <c r="V401" s="382"/>
      <c r="W401" s="382"/>
      <c r="X401" s="382"/>
      <c r="Y401" s="67"/>
      <c r="Z401" s="67"/>
    </row>
    <row r="402" spans="1:53" ht="27" customHeight="1" x14ac:dyDescent="0.25">
      <c r="A402" s="64" t="s">
        <v>581</v>
      </c>
      <c r="B402" s="64" t="s">
        <v>582</v>
      </c>
      <c r="C402" s="37">
        <v>4301031212</v>
      </c>
      <c r="D402" s="383">
        <v>4607091389739</v>
      </c>
      <c r="E402" s="383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79</v>
      </c>
      <c r="L402" s="39" t="s">
        <v>110</v>
      </c>
      <c r="M402" s="38">
        <v>45</v>
      </c>
      <c r="N402" s="6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85"/>
      <c r="P402" s="385"/>
      <c r="Q402" s="385"/>
      <c r="R402" s="386"/>
      <c r="S402" s="40" t="s">
        <v>48</v>
      </c>
      <c r="T402" s="40" t="s">
        <v>48</v>
      </c>
      <c r="U402" s="41" t="s">
        <v>0</v>
      </c>
      <c r="V402" s="59">
        <v>30</v>
      </c>
      <c r="W402" s="56">
        <f t="shared" ref="W402:W408" si="17">IFERROR(IF(V402="",0,CEILING((V402/$H402),1)*$H402),"")</f>
        <v>33.6</v>
      </c>
      <c r="X402" s="42">
        <f>IFERROR(IF(W402=0,"",ROUNDUP(W402/H402,0)*0.00753),"")</f>
        <v>6.0240000000000002E-2</v>
      </c>
      <c r="Y402" s="69" t="s">
        <v>48</v>
      </c>
      <c r="Z402" s="70" t="s">
        <v>48</v>
      </c>
      <c r="AD402" s="71"/>
      <c r="BA402" s="287" t="s">
        <v>66</v>
      </c>
    </row>
    <row r="403" spans="1:53" ht="27" customHeight="1" x14ac:dyDescent="0.25">
      <c r="A403" s="64" t="s">
        <v>583</v>
      </c>
      <c r="B403" s="64" t="s">
        <v>584</v>
      </c>
      <c r="C403" s="37">
        <v>4301031247</v>
      </c>
      <c r="D403" s="383">
        <v>4680115883048</v>
      </c>
      <c r="E403" s="383"/>
      <c r="F403" s="63">
        <v>1</v>
      </c>
      <c r="G403" s="38">
        <v>4</v>
      </c>
      <c r="H403" s="63">
        <v>4</v>
      </c>
      <c r="I403" s="63">
        <v>4.21</v>
      </c>
      <c r="J403" s="38">
        <v>120</v>
      </c>
      <c r="K403" s="38" t="s">
        <v>79</v>
      </c>
      <c r="L403" s="39" t="s">
        <v>78</v>
      </c>
      <c r="M403" s="38">
        <v>40</v>
      </c>
      <c r="N403" s="6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85"/>
      <c r="P403" s="385"/>
      <c r="Q403" s="385"/>
      <c r="R403" s="386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7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8" t="s">
        <v>66</v>
      </c>
    </row>
    <row r="404" spans="1:53" ht="27" customHeight="1" x14ac:dyDescent="0.25">
      <c r="A404" s="64" t="s">
        <v>585</v>
      </c>
      <c r="B404" s="64" t="s">
        <v>586</v>
      </c>
      <c r="C404" s="37">
        <v>4301031176</v>
      </c>
      <c r="D404" s="383">
        <v>4607091389425</v>
      </c>
      <c r="E404" s="383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183</v>
      </c>
      <c r="L404" s="39" t="s">
        <v>78</v>
      </c>
      <c r="M404" s="38">
        <v>45</v>
      </c>
      <c r="N404" s="60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85"/>
      <c r="P404" s="385"/>
      <c r="Q404" s="385"/>
      <c r="R404" s="386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7"/>
        <v>0</v>
      </c>
      <c r="X404" s="42" t="str">
        <f>IFERROR(IF(W404=0,"",ROUNDUP(W404/H404,0)*0.00502),"")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ht="27" customHeight="1" x14ac:dyDescent="0.25">
      <c r="A405" s="64" t="s">
        <v>587</v>
      </c>
      <c r="B405" s="64" t="s">
        <v>588</v>
      </c>
      <c r="C405" s="37">
        <v>4301031215</v>
      </c>
      <c r="D405" s="383">
        <v>4680115882911</v>
      </c>
      <c r="E405" s="383"/>
      <c r="F405" s="63">
        <v>0.4</v>
      </c>
      <c r="G405" s="38">
        <v>6</v>
      </c>
      <c r="H405" s="63">
        <v>2.4</v>
      </c>
      <c r="I405" s="63">
        <v>2.5299999999999998</v>
      </c>
      <c r="J405" s="38">
        <v>234</v>
      </c>
      <c r="K405" s="38" t="s">
        <v>183</v>
      </c>
      <c r="L405" s="39" t="s">
        <v>78</v>
      </c>
      <c r="M405" s="38">
        <v>40</v>
      </c>
      <c r="N405" s="608" t="s">
        <v>589</v>
      </c>
      <c r="O405" s="385"/>
      <c r="P405" s="385"/>
      <c r="Q405" s="385"/>
      <c r="R405" s="386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7"/>
        <v>0</v>
      </c>
      <c r="X405" s="42" t="str">
        <f>IFERROR(IF(W405=0,"",ROUNDUP(W405/H405,0)*0.00502),"")</f>
        <v/>
      </c>
      <c r="Y405" s="69" t="s">
        <v>48</v>
      </c>
      <c r="Z405" s="70" t="s">
        <v>48</v>
      </c>
      <c r="AD405" s="71"/>
      <c r="BA405" s="290" t="s">
        <v>66</v>
      </c>
    </row>
    <row r="406" spans="1:53" ht="27" customHeight="1" x14ac:dyDescent="0.25">
      <c r="A406" s="64" t="s">
        <v>590</v>
      </c>
      <c r="B406" s="64" t="s">
        <v>591</v>
      </c>
      <c r="C406" s="37">
        <v>4301031167</v>
      </c>
      <c r="D406" s="383">
        <v>4680115880771</v>
      </c>
      <c r="E406" s="383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183</v>
      </c>
      <c r="L406" s="39" t="s">
        <v>78</v>
      </c>
      <c r="M406" s="38">
        <v>45</v>
      </c>
      <c r="N406" s="60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85"/>
      <c r="P406" s="385"/>
      <c r="Q406" s="385"/>
      <c r="R406" s="386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7"/>
        <v>0</v>
      </c>
      <c r="X406" s="42" t="str">
        <f>IFERROR(IF(W406=0,"",ROUNDUP(W406/H406,0)*0.00502),"")</f>
        <v/>
      </c>
      <c r="Y406" s="69" t="s">
        <v>48</v>
      </c>
      <c r="Z406" s="70" t="s">
        <v>48</v>
      </c>
      <c r="AD406" s="71"/>
      <c r="BA406" s="291" t="s">
        <v>66</v>
      </c>
    </row>
    <row r="407" spans="1:53" ht="27" customHeight="1" x14ac:dyDescent="0.25">
      <c r="A407" s="64" t="s">
        <v>592</v>
      </c>
      <c r="B407" s="64" t="s">
        <v>593</v>
      </c>
      <c r="C407" s="37">
        <v>4301031173</v>
      </c>
      <c r="D407" s="383">
        <v>4607091389500</v>
      </c>
      <c r="E407" s="383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183</v>
      </c>
      <c r="L407" s="39" t="s">
        <v>78</v>
      </c>
      <c r="M407" s="38">
        <v>45</v>
      </c>
      <c r="N407" s="6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85"/>
      <c r="P407" s="385"/>
      <c r="Q407" s="385"/>
      <c r="R407" s="386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7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2" t="s">
        <v>66</v>
      </c>
    </row>
    <row r="408" spans="1:53" ht="27" customHeight="1" x14ac:dyDescent="0.25">
      <c r="A408" s="64" t="s">
        <v>594</v>
      </c>
      <c r="B408" s="64" t="s">
        <v>595</v>
      </c>
      <c r="C408" s="37">
        <v>4301031103</v>
      </c>
      <c r="D408" s="383">
        <v>4680115881983</v>
      </c>
      <c r="E408" s="383"/>
      <c r="F408" s="63">
        <v>0.28000000000000003</v>
      </c>
      <c r="G408" s="38">
        <v>4</v>
      </c>
      <c r="H408" s="63">
        <v>1.1200000000000001</v>
      </c>
      <c r="I408" s="63">
        <v>1.252</v>
      </c>
      <c r="J408" s="38">
        <v>234</v>
      </c>
      <c r="K408" s="38" t="s">
        <v>183</v>
      </c>
      <c r="L408" s="39" t="s">
        <v>78</v>
      </c>
      <c r="M408" s="38">
        <v>40</v>
      </c>
      <c r="N408" s="6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85"/>
      <c r="P408" s="385"/>
      <c r="Q408" s="385"/>
      <c r="R408" s="386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7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 x14ac:dyDescent="0.2">
      <c r="A409" s="390"/>
      <c r="B409" s="390"/>
      <c r="C409" s="390"/>
      <c r="D409" s="390"/>
      <c r="E409" s="390"/>
      <c r="F409" s="390"/>
      <c r="G409" s="390"/>
      <c r="H409" s="390"/>
      <c r="I409" s="390"/>
      <c r="J409" s="390"/>
      <c r="K409" s="390"/>
      <c r="L409" s="390"/>
      <c r="M409" s="391"/>
      <c r="N409" s="387" t="s">
        <v>43</v>
      </c>
      <c r="O409" s="388"/>
      <c r="P409" s="388"/>
      <c r="Q409" s="388"/>
      <c r="R409" s="388"/>
      <c r="S409" s="388"/>
      <c r="T409" s="389"/>
      <c r="U409" s="43" t="s">
        <v>42</v>
      </c>
      <c r="V409" s="44">
        <f>IFERROR(V402/H402,"0")+IFERROR(V403/H403,"0")+IFERROR(V404/H404,"0")+IFERROR(V405/H405,"0")+IFERROR(V406/H406,"0")+IFERROR(V407/H407,"0")+IFERROR(V408/H408,"0")</f>
        <v>7.1428571428571423</v>
      </c>
      <c r="W409" s="44">
        <f>IFERROR(W402/H402,"0")+IFERROR(W403/H403,"0")+IFERROR(W404/H404,"0")+IFERROR(W405/H405,"0")+IFERROR(W406/H406,"0")+IFERROR(W407/H407,"0")+IFERROR(W408/H408,"0")</f>
        <v>8</v>
      </c>
      <c r="X409" s="44">
        <f>IFERROR(IF(X402="",0,X402),"0")+IFERROR(IF(X403="",0,X403),"0")+IFERROR(IF(X404="",0,X404),"0")+IFERROR(IF(X405="",0,X405),"0")+IFERROR(IF(X406="",0,X406),"0")+IFERROR(IF(X407="",0,X407),"0")+IFERROR(IF(X408="",0,X408),"0")</f>
        <v>6.0240000000000002E-2</v>
      </c>
      <c r="Y409" s="68"/>
      <c r="Z409" s="68"/>
    </row>
    <row r="410" spans="1:53" x14ac:dyDescent="0.2">
      <c r="A410" s="390"/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1"/>
      <c r="N410" s="387" t="s">
        <v>43</v>
      </c>
      <c r="O410" s="388"/>
      <c r="P410" s="388"/>
      <c r="Q410" s="388"/>
      <c r="R410" s="388"/>
      <c r="S410" s="388"/>
      <c r="T410" s="389"/>
      <c r="U410" s="43" t="s">
        <v>0</v>
      </c>
      <c r="V410" s="44">
        <f>IFERROR(SUM(V402:V408),"0")</f>
        <v>30</v>
      </c>
      <c r="W410" s="44">
        <f>IFERROR(SUM(W402:W408),"0")</f>
        <v>33.6</v>
      </c>
      <c r="X410" s="43"/>
      <c r="Y410" s="68"/>
      <c r="Z410" s="68"/>
    </row>
    <row r="411" spans="1:53" ht="27.75" customHeight="1" x14ac:dyDescent="0.2">
      <c r="A411" s="380" t="s">
        <v>596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55"/>
      <c r="Z411" s="55"/>
    </row>
    <row r="412" spans="1:53" ht="16.5" customHeight="1" x14ac:dyDescent="0.25">
      <c r="A412" s="381" t="s">
        <v>596</v>
      </c>
      <c r="B412" s="381"/>
      <c r="C412" s="381"/>
      <c r="D412" s="381"/>
      <c r="E412" s="381"/>
      <c r="F412" s="381"/>
      <c r="G412" s="381"/>
      <c r="H412" s="381"/>
      <c r="I412" s="381"/>
      <c r="J412" s="381"/>
      <c r="K412" s="381"/>
      <c r="L412" s="381"/>
      <c r="M412" s="381"/>
      <c r="N412" s="381"/>
      <c r="O412" s="381"/>
      <c r="P412" s="381"/>
      <c r="Q412" s="381"/>
      <c r="R412" s="381"/>
      <c r="S412" s="381"/>
      <c r="T412" s="381"/>
      <c r="U412" s="381"/>
      <c r="V412" s="381"/>
      <c r="W412" s="381"/>
      <c r="X412" s="381"/>
      <c r="Y412" s="66"/>
      <c r="Z412" s="66"/>
    </row>
    <row r="413" spans="1:53" ht="14.25" customHeight="1" x14ac:dyDescent="0.25">
      <c r="A413" s="382" t="s">
        <v>115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67"/>
      <c r="Z413" s="67"/>
    </row>
    <row r="414" spans="1:53" ht="27" customHeight="1" x14ac:dyDescent="0.25">
      <c r="A414" s="64" t="s">
        <v>597</v>
      </c>
      <c r="B414" s="64" t="s">
        <v>598</v>
      </c>
      <c r="C414" s="37">
        <v>4301011371</v>
      </c>
      <c r="D414" s="383">
        <v>4607091389067</v>
      </c>
      <c r="E414" s="383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111</v>
      </c>
      <c r="L414" s="39" t="s">
        <v>132</v>
      </c>
      <c r="M414" s="38">
        <v>55</v>
      </c>
      <c r="N414" s="61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85"/>
      <c r="P414" s="385"/>
      <c r="Q414" s="385"/>
      <c r="R414" s="386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2" si="18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4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4301011363</v>
      </c>
      <c r="D415" s="383">
        <v>4607091383522</v>
      </c>
      <c r="E415" s="38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111</v>
      </c>
      <c r="L415" s="39" t="s">
        <v>110</v>
      </c>
      <c r="M415" s="38">
        <v>55</v>
      </c>
      <c r="N415" s="61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85"/>
      <c r="P415" s="385"/>
      <c r="Q415" s="385"/>
      <c r="R415" s="386"/>
      <c r="S415" s="40" t="s">
        <v>48</v>
      </c>
      <c r="T415" s="40" t="s">
        <v>48</v>
      </c>
      <c r="U415" s="41" t="s">
        <v>0</v>
      </c>
      <c r="V415" s="59">
        <v>40</v>
      </c>
      <c r="W415" s="56">
        <f t="shared" si="18"/>
        <v>42.24</v>
      </c>
      <c r="X415" s="42">
        <f>IFERROR(IF(W415=0,"",ROUNDUP(W415/H415,0)*0.01196),"")</f>
        <v>9.5680000000000001E-2</v>
      </c>
      <c r="Y415" s="69" t="s">
        <v>48</v>
      </c>
      <c r="Z415" s="70" t="s">
        <v>48</v>
      </c>
      <c r="AD415" s="71"/>
      <c r="BA415" s="295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4301011431</v>
      </c>
      <c r="D416" s="383">
        <v>4607091384437</v>
      </c>
      <c r="E416" s="383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111</v>
      </c>
      <c r="L416" s="39" t="s">
        <v>110</v>
      </c>
      <c r="M416" s="38">
        <v>50</v>
      </c>
      <c r="N416" s="61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85"/>
      <c r="P416" s="385"/>
      <c r="Q416" s="385"/>
      <c r="R416" s="386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4301011365</v>
      </c>
      <c r="D417" s="383">
        <v>4607091389104</v>
      </c>
      <c r="E417" s="383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111</v>
      </c>
      <c r="L417" s="39" t="s">
        <v>110</v>
      </c>
      <c r="M417" s="38">
        <v>55</v>
      </c>
      <c r="N417" s="61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85"/>
      <c r="P417" s="385"/>
      <c r="Q417" s="385"/>
      <c r="R417" s="386"/>
      <c r="S417" s="40" t="s">
        <v>48</v>
      </c>
      <c r="T417" s="40" t="s">
        <v>48</v>
      </c>
      <c r="U417" s="41" t="s">
        <v>0</v>
      </c>
      <c r="V417" s="59">
        <v>20</v>
      </c>
      <c r="W417" s="56">
        <f t="shared" si="18"/>
        <v>21.12</v>
      </c>
      <c r="X417" s="42">
        <f>IFERROR(IF(W417=0,"",ROUNDUP(W417/H417,0)*0.01196),"")</f>
        <v>4.7840000000000001E-2</v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4301011367</v>
      </c>
      <c r="D418" s="383">
        <v>4680115880603</v>
      </c>
      <c r="E418" s="383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79</v>
      </c>
      <c r="L418" s="39" t="s">
        <v>110</v>
      </c>
      <c r="M418" s="38">
        <v>55</v>
      </c>
      <c r="N418" s="61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85"/>
      <c r="P418" s="385"/>
      <c r="Q418" s="385"/>
      <c r="R418" s="386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customHeight="1" x14ac:dyDescent="0.25">
      <c r="A419" s="64" t="s">
        <v>607</v>
      </c>
      <c r="B419" s="64" t="s">
        <v>608</v>
      </c>
      <c r="C419" s="37">
        <v>4301011168</v>
      </c>
      <c r="D419" s="383">
        <v>4607091389999</v>
      </c>
      <c r="E419" s="383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79</v>
      </c>
      <c r="L419" s="39" t="s">
        <v>110</v>
      </c>
      <c r="M419" s="38">
        <v>55</v>
      </c>
      <c r="N419" s="61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85"/>
      <c r="P419" s="385"/>
      <c r="Q419" s="385"/>
      <c r="R419" s="386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customHeight="1" x14ac:dyDescent="0.25">
      <c r="A420" s="64" t="s">
        <v>609</v>
      </c>
      <c r="B420" s="64" t="s">
        <v>610</v>
      </c>
      <c r="C420" s="37">
        <v>4301011372</v>
      </c>
      <c r="D420" s="383">
        <v>4680115882782</v>
      </c>
      <c r="E420" s="383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79</v>
      </c>
      <c r="L420" s="39" t="s">
        <v>110</v>
      </c>
      <c r="M420" s="38">
        <v>50</v>
      </c>
      <c r="N420" s="6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85"/>
      <c r="P420" s="385"/>
      <c r="Q420" s="385"/>
      <c r="R420" s="38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customHeight="1" x14ac:dyDescent="0.25">
      <c r="A421" s="64" t="s">
        <v>611</v>
      </c>
      <c r="B421" s="64" t="s">
        <v>612</v>
      </c>
      <c r="C421" s="37">
        <v>4301011190</v>
      </c>
      <c r="D421" s="383">
        <v>4607091389098</v>
      </c>
      <c r="E421" s="383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79</v>
      </c>
      <c r="L421" s="39" t="s">
        <v>132</v>
      </c>
      <c r="M421" s="38">
        <v>50</v>
      </c>
      <c r="N421" s="61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85"/>
      <c r="P421" s="385"/>
      <c r="Q421" s="385"/>
      <c r="R421" s="386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customHeight="1" x14ac:dyDescent="0.25">
      <c r="A422" s="64" t="s">
        <v>613</v>
      </c>
      <c r="B422" s="64" t="s">
        <v>614</v>
      </c>
      <c r="C422" s="37">
        <v>4301011366</v>
      </c>
      <c r="D422" s="383">
        <v>4607091389982</v>
      </c>
      <c r="E422" s="383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79</v>
      </c>
      <c r="L422" s="39" t="s">
        <v>110</v>
      </c>
      <c r="M422" s="38">
        <v>55</v>
      </c>
      <c r="N422" s="62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85"/>
      <c r="P422" s="385"/>
      <c r="Q422" s="385"/>
      <c r="R422" s="386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x14ac:dyDescent="0.2">
      <c r="A423" s="390"/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1"/>
      <c r="N423" s="387" t="s">
        <v>43</v>
      </c>
      <c r="O423" s="388"/>
      <c r="P423" s="388"/>
      <c r="Q423" s="388"/>
      <c r="R423" s="388"/>
      <c r="S423" s="388"/>
      <c r="T423" s="389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11.363636363636363</v>
      </c>
      <c r="W423" s="44">
        <f>IFERROR(W414/H414,"0")+IFERROR(W415/H415,"0")+IFERROR(W416/H416,"0")+IFERROR(W417/H417,"0")+IFERROR(W418/H418,"0")+IFERROR(W419/H419,"0")+IFERROR(W420/H420,"0")+IFERROR(W421/H421,"0")+IFERROR(W422/H422,"0")</f>
        <v>12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0.14352000000000001</v>
      </c>
      <c r="Y423" s="68"/>
      <c r="Z423" s="68"/>
    </row>
    <row r="424" spans="1:53" x14ac:dyDescent="0.2">
      <c r="A424" s="390"/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1"/>
      <c r="N424" s="387" t="s">
        <v>43</v>
      </c>
      <c r="O424" s="388"/>
      <c r="P424" s="388"/>
      <c r="Q424" s="388"/>
      <c r="R424" s="388"/>
      <c r="S424" s="388"/>
      <c r="T424" s="389"/>
      <c r="U424" s="43" t="s">
        <v>0</v>
      </c>
      <c r="V424" s="44">
        <f>IFERROR(SUM(V414:V422),"0")</f>
        <v>60</v>
      </c>
      <c r="W424" s="44">
        <f>IFERROR(SUM(W414:W422),"0")</f>
        <v>63.36</v>
      </c>
      <c r="X424" s="43"/>
      <c r="Y424" s="68"/>
      <c r="Z424" s="68"/>
    </row>
    <row r="425" spans="1:53" ht="14.25" customHeight="1" x14ac:dyDescent="0.25">
      <c r="A425" s="382" t="s">
        <v>107</v>
      </c>
      <c r="B425" s="382"/>
      <c r="C425" s="382"/>
      <c r="D425" s="382"/>
      <c r="E425" s="382"/>
      <c r="F425" s="382"/>
      <c r="G425" s="382"/>
      <c r="H425" s="382"/>
      <c r="I425" s="382"/>
      <c r="J425" s="382"/>
      <c r="K425" s="382"/>
      <c r="L425" s="382"/>
      <c r="M425" s="382"/>
      <c r="N425" s="382"/>
      <c r="O425" s="382"/>
      <c r="P425" s="382"/>
      <c r="Q425" s="382"/>
      <c r="R425" s="382"/>
      <c r="S425" s="382"/>
      <c r="T425" s="382"/>
      <c r="U425" s="382"/>
      <c r="V425" s="382"/>
      <c r="W425" s="382"/>
      <c r="X425" s="382"/>
      <c r="Y425" s="67"/>
      <c r="Z425" s="67"/>
    </row>
    <row r="426" spans="1:53" ht="16.5" customHeight="1" x14ac:dyDescent="0.25">
      <c r="A426" s="64" t="s">
        <v>615</v>
      </c>
      <c r="B426" s="64" t="s">
        <v>616</v>
      </c>
      <c r="C426" s="37">
        <v>4301020222</v>
      </c>
      <c r="D426" s="383">
        <v>4607091388930</v>
      </c>
      <c r="E426" s="383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111</v>
      </c>
      <c r="L426" s="39" t="s">
        <v>110</v>
      </c>
      <c r="M426" s="38">
        <v>55</v>
      </c>
      <c r="N426" s="6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85"/>
      <c r="P426" s="385"/>
      <c r="Q426" s="385"/>
      <c r="R426" s="386"/>
      <c r="S426" s="40" t="s">
        <v>48</v>
      </c>
      <c r="T426" s="40" t="s">
        <v>48</v>
      </c>
      <c r="U426" s="41" t="s">
        <v>0</v>
      </c>
      <c r="V426" s="59">
        <v>20</v>
      </c>
      <c r="W426" s="56">
        <f>IFERROR(IF(V426="",0,CEILING((V426/$H426),1)*$H426),"")</f>
        <v>21.12</v>
      </c>
      <c r="X426" s="42">
        <f>IFERROR(IF(W426=0,"",ROUNDUP(W426/H426,0)*0.01196),"")</f>
        <v>4.7840000000000001E-2</v>
      </c>
      <c r="Y426" s="69" t="s">
        <v>48</v>
      </c>
      <c r="Z426" s="70" t="s">
        <v>48</v>
      </c>
      <c r="AD426" s="71"/>
      <c r="BA426" s="303" t="s">
        <v>66</v>
      </c>
    </row>
    <row r="427" spans="1:53" ht="16.5" customHeight="1" x14ac:dyDescent="0.25">
      <c r="A427" s="64" t="s">
        <v>617</v>
      </c>
      <c r="B427" s="64" t="s">
        <v>618</v>
      </c>
      <c r="C427" s="37">
        <v>4301020206</v>
      </c>
      <c r="D427" s="383">
        <v>4680115880054</v>
      </c>
      <c r="E427" s="383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79</v>
      </c>
      <c r="L427" s="39" t="s">
        <v>110</v>
      </c>
      <c r="M427" s="38">
        <v>55</v>
      </c>
      <c r="N427" s="6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85"/>
      <c r="P427" s="385"/>
      <c r="Q427" s="385"/>
      <c r="R427" s="386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4" t="s">
        <v>66</v>
      </c>
    </row>
    <row r="428" spans="1:53" x14ac:dyDescent="0.2">
      <c r="A428" s="390"/>
      <c r="B428" s="390"/>
      <c r="C428" s="390"/>
      <c r="D428" s="390"/>
      <c r="E428" s="390"/>
      <c r="F428" s="390"/>
      <c r="G428" s="390"/>
      <c r="H428" s="390"/>
      <c r="I428" s="390"/>
      <c r="J428" s="390"/>
      <c r="K428" s="390"/>
      <c r="L428" s="390"/>
      <c r="M428" s="391"/>
      <c r="N428" s="387" t="s">
        <v>43</v>
      </c>
      <c r="O428" s="388"/>
      <c r="P428" s="388"/>
      <c r="Q428" s="388"/>
      <c r="R428" s="388"/>
      <c r="S428" s="388"/>
      <c r="T428" s="389"/>
      <c r="U428" s="43" t="s">
        <v>42</v>
      </c>
      <c r="V428" s="44">
        <f>IFERROR(V426/H426,"0")+IFERROR(V427/H427,"0")</f>
        <v>3.7878787878787876</v>
      </c>
      <c r="W428" s="44">
        <f>IFERROR(W426/H426,"0")+IFERROR(W427/H427,"0")</f>
        <v>4</v>
      </c>
      <c r="X428" s="44">
        <f>IFERROR(IF(X426="",0,X426),"0")+IFERROR(IF(X427="",0,X427),"0")</f>
        <v>4.7840000000000001E-2</v>
      </c>
      <c r="Y428" s="68"/>
      <c r="Z428" s="68"/>
    </row>
    <row r="429" spans="1:53" x14ac:dyDescent="0.2">
      <c r="A429" s="390"/>
      <c r="B429" s="390"/>
      <c r="C429" s="390"/>
      <c r="D429" s="390"/>
      <c r="E429" s="390"/>
      <c r="F429" s="390"/>
      <c r="G429" s="390"/>
      <c r="H429" s="390"/>
      <c r="I429" s="390"/>
      <c r="J429" s="390"/>
      <c r="K429" s="390"/>
      <c r="L429" s="390"/>
      <c r="M429" s="391"/>
      <c r="N429" s="387" t="s">
        <v>43</v>
      </c>
      <c r="O429" s="388"/>
      <c r="P429" s="388"/>
      <c r="Q429" s="388"/>
      <c r="R429" s="388"/>
      <c r="S429" s="388"/>
      <c r="T429" s="389"/>
      <c r="U429" s="43" t="s">
        <v>0</v>
      </c>
      <c r="V429" s="44">
        <f>IFERROR(SUM(V426:V427),"0")</f>
        <v>20</v>
      </c>
      <c r="W429" s="44">
        <f>IFERROR(SUM(W426:W427),"0")</f>
        <v>21.12</v>
      </c>
      <c r="X429" s="43"/>
      <c r="Y429" s="68"/>
      <c r="Z429" s="68"/>
    </row>
    <row r="430" spans="1:53" ht="14.25" customHeight="1" x14ac:dyDescent="0.25">
      <c r="A430" s="382" t="s">
        <v>75</v>
      </c>
      <c r="B430" s="382"/>
      <c r="C430" s="382"/>
      <c r="D430" s="382"/>
      <c r="E430" s="382"/>
      <c r="F430" s="382"/>
      <c r="G430" s="382"/>
      <c r="H430" s="382"/>
      <c r="I430" s="382"/>
      <c r="J430" s="382"/>
      <c r="K430" s="382"/>
      <c r="L430" s="382"/>
      <c r="M430" s="382"/>
      <c r="N430" s="382"/>
      <c r="O430" s="382"/>
      <c r="P430" s="382"/>
      <c r="Q430" s="382"/>
      <c r="R430" s="382"/>
      <c r="S430" s="382"/>
      <c r="T430" s="382"/>
      <c r="U430" s="382"/>
      <c r="V430" s="382"/>
      <c r="W430" s="382"/>
      <c r="X430" s="382"/>
      <c r="Y430" s="67"/>
      <c r="Z430" s="67"/>
    </row>
    <row r="431" spans="1:53" ht="27" customHeight="1" x14ac:dyDescent="0.25">
      <c r="A431" s="64" t="s">
        <v>619</v>
      </c>
      <c r="B431" s="64" t="s">
        <v>620</v>
      </c>
      <c r="C431" s="37">
        <v>4301031252</v>
      </c>
      <c r="D431" s="383">
        <v>4680115883116</v>
      </c>
      <c r="E431" s="383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111</v>
      </c>
      <c r="L431" s="39" t="s">
        <v>110</v>
      </c>
      <c r="M431" s="38">
        <v>60</v>
      </c>
      <c r="N431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85"/>
      <c r="P431" s="385"/>
      <c r="Q431" s="385"/>
      <c r="R431" s="386"/>
      <c r="S431" s="40" t="s">
        <v>48</v>
      </c>
      <c r="T431" s="40" t="s">
        <v>48</v>
      </c>
      <c r="U431" s="41" t="s">
        <v>0</v>
      </c>
      <c r="V431" s="59">
        <v>10</v>
      </c>
      <c r="W431" s="56">
        <f t="shared" ref="W431:W436" si="19">IFERROR(IF(V431="",0,CEILING((V431/$H431),1)*$H431),"")</f>
        <v>10.56</v>
      </c>
      <c r="X431" s="42">
        <f>IFERROR(IF(W431=0,"",ROUNDUP(W431/H431,0)*0.01196),"")</f>
        <v>2.392E-2</v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621</v>
      </c>
      <c r="B432" s="64" t="s">
        <v>622</v>
      </c>
      <c r="C432" s="37">
        <v>4301031248</v>
      </c>
      <c r="D432" s="383">
        <v>4680115883093</v>
      </c>
      <c r="E432" s="383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111</v>
      </c>
      <c r="L432" s="39" t="s">
        <v>78</v>
      </c>
      <c r="M432" s="38">
        <v>60</v>
      </c>
      <c r="N432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85"/>
      <c r="P432" s="385"/>
      <c r="Q432" s="385"/>
      <c r="R432" s="386"/>
      <c r="S432" s="40" t="s">
        <v>48</v>
      </c>
      <c r="T432" s="40" t="s">
        <v>48</v>
      </c>
      <c r="U432" s="41" t="s">
        <v>0</v>
      </c>
      <c r="V432" s="59">
        <v>20</v>
      </c>
      <c r="W432" s="56">
        <f t="shared" si="19"/>
        <v>21.12</v>
      </c>
      <c r="X432" s="42">
        <f>IFERROR(IF(W432=0,"",ROUNDUP(W432/H432,0)*0.01196),"")</f>
        <v>4.7840000000000001E-2</v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 x14ac:dyDescent="0.25">
      <c r="A433" s="64" t="s">
        <v>623</v>
      </c>
      <c r="B433" s="64" t="s">
        <v>624</v>
      </c>
      <c r="C433" s="37">
        <v>4301031250</v>
      </c>
      <c r="D433" s="383">
        <v>4680115883109</v>
      </c>
      <c r="E433" s="383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111</v>
      </c>
      <c r="L433" s="39" t="s">
        <v>78</v>
      </c>
      <c r="M433" s="38">
        <v>60</v>
      </c>
      <c r="N433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85"/>
      <c r="P433" s="385"/>
      <c r="Q433" s="385"/>
      <c r="R433" s="386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625</v>
      </c>
      <c r="B434" s="64" t="s">
        <v>626</v>
      </c>
      <c r="C434" s="37">
        <v>4301031249</v>
      </c>
      <c r="D434" s="383">
        <v>4680115882072</v>
      </c>
      <c r="E434" s="383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79</v>
      </c>
      <c r="L434" s="39" t="s">
        <v>110</v>
      </c>
      <c r="M434" s="38">
        <v>60</v>
      </c>
      <c r="N434" s="626" t="s">
        <v>627</v>
      </c>
      <c r="O434" s="385"/>
      <c r="P434" s="385"/>
      <c r="Q434" s="385"/>
      <c r="R434" s="386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628</v>
      </c>
      <c r="B435" s="64" t="s">
        <v>629</v>
      </c>
      <c r="C435" s="37">
        <v>4301031251</v>
      </c>
      <c r="D435" s="383">
        <v>4680115882102</v>
      </c>
      <c r="E435" s="383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79</v>
      </c>
      <c r="L435" s="39" t="s">
        <v>78</v>
      </c>
      <c r="M435" s="38">
        <v>60</v>
      </c>
      <c r="N435" s="627" t="s">
        <v>630</v>
      </c>
      <c r="O435" s="385"/>
      <c r="P435" s="385"/>
      <c r="Q435" s="385"/>
      <c r="R435" s="386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631</v>
      </c>
      <c r="B436" s="64" t="s">
        <v>632</v>
      </c>
      <c r="C436" s="37">
        <v>4301031253</v>
      </c>
      <c r="D436" s="383">
        <v>4680115882096</v>
      </c>
      <c r="E436" s="383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79</v>
      </c>
      <c r="L436" s="39" t="s">
        <v>78</v>
      </c>
      <c r="M436" s="38">
        <v>60</v>
      </c>
      <c r="N436" s="628" t="s">
        <v>633</v>
      </c>
      <c r="O436" s="385"/>
      <c r="P436" s="385"/>
      <c r="Q436" s="385"/>
      <c r="R436" s="386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x14ac:dyDescent="0.2">
      <c r="A437" s="390"/>
      <c r="B437" s="390"/>
      <c r="C437" s="390"/>
      <c r="D437" s="390"/>
      <c r="E437" s="390"/>
      <c r="F437" s="390"/>
      <c r="G437" s="390"/>
      <c r="H437" s="390"/>
      <c r="I437" s="390"/>
      <c r="J437" s="390"/>
      <c r="K437" s="390"/>
      <c r="L437" s="390"/>
      <c r="M437" s="391"/>
      <c r="N437" s="387" t="s">
        <v>43</v>
      </c>
      <c r="O437" s="388"/>
      <c r="P437" s="388"/>
      <c r="Q437" s="388"/>
      <c r="R437" s="388"/>
      <c r="S437" s="388"/>
      <c r="T437" s="389"/>
      <c r="U437" s="43" t="s">
        <v>42</v>
      </c>
      <c r="V437" s="44">
        <f>IFERROR(V431/H431,"0")+IFERROR(V432/H432,"0")+IFERROR(V433/H433,"0")+IFERROR(V434/H434,"0")+IFERROR(V435/H435,"0")+IFERROR(V436/H436,"0")</f>
        <v>5.6818181818181817</v>
      </c>
      <c r="W437" s="44">
        <f>IFERROR(W431/H431,"0")+IFERROR(W432/H432,"0")+IFERROR(W433/H433,"0")+IFERROR(W434/H434,"0")+IFERROR(W435/H435,"0")+IFERROR(W436/H436,"0")</f>
        <v>6</v>
      </c>
      <c r="X437" s="44">
        <f>IFERROR(IF(X431="",0,X431),"0")+IFERROR(IF(X432="",0,X432),"0")+IFERROR(IF(X433="",0,X433),"0")+IFERROR(IF(X434="",0,X434),"0")+IFERROR(IF(X435="",0,X435),"0")+IFERROR(IF(X436="",0,X436),"0")</f>
        <v>7.1760000000000004E-2</v>
      </c>
      <c r="Y437" s="68"/>
      <c r="Z437" s="68"/>
    </row>
    <row r="438" spans="1:53" x14ac:dyDescent="0.2">
      <c r="A438" s="390"/>
      <c r="B438" s="390"/>
      <c r="C438" s="390"/>
      <c r="D438" s="390"/>
      <c r="E438" s="390"/>
      <c r="F438" s="390"/>
      <c r="G438" s="390"/>
      <c r="H438" s="390"/>
      <c r="I438" s="390"/>
      <c r="J438" s="390"/>
      <c r="K438" s="390"/>
      <c r="L438" s="390"/>
      <c r="M438" s="391"/>
      <c r="N438" s="387" t="s">
        <v>43</v>
      </c>
      <c r="O438" s="388"/>
      <c r="P438" s="388"/>
      <c r="Q438" s="388"/>
      <c r="R438" s="388"/>
      <c r="S438" s="388"/>
      <c r="T438" s="389"/>
      <c r="U438" s="43" t="s">
        <v>0</v>
      </c>
      <c r="V438" s="44">
        <f>IFERROR(SUM(V431:V436),"0")</f>
        <v>30</v>
      </c>
      <c r="W438" s="44">
        <f>IFERROR(SUM(W431:W436),"0")</f>
        <v>31.68</v>
      </c>
      <c r="X438" s="43"/>
      <c r="Y438" s="68"/>
      <c r="Z438" s="68"/>
    </row>
    <row r="439" spans="1:53" ht="14.25" customHeight="1" x14ac:dyDescent="0.25">
      <c r="A439" s="382" t="s">
        <v>80</v>
      </c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2"/>
      <c r="M439" s="382"/>
      <c r="N439" s="382"/>
      <c r="O439" s="382"/>
      <c r="P439" s="382"/>
      <c r="Q439" s="382"/>
      <c r="R439" s="382"/>
      <c r="S439" s="382"/>
      <c r="T439" s="382"/>
      <c r="U439" s="382"/>
      <c r="V439" s="382"/>
      <c r="W439" s="382"/>
      <c r="X439" s="382"/>
      <c r="Y439" s="67"/>
      <c r="Z439" s="67"/>
    </row>
    <row r="440" spans="1:53" ht="16.5" customHeight="1" x14ac:dyDescent="0.25">
      <c r="A440" s="64" t="s">
        <v>634</v>
      </c>
      <c r="B440" s="64" t="s">
        <v>635</v>
      </c>
      <c r="C440" s="37">
        <v>4301051230</v>
      </c>
      <c r="D440" s="383">
        <v>4607091383409</v>
      </c>
      <c r="E440" s="383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111</v>
      </c>
      <c r="L440" s="39" t="s">
        <v>78</v>
      </c>
      <c r="M440" s="38">
        <v>45</v>
      </c>
      <c r="N440" s="6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85"/>
      <c r="P440" s="385"/>
      <c r="Q440" s="385"/>
      <c r="R440" s="386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11" t="s">
        <v>66</v>
      </c>
    </row>
    <row r="441" spans="1:53" ht="16.5" customHeight="1" x14ac:dyDescent="0.25">
      <c r="A441" s="64" t="s">
        <v>636</v>
      </c>
      <c r="B441" s="64" t="s">
        <v>637</v>
      </c>
      <c r="C441" s="37">
        <v>4301051231</v>
      </c>
      <c r="D441" s="383">
        <v>4607091383416</v>
      </c>
      <c r="E441" s="383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111</v>
      </c>
      <c r="L441" s="39" t="s">
        <v>78</v>
      </c>
      <c r="M441" s="38">
        <v>45</v>
      </c>
      <c r="N441" s="6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85"/>
      <c r="P441" s="385"/>
      <c r="Q441" s="385"/>
      <c r="R441" s="386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x14ac:dyDescent="0.2">
      <c r="A442" s="390"/>
      <c r="B442" s="390"/>
      <c r="C442" s="390"/>
      <c r="D442" s="390"/>
      <c r="E442" s="390"/>
      <c r="F442" s="390"/>
      <c r="G442" s="390"/>
      <c r="H442" s="390"/>
      <c r="I442" s="390"/>
      <c r="J442" s="390"/>
      <c r="K442" s="390"/>
      <c r="L442" s="390"/>
      <c r="M442" s="391"/>
      <c r="N442" s="387" t="s">
        <v>43</v>
      </c>
      <c r="O442" s="388"/>
      <c r="P442" s="388"/>
      <c r="Q442" s="388"/>
      <c r="R442" s="388"/>
      <c r="S442" s="388"/>
      <c r="T442" s="389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x14ac:dyDescent="0.2">
      <c r="A443" s="390"/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1"/>
      <c r="N443" s="387" t="s">
        <v>43</v>
      </c>
      <c r="O443" s="388"/>
      <c r="P443" s="388"/>
      <c r="Q443" s="388"/>
      <c r="R443" s="388"/>
      <c r="S443" s="388"/>
      <c r="T443" s="389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customHeight="1" x14ac:dyDescent="0.2">
      <c r="A444" s="380" t="s">
        <v>638</v>
      </c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0"/>
      <c r="O444" s="380"/>
      <c r="P444" s="380"/>
      <c r="Q444" s="380"/>
      <c r="R444" s="380"/>
      <c r="S444" s="380"/>
      <c r="T444" s="380"/>
      <c r="U444" s="380"/>
      <c r="V444" s="380"/>
      <c r="W444" s="380"/>
      <c r="X444" s="380"/>
      <c r="Y444" s="55"/>
      <c r="Z444" s="55"/>
    </row>
    <row r="445" spans="1:53" ht="16.5" customHeight="1" x14ac:dyDescent="0.25">
      <c r="A445" s="381" t="s">
        <v>639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66"/>
      <c r="Z445" s="66"/>
    </row>
    <row r="446" spans="1:53" ht="14.25" customHeight="1" x14ac:dyDescent="0.25">
      <c r="A446" s="382" t="s">
        <v>115</v>
      </c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382"/>
      <c r="P446" s="382"/>
      <c r="Q446" s="382"/>
      <c r="R446" s="382"/>
      <c r="S446" s="382"/>
      <c r="T446" s="382"/>
      <c r="U446" s="382"/>
      <c r="V446" s="382"/>
      <c r="W446" s="382"/>
      <c r="X446" s="382"/>
      <c r="Y446" s="67"/>
      <c r="Z446" s="67"/>
    </row>
    <row r="447" spans="1:53" ht="27" customHeight="1" x14ac:dyDescent="0.25">
      <c r="A447" s="64" t="s">
        <v>640</v>
      </c>
      <c r="B447" s="64" t="s">
        <v>641</v>
      </c>
      <c r="C447" s="37">
        <v>4301011585</v>
      </c>
      <c r="D447" s="383">
        <v>4640242180441</v>
      </c>
      <c r="E447" s="383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111</v>
      </c>
      <c r="L447" s="39" t="s">
        <v>110</v>
      </c>
      <c r="M447" s="38">
        <v>50</v>
      </c>
      <c r="N447" s="631" t="s">
        <v>642</v>
      </c>
      <c r="O447" s="385"/>
      <c r="P447" s="385"/>
      <c r="Q447" s="385"/>
      <c r="R447" s="386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3" t="s">
        <v>66</v>
      </c>
    </row>
    <row r="448" spans="1:53" ht="27" customHeight="1" x14ac:dyDescent="0.25">
      <c r="A448" s="64" t="s">
        <v>643</v>
      </c>
      <c r="B448" s="64" t="s">
        <v>644</v>
      </c>
      <c r="C448" s="37">
        <v>4301011584</v>
      </c>
      <c r="D448" s="383">
        <v>4640242180564</v>
      </c>
      <c r="E448" s="383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111</v>
      </c>
      <c r="L448" s="39" t="s">
        <v>110</v>
      </c>
      <c r="M448" s="38">
        <v>50</v>
      </c>
      <c r="N448" s="632" t="s">
        <v>645</v>
      </c>
      <c r="O448" s="385"/>
      <c r="P448" s="385"/>
      <c r="Q448" s="385"/>
      <c r="R448" s="386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4" t="s">
        <v>66</v>
      </c>
    </row>
    <row r="449" spans="1:53" x14ac:dyDescent="0.2">
      <c r="A449" s="390"/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L449" s="390"/>
      <c r="M449" s="391"/>
      <c r="N449" s="387" t="s">
        <v>43</v>
      </c>
      <c r="O449" s="388"/>
      <c r="P449" s="388"/>
      <c r="Q449" s="388"/>
      <c r="R449" s="388"/>
      <c r="S449" s="388"/>
      <c r="T449" s="389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90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1"/>
      <c r="N450" s="387" t="s">
        <v>43</v>
      </c>
      <c r="O450" s="388"/>
      <c r="P450" s="388"/>
      <c r="Q450" s="388"/>
      <c r="R450" s="388"/>
      <c r="S450" s="388"/>
      <c r="T450" s="389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customHeight="1" x14ac:dyDescent="0.25">
      <c r="A451" s="382" t="s">
        <v>107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67"/>
      <c r="Z451" s="67"/>
    </row>
    <row r="452" spans="1:53" ht="27" customHeight="1" x14ac:dyDescent="0.25">
      <c r="A452" s="64" t="s">
        <v>646</v>
      </c>
      <c r="B452" s="64" t="s">
        <v>647</v>
      </c>
      <c r="C452" s="37">
        <v>4301020260</v>
      </c>
      <c r="D452" s="383">
        <v>4640242180526</v>
      </c>
      <c r="E452" s="383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111</v>
      </c>
      <c r="L452" s="39" t="s">
        <v>110</v>
      </c>
      <c r="M452" s="38">
        <v>50</v>
      </c>
      <c r="N452" s="633" t="s">
        <v>648</v>
      </c>
      <c r="O452" s="385"/>
      <c r="P452" s="385"/>
      <c r="Q452" s="385"/>
      <c r="R452" s="386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15" t="s">
        <v>66</v>
      </c>
    </row>
    <row r="453" spans="1:53" ht="16.5" customHeight="1" x14ac:dyDescent="0.25">
      <c r="A453" s="64" t="s">
        <v>649</v>
      </c>
      <c r="B453" s="64" t="s">
        <v>650</v>
      </c>
      <c r="C453" s="37">
        <v>4301020269</v>
      </c>
      <c r="D453" s="383">
        <v>4640242180519</v>
      </c>
      <c r="E453" s="383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111</v>
      </c>
      <c r="L453" s="39" t="s">
        <v>132</v>
      </c>
      <c r="M453" s="38">
        <v>50</v>
      </c>
      <c r="N453" s="634" t="s">
        <v>651</v>
      </c>
      <c r="O453" s="385"/>
      <c r="P453" s="385"/>
      <c r="Q453" s="385"/>
      <c r="R453" s="386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6" t="s">
        <v>66</v>
      </c>
    </row>
    <row r="454" spans="1:53" x14ac:dyDescent="0.2">
      <c r="A454" s="390"/>
      <c r="B454" s="390"/>
      <c r="C454" s="390"/>
      <c r="D454" s="390"/>
      <c r="E454" s="390"/>
      <c r="F454" s="390"/>
      <c r="G454" s="390"/>
      <c r="H454" s="390"/>
      <c r="I454" s="390"/>
      <c r="J454" s="390"/>
      <c r="K454" s="390"/>
      <c r="L454" s="390"/>
      <c r="M454" s="391"/>
      <c r="N454" s="387" t="s">
        <v>43</v>
      </c>
      <c r="O454" s="388"/>
      <c r="P454" s="388"/>
      <c r="Q454" s="388"/>
      <c r="R454" s="388"/>
      <c r="S454" s="388"/>
      <c r="T454" s="389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x14ac:dyDescent="0.2">
      <c r="A455" s="390"/>
      <c r="B455" s="390"/>
      <c r="C455" s="390"/>
      <c r="D455" s="390"/>
      <c r="E455" s="390"/>
      <c r="F455" s="390"/>
      <c r="G455" s="390"/>
      <c r="H455" s="390"/>
      <c r="I455" s="390"/>
      <c r="J455" s="390"/>
      <c r="K455" s="390"/>
      <c r="L455" s="390"/>
      <c r="M455" s="391"/>
      <c r="N455" s="387" t="s">
        <v>43</v>
      </c>
      <c r="O455" s="388"/>
      <c r="P455" s="388"/>
      <c r="Q455" s="388"/>
      <c r="R455" s="388"/>
      <c r="S455" s="388"/>
      <c r="T455" s="389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customHeight="1" x14ac:dyDescent="0.25">
      <c r="A456" s="382" t="s">
        <v>75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67"/>
      <c r="Z456" s="67"/>
    </row>
    <row r="457" spans="1:53" ht="27" customHeight="1" x14ac:dyDescent="0.25">
      <c r="A457" s="64" t="s">
        <v>652</v>
      </c>
      <c r="B457" s="64" t="s">
        <v>653</v>
      </c>
      <c r="C457" s="37">
        <v>4301031280</v>
      </c>
      <c r="D457" s="383">
        <v>4640242180816</v>
      </c>
      <c r="E457" s="383"/>
      <c r="F457" s="63">
        <v>0.7</v>
      </c>
      <c r="G457" s="38">
        <v>6</v>
      </c>
      <c r="H457" s="63">
        <v>4.2</v>
      </c>
      <c r="I457" s="63">
        <v>4.46</v>
      </c>
      <c r="J457" s="38">
        <v>156</v>
      </c>
      <c r="K457" s="38" t="s">
        <v>79</v>
      </c>
      <c r="L457" s="39" t="s">
        <v>78</v>
      </c>
      <c r="M457" s="38">
        <v>40</v>
      </c>
      <c r="N457" s="635" t="s">
        <v>654</v>
      </c>
      <c r="O457" s="385"/>
      <c r="P457" s="385"/>
      <c r="Q457" s="385"/>
      <c r="R457" s="386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7" t="s">
        <v>66</v>
      </c>
    </row>
    <row r="458" spans="1:53" ht="27" customHeight="1" x14ac:dyDescent="0.25">
      <c r="A458" s="64" t="s">
        <v>655</v>
      </c>
      <c r="B458" s="64" t="s">
        <v>656</v>
      </c>
      <c r="C458" s="37">
        <v>4301031244</v>
      </c>
      <c r="D458" s="383">
        <v>4640242180595</v>
      </c>
      <c r="E458" s="383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79</v>
      </c>
      <c r="L458" s="39" t="s">
        <v>78</v>
      </c>
      <c r="M458" s="38">
        <v>40</v>
      </c>
      <c r="N458" s="636" t="s">
        <v>657</v>
      </c>
      <c r="O458" s="385"/>
      <c r="P458" s="385"/>
      <c r="Q458" s="385"/>
      <c r="R458" s="386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8" t="s">
        <v>66</v>
      </c>
    </row>
    <row r="459" spans="1:53" x14ac:dyDescent="0.2">
      <c r="A459" s="390"/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1"/>
      <c r="N459" s="387" t="s">
        <v>43</v>
      </c>
      <c r="O459" s="388"/>
      <c r="P459" s="388"/>
      <c r="Q459" s="388"/>
      <c r="R459" s="388"/>
      <c r="S459" s="388"/>
      <c r="T459" s="389"/>
      <c r="U459" s="43" t="s">
        <v>42</v>
      </c>
      <c r="V459" s="44">
        <f>IFERROR(V457/H457,"0")+IFERROR(V458/H458,"0")</f>
        <v>0</v>
      </c>
      <c r="W459" s="44">
        <f>IFERROR(W457/H457,"0")+IFERROR(W458/H458,"0")</f>
        <v>0</v>
      </c>
      <c r="X459" s="44">
        <f>IFERROR(IF(X457="",0,X457),"0")+IFERROR(IF(X458="",0,X458),"0")</f>
        <v>0</v>
      </c>
      <c r="Y459" s="68"/>
      <c r="Z459" s="68"/>
    </row>
    <row r="460" spans="1:53" x14ac:dyDescent="0.2">
      <c r="A460" s="390"/>
      <c r="B460" s="390"/>
      <c r="C460" s="390"/>
      <c r="D460" s="390"/>
      <c r="E460" s="390"/>
      <c r="F460" s="390"/>
      <c r="G460" s="390"/>
      <c r="H460" s="390"/>
      <c r="I460" s="390"/>
      <c r="J460" s="390"/>
      <c r="K460" s="390"/>
      <c r="L460" s="390"/>
      <c r="M460" s="391"/>
      <c r="N460" s="387" t="s">
        <v>43</v>
      </c>
      <c r="O460" s="388"/>
      <c r="P460" s="388"/>
      <c r="Q460" s="388"/>
      <c r="R460" s="388"/>
      <c r="S460" s="388"/>
      <c r="T460" s="389"/>
      <c r="U460" s="43" t="s">
        <v>0</v>
      </c>
      <c r="V460" s="44">
        <f>IFERROR(SUM(V457:V458),"0")</f>
        <v>0</v>
      </c>
      <c r="W460" s="44">
        <f>IFERROR(SUM(W457:W458),"0")</f>
        <v>0</v>
      </c>
      <c r="X460" s="43"/>
      <c r="Y460" s="68"/>
      <c r="Z460" s="68"/>
    </row>
    <row r="461" spans="1:53" ht="14.25" customHeight="1" x14ac:dyDescent="0.25">
      <c r="A461" s="382" t="s">
        <v>80</v>
      </c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2"/>
      <c r="M461" s="382"/>
      <c r="N461" s="382"/>
      <c r="O461" s="382"/>
      <c r="P461" s="382"/>
      <c r="Q461" s="382"/>
      <c r="R461" s="382"/>
      <c r="S461" s="382"/>
      <c r="T461" s="382"/>
      <c r="U461" s="382"/>
      <c r="V461" s="382"/>
      <c r="W461" s="382"/>
      <c r="X461" s="382"/>
      <c r="Y461" s="67"/>
      <c r="Z461" s="67"/>
    </row>
    <row r="462" spans="1:53" ht="27" customHeight="1" x14ac:dyDescent="0.25">
      <c r="A462" s="64" t="s">
        <v>658</v>
      </c>
      <c r="B462" s="64" t="s">
        <v>659</v>
      </c>
      <c r="C462" s="37">
        <v>4301051510</v>
      </c>
      <c r="D462" s="383">
        <v>4640242180540</v>
      </c>
      <c r="E462" s="383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111</v>
      </c>
      <c r="L462" s="39" t="s">
        <v>78</v>
      </c>
      <c r="M462" s="38">
        <v>30</v>
      </c>
      <c r="N462" s="637" t="s">
        <v>660</v>
      </c>
      <c r="O462" s="385"/>
      <c r="P462" s="385"/>
      <c r="Q462" s="385"/>
      <c r="R462" s="386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9" t="s">
        <v>66</v>
      </c>
    </row>
    <row r="463" spans="1:53" ht="27" customHeight="1" x14ac:dyDescent="0.25">
      <c r="A463" s="64" t="s">
        <v>661</v>
      </c>
      <c r="B463" s="64" t="s">
        <v>662</v>
      </c>
      <c r="C463" s="37">
        <v>4301051508</v>
      </c>
      <c r="D463" s="383">
        <v>4640242180557</v>
      </c>
      <c r="E463" s="383"/>
      <c r="F463" s="63">
        <v>0.5</v>
      </c>
      <c r="G463" s="38">
        <v>6</v>
      </c>
      <c r="H463" s="63">
        <v>3</v>
      </c>
      <c r="I463" s="63">
        <v>3.2839999999999998</v>
      </c>
      <c r="J463" s="38">
        <v>156</v>
      </c>
      <c r="K463" s="38" t="s">
        <v>79</v>
      </c>
      <c r="L463" s="39" t="s">
        <v>78</v>
      </c>
      <c r="M463" s="38">
        <v>30</v>
      </c>
      <c r="N463" s="638" t="s">
        <v>663</v>
      </c>
      <c r="O463" s="385"/>
      <c r="P463" s="385"/>
      <c r="Q463" s="385"/>
      <c r="R463" s="386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IFERROR(IF(W463=0,"",ROUNDUP(W463/H463,0)*0.00753),"")</f>
        <v/>
      </c>
      <c r="Y463" s="69" t="s">
        <v>48</v>
      </c>
      <c r="Z463" s="70" t="s">
        <v>48</v>
      </c>
      <c r="AD463" s="71"/>
      <c r="BA463" s="320" t="s">
        <v>66</v>
      </c>
    </row>
    <row r="464" spans="1:53" x14ac:dyDescent="0.2">
      <c r="A464" s="390"/>
      <c r="B464" s="390"/>
      <c r="C464" s="390"/>
      <c r="D464" s="390"/>
      <c r="E464" s="390"/>
      <c r="F464" s="390"/>
      <c r="G464" s="390"/>
      <c r="H464" s="390"/>
      <c r="I464" s="390"/>
      <c r="J464" s="390"/>
      <c r="K464" s="390"/>
      <c r="L464" s="390"/>
      <c r="M464" s="391"/>
      <c r="N464" s="387" t="s">
        <v>43</v>
      </c>
      <c r="O464" s="388"/>
      <c r="P464" s="388"/>
      <c r="Q464" s="388"/>
      <c r="R464" s="388"/>
      <c r="S464" s="388"/>
      <c r="T464" s="389"/>
      <c r="U464" s="43" t="s">
        <v>42</v>
      </c>
      <c r="V464" s="44">
        <f>IFERROR(V462/H462,"0")+IFERROR(V463/H463,"0")</f>
        <v>0</v>
      </c>
      <c r="W464" s="44">
        <f>IFERROR(W462/H462,"0")+IFERROR(W463/H463,"0")</f>
        <v>0</v>
      </c>
      <c r="X464" s="44">
        <f>IFERROR(IF(X462="",0,X462),"0")+IFERROR(IF(X463="",0,X463),"0")</f>
        <v>0</v>
      </c>
      <c r="Y464" s="68"/>
      <c r="Z464" s="68"/>
    </row>
    <row r="465" spans="1:53" x14ac:dyDescent="0.2">
      <c r="A465" s="390"/>
      <c r="B465" s="390"/>
      <c r="C465" s="390"/>
      <c r="D465" s="390"/>
      <c r="E465" s="390"/>
      <c r="F465" s="390"/>
      <c r="G465" s="390"/>
      <c r="H465" s="390"/>
      <c r="I465" s="390"/>
      <c r="J465" s="390"/>
      <c r="K465" s="390"/>
      <c r="L465" s="390"/>
      <c r="M465" s="391"/>
      <c r="N465" s="387" t="s">
        <v>43</v>
      </c>
      <c r="O465" s="388"/>
      <c r="P465" s="388"/>
      <c r="Q465" s="388"/>
      <c r="R465" s="388"/>
      <c r="S465" s="388"/>
      <c r="T465" s="389"/>
      <c r="U465" s="43" t="s">
        <v>0</v>
      </c>
      <c r="V465" s="44">
        <f>IFERROR(SUM(V462:V463),"0")</f>
        <v>0</v>
      </c>
      <c r="W465" s="44">
        <f>IFERROR(SUM(W462:W463),"0")</f>
        <v>0</v>
      </c>
      <c r="X465" s="43"/>
      <c r="Y465" s="68"/>
      <c r="Z465" s="68"/>
    </row>
    <row r="466" spans="1:53" ht="16.5" customHeight="1" x14ac:dyDescent="0.25">
      <c r="A466" s="381" t="s">
        <v>664</v>
      </c>
      <c r="B466" s="381"/>
      <c r="C466" s="381"/>
      <c r="D466" s="381"/>
      <c r="E466" s="381"/>
      <c r="F466" s="381"/>
      <c r="G466" s="381"/>
      <c r="H466" s="381"/>
      <c r="I466" s="381"/>
      <c r="J466" s="381"/>
      <c r="K466" s="381"/>
      <c r="L466" s="381"/>
      <c r="M466" s="381"/>
      <c r="N466" s="381"/>
      <c r="O466" s="381"/>
      <c r="P466" s="381"/>
      <c r="Q466" s="381"/>
      <c r="R466" s="381"/>
      <c r="S466" s="381"/>
      <c r="T466" s="381"/>
      <c r="U466" s="381"/>
      <c r="V466" s="381"/>
      <c r="W466" s="381"/>
      <c r="X466" s="381"/>
      <c r="Y466" s="66"/>
      <c r="Z466" s="66"/>
    </row>
    <row r="467" spans="1:53" ht="14.25" customHeight="1" x14ac:dyDescent="0.25">
      <c r="A467" s="382" t="s">
        <v>80</v>
      </c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382"/>
      <c r="P467" s="382"/>
      <c r="Q467" s="382"/>
      <c r="R467" s="382"/>
      <c r="S467" s="382"/>
      <c r="T467" s="382"/>
      <c r="U467" s="382"/>
      <c r="V467" s="382"/>
      <c r="W467" s="382"/>
      <c r="X467" s="382"/>
      <c r="Y467" s="67"/>
      <c r="Z467" s="67"/>
    </row>
    <row r="468" spans="1:53" ht="16.5" customHeight="1" x14ac:dyDescent="0.25">
      <c r="A468" s="64" t="s">
        <v>665</v>
      </c>
      <c r="B468" s="64" t="s">
        <v>666</v>
      </c>
      <c r="C468" s="37">
        <v>4301051310</v>
      </c>
      <c r="D468" s="383">
        <v>4680115880870</v>
      </c>
      <c r="E468" s="383"/>
      <c r="F468" s="63">
        <v>1.3</v>
      </c>
      <c r="G468" s="38">
        <v>6</v>
      </c>
      <c r="H468" s="63">
        <v>7.8</v>
      </c>
      <c r="I468" s="63">
        <v>8.3640000000000008</v>
      </c>
      <c r="J468" s="38">
        <v>56</v>
      </c>
      <c r="K468" s="38" t="s">
        <v>111</v>
      </c>
      <c r="L468" s="39" t="s">
        <v>132</v>
      </c>
      <c r="M468" s="38">
        <v>40</v>
      </c>
      <c r="N468" s="63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85"/>
      <c r="P468" s="385"/>
      <c r="Q468" s="385"/>
      <c r="R468" s="386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IFERROR(IF(W468=0,"",ROUNDUP(W468/H468,0)*0.02175),"")</f>
        <v/>
      </c>
      <c r="Y468" s="69" t="s">
        <v>48</v>
      </c>
      <c r="Z468" s="70" t="s">
        <v>48</v>
      </c>
      <c r="AD468" s="71"/>
      <c r="BA468" s="321" t="s">
        <v>66</v>
      </c>
    </row>
    <row r="469" spans="1:53" x14ac:dyDescent="0.2">
      <c r="A469" s="390"/>
      <c r="B469" s="390"/>
      <c r="C469" s="390"/>
      <c r="D469" s="390"/>
      <c r="E469" s="390"/>
      <c r="F469" s="390"/>
      <c r="G469" s="390"/>
      <c r="H469" s="390"/>
      <c r="I469" s="390"/>
      <c r="J469" s="390"/>
      <c r="K469" s="390"/>
      <c r="L469" s="390"/>
      <c r="M469" s="391"/>
      <c r="N469" s="387" t="s">
        <v>43</v>
      </c>
      <c r="O469" s="388"/>
      <c r="P469" s="388"/>
      <c r="Q469" s="388"/>
      <c r="R469" s="388"/>
      <c r="S469" s="388"/>
      <c r="T469" s="389"/>
      <c r="U469" s="43" t="s">
        <v>42</v>
      </c>
      <c r="V469" s="44">
        <f>IFERROR(V468/H468,"0")</f>
        <v>0</v>
      </c>
      <c r="W469" s="44">
        <f>IFERROR(W468/H468,"0")</f>
        <v>0</v>
      </c>
      <c r="X469" s="44">
        <f>IFERROR(IF(X468="",0,X468),"0")</f>
        <v>0</v>
      </c>
      <c r="Y469" s="68"/>
      <c r="Z469" s="68"/>
    </row>
    <row r="470" spans="1:53" x14ac:dyDescent="0.2">
      <c r="A470" s="390"/>
      <c r="B470" s="390"/>
      <c r="C470" s="390"/>
      <c r="D470" s="390"/>
      <c r="E470" s="390"/>
      <c r="F470" s="390"/>
      <c r="G470" s="390"/>
      <c r="H470" s="390"/>
      <c r="I470" s="390"/>
      <c r="J470" s="390"/>
      <c r="K470" s="390"/>
      <c r="L470" s="390"/>
      <c r="M470" s="391"/>
      <c r="N470" s="387" t="s">
        <v>43</v>
      </c>
      <c r="O470" s="388"/>
      <c r="P470" s="388"/>
      <c r="Q470" s="388"/>
      <c r="R470" s="388"/>
      <c r="S470" s="388"/>
      <c r="T470" s="389"/>
      <c r="U470" s="43" t="s">
        <v>0</v>
      </c>
      <c r="V470" s="44">
        <f>IFERROR(SUM(V468:V468),"0")</f>
        <v>0</v>
      </c>
      <c r="W470" s="44">
        <f>IFERROR(SUM(W468:W468),"0")</f>
        <v>0</v>
      </c>
      <c r="X470" s="43"/>
      <c r="Y470" s="68"/>
      <c r="Z470" s="68"/>
    </row>
    <row r="471" spans="1:53" ht="15" customHeight="1" x14ac:dyDescent="0.2">
      <c r="A471" s="390"/>
      <c r="B471" s="390"/>
      <c r="C471" s="390"/>
      <c r="D471" s="390"/>
      <c r="E471" s="390"/>
      <c r="F471" s="390"/>
      <c r="G471" s="390"/>
      <c r="H471" s="390"/>
      <c r="I471" s="390"/>
      <c r="J471" s="390"/>
      <c r="K471" s="390"/>
      <c r="L471" s="390"/>
      <c r="M471" s="644"/>
      <c r="N471" s="641" t="s">
        <v>36</v>
      </c>
      <c r="O471" s="642"/>
      <c r="P471" s="642"/>
      <c r="Q471" s="642"/>
      <c r="R471" s="642"/>
      <c r="S471" s="642"/>
      <c r="T471" s="643"/>
      <c r="U471" s="43" t="s">
        <v>0</v>
      </c>
      <c r="V471" s="44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4767</v>
      </c>
      <c r="W471" s="44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4838.66</v>
      </c>
      <c r="X471" s="43"/>
      <c r="Y471" s="68"/>
      <c r="Z471" s="68"/>
    </row>
    <row r="472" spans="1:53" x14ac:dyDescent="0.2">
      <c r="A472" s="390"/>
      <c r="B472" s="390"/>
      <c r="C472" s="390"/>
      <c r="D472" s="390"/>
      <c r="E472" s="390"/>
      <c r="F472" s="390"/>
      <c r="G472" s="390"/>
      <c r="H472" s="390"/>
      <c r="I472" s="390"/>
      <c r="J472" s="390"/>
      <c r="K472" s="390"/>
      <c r="L472" s="390"/>
      <c r="M472" s="644"/>
      <c r="N472" s="641" t="s">
        <v>37</v>
      </c>
      <c r="O472" s="642"/>
      <c r="P472" s="642"/>
      <c r="Q472" s="642"/>
      <c r="R472" s="642"/>
      <c r="S472" s="642"/>
      <c r="T472" s="643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5056.9361497761511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5132.8160000000007</v>
      </c>
      <c r="X472" s="43"/>
      <c r="Y472" s="68"/>
      <c r="Z472" s="68"/>
    </row>
    <row r="473" spans="1:53" x14ac:dyDescent="0.2">
      <c r="A473" s="390"/>
      <c r="B473" s="390"/>
      <c r="C473" s="390"/>
      <c r="D473" s="390"/>
      <c r="E473" s="390"/>
      <c r="F473" s="390"/>
      <c r="G473" s="390"/>
      <c r="H473" s="390"/>
      <c r="I473" s="390"/>
      <c r="J473" s="390"/>
      <c r="K473" s="390"/>
      <c r="L473" s="390"/>
      <c r="M473" s="644"/>
      <c r="N473" s="641" t="s">
        <v>38</v>
      </c>
      <c r="O473" s="642"/>
      <c r="P473" s="642"/>
      <c r="Q473" s="642"/>
      <c r="R473" s="642"/>
      <c r="S473" s="642"/>
      <c r="T473" s="643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10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10</v>
      </c>
      <c r="X473" s="43"/>
      <c r="Y473" s="68"/>
      <c r="Z473" s="68"/>
    </row>
    <row r="474" spans="1:53" x14ac:dyDescent="0.2">
      <c r="A474" s="390"/>
      <c r="B474" s="390"/>
      <c r="C474" s="390"/>
      <c r="D474" s="390"/>
      <c r="E474" s="390"/>
      <c r="F474" s="390"/>
      <c r="G474" s="390"/>
      <c r="H474" s="390"/>
      <c r="I474" s="390"/>
      <c r="J474" s="390"/>
      <c r="K474" s="390"/>
      <c r="L474" s="390"/>
      <c r="M474" s="644"/>
      <c r="N474" s="641" t="s">
        <v>39</v>
      </c>
      <c r="O474" s="642"/>
      <c r="P474" s="642"/>
      <c r="Q474" s="642"/>
      <c r="R474" s="642"/>
      <c r="S474" s="642"/>
      <c r="T474" s="643"/>
      <c r="U474" s="43" t="s">
        <v>0</v>
      </c>
      <c r="V474" s="44">
        <f>GrossWeightTotal+PalletQtyTotal*25</f>
        <v>5306.9361497761511</v>
      </c>
      <c r="W474" s="44">
        <f>GrossWeightTotalR+PalletQtyTotalR*25</f>
        <v>5382.8160000000007</v>
      </c>
      <c r="X474" s="43"/>
      <c r="Y474" s="68"/>
      <c r="Z474" s="68"/>
    </row>
    <row r="475" spans="1:53" x14ac:dyDescent="0.2">
      <c r="A475" s="390"/>
      <c r="B475" s="390"/>
      <c r="C475" s="390"/>
      <c r="D475" s="390"/>
      <c r="E475" s="390"/>
      <c r="F475" s="390"/>
      <c r="G475" s="390"/>
      <c r="H475" s="390"/>
      <c r="I475" s="390"/>
      <c r="J475" s="390"/>
      <c r="K475" s="390"/>
      <c r="L475" s="390"/>
      <c r="M475" s="644"/>
      <c r="N475" s="641" t="s">
        <v>40</v>
      </c>
      <c r="O475" s="642"/>
      <c r="P475" s="642"/>
      <c r="Q475" s="642"/>
      <c r="R475" s="642"/>
      <c r="S475" s="642"/>
      <c r="T475" s="643"/>
      <c r="U475" s="43" t="s">
        <v>23</v>
      </c>
      <c r="V475" s="44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595.52889702889695</v>
      </c>
      <c r="W475" s="44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605</v>
      </c>
      <c r="X475" s="43"/>
      <c r="Y475" s="68"/>
      <c r="Z475" s="68"/>
    </row>
    <row r="476" spans="1:53" ht="14.25" x14ac:dyDescent="0.2">
      <c r="A476" s="390"/>
      <c r="B476" s="390"/>
      <c r="C476" s="390"/>
      <c r="D476" s="390"/>
      <c r="E476" s="390"/>
      <c r="F476" s="390"/>
      <c r="G476" s="390"/>
      <c r="H476" s="390"/>
      <c r="I476" s="390"/>
      <c r="J476" s="390"/>
      <c r="K476" s="390"/>
      <c r="L476" s="390"/>
      <c r="M476" s="644"/>
      <c r="N476" s="641" t="s">
        <v>41</v>
      </c>
      <c r="O476" s="642"/>
      <c r="P476" s="642"/>
      <c r="Q476" s="642"/>
      <c r="R476" s="642"/>
      <c r="S476" s="642"/>
      <c r="T476" s="643"/>
      <c r="U476" s="46" t="s">
        <v>54</v>
      </c>
      <c r="V476" s="43"/>
      <c r="W476" s="43"/>
      <c r="X476" s="43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11.51529</v>
      </c>
      <c r="Y476" s="68"/>
      <c r="Z476" s="68"/>
    </row>
    <row r="477" spans="1:53" ht="13.5" thickBot="1" x14ac:dyDescent="0.25"/>
    <row r="478" spans="1:53" ht="27" thickTop="1" thickBot="1" x14ac:dyDescent="0.25">
      <c r="A478" s="47" t="s">
        <v>9</v>
      </c>
      <c r="B478" s="72" t="s">
        <v>74</v>
      </c>
      <c r="C478" s="640" t="s">
        <v>105</v>
      </c>
      <c r="D478" s="640" t="s">
        <v>105</v>
      </c>
      <c r="E478" s="640" t="s">
        <v>105</v>
      </c>
      <c r="F478" s="640" t="s">
        <v>105</v>
      </c>
      <c r="G478" s="640" t="s">
        <v>258</v>
      </c>
      <c r="H478" s="640" t="s">
        <v>258</v>
      </c>
      <c r="I478" s="640" t="s">
        <v>258</v>
      </c>
      <c r="J478" s="640" t="s">
        <v>258</v>
      </c>
      <c r="K478" s="645"/>
      <c r="L478" s="640" t="s">
        <v>258</v>
      </c>
      <c r="M478" s="640" t="s">
        <v>258</v>
      </c>
      <c r="N478" s="640" t="s">
        <v>258</v>
      </c>
      <c r="O478" s="640" t="s">
        <v>463</v>
      </c>
      <c r="P478" s="640" t="s">
        <v>463</v>
      </c>
      <c r="Q478" s="640" t="s">
        <v>513</v>
      </c>
      <c r="R478" s="640" t="s">
        <v>513</v>
      </c>
      <c r="S478" s="72" t="s">
        <v>596</v>
      </c>
      <c r="T478" s="640" t="s">
        <v>638</v>
      </c>
      <c r="U478" s="640" t="s">
        <v>638</v>
      </c>
      <c r="Z478" s="61"/>
      <c r="AC478" s="1"/>
    </row>
    <row r="479" spans="1:53" ht="14.25" customHeight="1" thickTop="1" x14ac:dyDescent="0.2">
      <c r="A479" s="646" t="s">
        <v>10</v>
      </c>
      <c r="B479" s="640" t="s">
        <v>74</v>
      </c>
      <c r="C479" s="640" t="s">
        <v>106</v>
      </c>
      <c r="D479" s="640" t="s">
        <v>114</v>
      </c>
      <c r="E479" s="640" t="s">
        <v>105</v>
      </c>
      <c r="F479" s="640" t="s">
        <v>250</v>
      </c>
      <c r="G479" s="640" t="s">
        <v>259</v>
      </c>
      <c r="H479" s="640" t="s">
        <v>266</v>
      </c>
      <c r="I479" s="640" t="s">
        <v>287</v>
      </c>
      <c r="J479" s="640" t="s">
        <v>353</v>
      </c>
      <c r="K479" s="1"/>
      <c r="L479" s="640" t="s">
        <v>356</v>
      </c>
      <c r="M479" s="640" t="s">
        <v>436</v>
      </c>
      <c r="N479" s="640" t="s">
        <v>454</v>
      </c>
      <c r="O479" s="640" t="s">
        <v>464</v>
      </c>
      <c r="P479" s="640" t="s">
        <v>490</v>
      </c>
      <c r="Q479" s="640" t="s">
        <v>514</v>
      </c>
      <c r="R479" s="640" t="s">
        <v>576</v>
      </c>
      <c r="S479" s="640" t="s">
        <v>596</v>
      </c>
      <c r="T479" s="640" t="s">
        <v>639</v>
      </c>
      <c r="U479" s="640" t="s">
        <v>664</v>
      </c>
      <c r="Z479" s="61"/>
      <c r="AC479" s="1"/>
    </row>
    <row r="480" spans="1:53" ht="13.5" thickBot="1" x14ac:dyDescent="0.25">
      <c r="A480" s="647"/>
      <c r="B480" s="640"/>
      <c r="C480" s="640"/>
      <c r="D480" s="640"/>
      <c r="E480" s="640"/>
      <c r="F480" s="640"/>
      <c r="G480" s="640"/>
      <c r="H480" s="640"/>
      <c r="I480" s="640"/>
      <c r="J480" s="640"/>
      <c r="K480" s="1"/>
      <c r="L480" s="640"/>
      <c r="M480" s="640"/>
      <c r="N480" s="640"/>
      <c r="O480" s="640"/>
      <c r="P480" s="640"/>
      <c r="Q480" s="640"/>
      <c r="R480" s="640"/>
      <c r="S480" s="640"/>
      <c r="T480" s="640"/>
      <c r="U480" s="640"/>
      <c r="Z480" s="61"/>
      <c r="AC480" s="1"/>
    </row>
    <row r="481" spans="1:29" ht="18" thickTop="1" thickBot="1" x14ac:dyDescent="0.25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0</v>
      </c>
      <c r="C481" s="53">
        <f>IFERROR(W49*1,"0")+IFERROR(W50*1,"0")</f>
        <v>64.800000000000011</v>
      </c>
      <c r="D481" s="53">
        <f>IFERROR(W55*1,"0")+IFERROR(W56*1,"0")+IFERROR(W57*1,"0")+IFERROR(W58*1,"0")</f>
        <v>295.20000000000005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197.7</v>
      </c>
      <c r="F481" s="53">
        <f>IFERROR(W130*1,"0")+IFERROR(W131*1,"0")+IFERROR(W132*1,"0")</f>
        <v>33.6</v>
      </c>
      <c r="G481" s="53">
        <f>IFERROR(W138*1,"0")+IFERROR(W139*1,"0")+IFERROR(W140*1,"0")</f>
        <v>0</v>
      </c>
      <c r="H481" s="53">
        <f>IFERROR(W145*1,"0")+IFERROR(W146*1,"0")+IFERROR(W147*1,"0")+IFERROR(W148*1,"0")+IFERROR(W149*1,"0")+IFERROR(W150*1,"0")+IFERROR(W151*1,"0")+IFERROR(W152*1,"0")+IFERROR(W153*1,"0")</f>
        <v>0</v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53">
        <f>IFERROR(W203*1,"0")</f>
        <v>0</v>
      </c>
      <c r="K481" s="1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3346.7000000000003</v>
      </c>
      <c r="M481" s="53">
        <f>IFERROR(W267*1,"0")+IFERROR(W268*1,"0")+IFERROR(W269*1,"0")+IFERROR(W270*1,"0")+IFERROR(W271*1,"0")+IFERROR(W272*1,"0")+IFERROR(W273*1,"0")+IFERROR(W277*1,"0")+IFERROR(W278*1,"0")</f>
        <v>0</v>
      </c>
      <c r="N481" s="53">
        <f>IFERROR(W283*1,"0")+IFERROR(W287*1,"0")+IFERROR(W291*1,"0")+IFERROR(W295*1,"0")</f>
        <v>56.699999999999996</v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600</v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>31.2</v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63</v>
      </c>
      <c r="R481" s="53">
        <f>IFERROR(W397*1,"0")+IFERROR(W398*1,"0")+IFERROR(W402*1,"0")+IFERROR(W403*1,"0")+IFERROR(W404*1,"0")+IFERROR(W405*1,"0")+IFERROR(W406*1,"0")+IFERROR(W407*1,"0")+IFERROR(W408*1,"0")</f>
        <v>33.6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116.16000000000001</v>
      </c>
      <c r="T481" s="53">
        <f>IFERROR(W447*1,"0")+IFERROR(W448*1,"0")+IFERROR(W452*1,"0")+IFERROR(W453*1,"0")+IFERROR(W457*1,"0")+IFERROR(W458*1,"0")+IFERROR(W462*1,"0")+IFERROR(W463*1,"0")</f>
        <v>0</v>
      </c>
      <c r="U481" s="53">
        <f>IFERROR(W468*1,"0")</f>
        <v>0</v>
      </c>
      <c r="Z481" s="61"/>
      <c r="AC481" s="1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7">
    <mergeCell ref="U479:U480"/>
    <mergeCell ref="C478:F478"/>
    <mergeCell ref="G478:N478"/>
    <mergeCell ref="O478:P478"/>
    <mergeCell ref="Q478:R478"/>
    <mergeCell ref="T478:U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  <mergeCell ref="S479:S480"/>
    <mergeCell ref="T479:T480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D463:E463"/>
    <mergeCell ref="N463:R463"/>
    <mergeCell ref="N464:T464"/>
    <mergeCell ref="A464:M465"/>
    <mergeCell ref="N465:T465"/>
    <mergeCell ref="A466:X466"/>
    <mergeCell ref="A467:X467"/>
    <mergeCell ref="D468:E468"/>
    <mergeCell ref="N468:R468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A445:X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D433:E433"/>
    <mergeCell ref="N433:R433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A411:X411"/>
    <mergeCell ref="A412:X412"/>
    <mergeCell ref="A413:X413"/>
    <mergeCell ref="D414:E414"/>
    <mergeCell ref="N414:R414"/>
    <mergeCell ref="D415:E415"/>
    <mergeCell ref="N415:R415"/>
    <mergeCell ref="D416:E416"/>
    <mergeCell ref="N416:R416"/>
    <mergeCell ref="D406:E406"/>
    <mergeCell ref="N406:R406"/>
    <mergeCell ref="D407:E407"/>
    <mergeCell ref="N407:R407"/>
    <mergeCell ref="D408:E408"/>
    <mergeCell ref="N408:R408"/>
    <mergeCell ref="N409:T409"/>
    <mergeCell ref="A409:M410"/>
    <mergeCell ref="N410:T410"/>
    <mergeCell ref="A401:X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A395:X395"/>
    <mergeCell ref="A396:X396"/>
    <mergeCell ref="D397:E397"/>
    <mergeCell ref="N397:R397"/>
    <mergeCell ref="D398:E398"/>
    <mergeCell ref="N398:R398"/>
    <mergeCell ref="N399:T399"/>
    <mergeCell ref="A399:M400"/>
    <mergeCell ref="N400:T400"/>
    <mergeCell ref="N388:T388"/>
    <mergeCell ref="A388:M389"/>
    <mergeCell ref="N389:T389"/>
    <mergeCell ref="A390:X390"/>
    <mergeCell ref="D391:E391"/>
    <mergeCell ref="N391:R391"/>
    <mergeCell ref="D392:E392"/>
    <mergeCell ref="N392:R392"/>
    <mergeCell ref="N393:T393"/>
    <mergeCell ref="A393:M394"/>
    <mergeCell ref="N394:T394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54:T354"/>
    <mergeCell ref="A354:M355"/>
    <mergeCell ref="N355:T355"/>
    <mergeCell ref="A356:X356"/>
    <mergeCell ref="D357:E357"/>
    <mergeCell ref="N357:R357"/>
    <mergeCell ref="D358:E358"/>
    <mergeCell ref="N358:R358"/>
    <mergeCell ref="D359:E359"/>
    <mergeCell ref="N359:R359"/>
    <mergeCell ref="N347:T347"/>
    <mergeCell ref="A347:M348"/>
    <mergeCell ref="N348:T348"/>
    <mergeCell ref="A349:X349"/>
    <mergeCell ref="A350:X350"/>
    <mergeCell ref="A351:X351"/>
    <mergeCell ref="D352:E352"/>
    <mergeCell ref="N352:R352"/>
    <mergeCell ref="D353:E353"/>
    <mergeCell ref="N353:R353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D340:E340"/>
    <mergeCell ref="N340:R340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N323:T323"/>
    <mergeCell ref="A323:M324"/>
    <mergeCell ref="N324:T324"/>
    <mergeCell ref="A325:X325"/>
    <mergeCell ref="A326:X326"/>
    <mergeCell ref="D327:E327"/>
    <mergeCell ref="N327:R327"/>
    <mergeCell ref="D328:E328"/>
    <mergeCell ref="N328:R328"/>
    <mergeCell ref="A317:X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A311:X311"/>
    <mergeCell ref="D312:E312"/>
    <mergeCell ref="N312:R312"/>
    <mergeCell ref="D313:E313"/>
    <mergeCell ref="N313:R313"/>
    <mergeCell ref="D314:E314"/>
    <mergeCell ref="N314:R314"/>
    <mergeCell ref="N315:T315"/>
    <mergeCell ref="A315:M316"/>
    <mergeCell ref="N316:T316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A294:X294"/>
    <mergeCell ref="D295:E295"/>
    <mergeCell ref="N295:R295"/>
    <mergeCell ref="N296:T296"/>
    <mergeCell ref="A296:M297"/>
    <mergeCell ref="N297:T297"/>
    <mergeCell ref="A298:X298"/>
    <mergeCell ref="A299:X299"/>
    <mergeCell ref="A300:X300"/>
    <mergeCell ref="N288:T288"/>
    <mergeCell ref="A288:M289"/>
    <mergeCell ref="N289:T289"/>
    <mergeCell ref="A290:X290"/>
    <mergeCell ref="D291:E291"/>
    <mergeCell ref="N291:R291"/>
    <mergeCell ref="N292:T292"/>
    <mergeCell ref="A292:M293"/>
    <mergeCell ref="N293:T293"/>
    <mergeCell ref="A281:X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N279:T279"/>
    <mergeCell ref="A279:M280"/>
    <mergeCell ref="N280:T280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N263:T263"/>
    <mergeCell ref="A263:M264"/>
    <mergeCell ref="N264:T264"/>
    <mergeCell ref="A265:X265"/>
    <mergeCell ref="A266:X266"/>
    <mergeCell ref="D267:E267"/>
    <mergeCell ref="N267:R267"/>
    <mergeCell ref="D268:E268"/>
    <mergeCell ref="N268:R268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D262:E262"/>
    <mergeCell ref="N262:R262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A235:X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A229:X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N227:T227"/>
    <mergeCell ref="A227:M228"/>
    <mergeCell ref="N228:T228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9"/>
    </row>
    <row r="3" spans="2:8" x14ac:dyDescent="0.2">
      <c r="B3" s="54" t="s">
        <v>668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670</v>
      </c>
      <c r="C6" s="54" t="s">
        <v>671</v>
      </c>
      <c r="D6" s="54" t="s">
        <v>672</v>
      </c>
      <c r="E6" s="54" t="s">
        <v>48</v>
      </c>
    </row>
    <row r="7" spans="2:8" x14ac:dyDescent="0.2">
      <c r="B7" s="54" t="s">
        <v>673</v>
      </c>
      <c r="C7" s="54" t="s">
        <v>674</v>
      </c>
      <c r="D7" s="54" t="s">
        <v>675</v>
      </c>
      <c r="E7" s="54" t="s">
        <v>48</v>
      </c>
    </row>
    <row r="8" spans="2:8" x14ac:dyDescent="0.2">
      <c r="B8" s="54" t="s">
        <v>676</v>
      </c>
      <c r="C8" s="54" t="s">
        <v>677</v>
      </c>
      <c r="D8" s="54" t="s">
        <v>678</v>
      </c>
      <c r="E8" s="54" t="s">
        <v>48</v>
      </c>
    </row>
    <row r="9" spans="2:8" x14ac:dyDescent="0.2">
      <c r="B9" s="54" t="s">
        <v>679</v>
      </c>
      <c r="C9" s="54" t="s">
        <v>680</v>
      </c>
      <c r="D9" s="54" t="s">
        <v>681</v>
      </c>
      <c r="E9" s="54" t="s">
        <v>48</v>
      </c>
    </row>
    <row r="10" spans="2:8" x14ac:dyDescent="0.2">
      <c r="B10" s="54" t="s">
        <v>682</v>
      </c>
      <c r="C10" s="54" t="s">
        <v>683</v>
      </c>
      <c r="D10" s="54" t="s">
        <v>684</v>
      </c>
      <c r="E10" s="54" t="s">
        <v>48</v>
      </c>
    </row>
    <row r="11" spans="2:8" x14ac:dyDescent="0.2">
      <c r="B11" s="54" t="s">
        <v>685</v>
      </c>
      <c r="C11" s="54" t="s">
        <v>686</v>
      </c>
      <c r="D11" s="54" t="s">
        <v>687</v>
      </c>
      <c r="E11" s="54" t="s">
        <v>48</v>
      </c>
    </row>
    <row r="13" spans="2:8" x14ac:dyDescent="0.2">
      <c r="B13" s="54" t="s">
        <v>688</v>
      </c>
      <c r="C13" s="54" t="s">
        <v>671</v>
      </c>
      <c r="D13" s="54" t="s">
        <v>48</v>
      </c>
      <c r="E13" s="54" t="s">
        <v>48</v>
      </c>
    </row>
    <row r="15" spans="2:8" x14ac:dyDescent="0.2">
      <c r="B15" s="54" t="s">
        <v>689</v>
      </c>
      <c r="C15" s="54" t="s">
        <v>674</v>
      </c>
      <c r="D15" s="54" t="s">
        <v>48</v>
      </c>
      <c r="E15" s="54" t="s">
        <v>48</v>
      </c>
    </row>
    <row r="17" spans="2:5" x14ac:dyDescent="0.2">
      <c r="B17" s="54" t="s">
        <v>690</v>
      </c>
      <c r="C17" s="54" t="s">
        <v>677</v>
      </c>
      <c r="D17" s="54" t="s">
        <v>48</v>
      </c>
      <c r="E17" s="54" t="s">
        <v>48</v>
      </c>
    </row>
    <row r="19" spans="2:5" x14ac:dyDescent="0.2">
      <c r="B19" s="54" t="s">
        <v>691</v>
      </c>
      <c r="C19" s="54" t="s">
        <v>680</v>
      </c>
      <c r="D19" s="54" t="s">
        <v>48</v>
      </c>
      <c r="E19" s="54" t="s">
        <v>48</v>
      </c>
    </row>
    <row r="21" spans="2:5" x14ac:dyDescent="0.2">
      <c r="B21" s="54" t="s">
        <v>692</v>
      </c>
      <c r="C21" s="54" t="s">
        <v>683</v>
      </c>
      <c r="D21" s="54" t="s">
        <v>48</v>
      </c>
      <c r="E21" s="54" t="s">
        <v>48</v>
      </c>
    </row>
    <row r="23" spans="2:5" x14ac:dyDescent="0.2">
      <c r="B23" s="54" t="s">
        <v>693</v>
      </c>
      <c r="C23" s="54" t="s">
        <v>686</v>
      </c>
      <c r="D23" s="54" t="s">
        <v>48</v>
      </c>
      <c r="E23" s="54" t="s">
        <v>48</v>
      </c>
    </row>
    <row r="25" spans="2:5" x14ac:dyDescent="0.2">
      <c r="B25" s="54" t="s">
        <v>694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697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698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699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701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702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703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704</v>
      </c>
      <c r="C35" s="54" t="s">
        <v>48</v>
      </c>
      <c r="D35" s="54" t="s">
        <v>48</v>
      </c>
      <c r="E35" s="54" t="s">
        <v>48</v>
      </c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terms/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1048</vt:i4>
      </vt:variant>
    </vt:vector>
  </HeadingPairs>
  <TitlesOfParts>
    <vt:vector size="10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2023-12-12T08:34:50Z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