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A8" zoomScaleNormal="100" zoomScaleSheetLayoutView="100" workbookViewId="0">
      <selection activeCell="Z28" sqref="Z28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45270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ЛП, ООО, Краснодарский край, Сочи г, Строительный пер, д. 10А,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"ЛОГИСТИЧЕСКИЙ ПАРТНЕР"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0.3333333333333333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590704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5" t="n">
        <v>4607091383935</v>
      </c>
      <c r="E28" s="657" t="n"/>
      <c r="F28" s="689" t="n">
        <v>0.33</v>
      </c>
      <c r="G28" s="38" t="n">
        <v>6</v>
      </c>
      <c r="H28" s="689" t="n">
        <v>1.98</v>
      </c>
      <c r="I28" s="68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5" t="n">
        <v>4680115881853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5" t="n">
        <v>4607091383911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5" t="n">
        <v>4607091388244</v>
      </c>
      <c r="E31" s="657" t="n"/>
      <c r="F31" s="689" t="n">
        <v>0.42</v>
      </c>
      <c r="G31" s="38" t="n">
        <v>6</v>
      </c>
      <c r="H31" s="689" t="n">
        <v>2.52</v>
      </c>
      <c r="I31" s="68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0" t="n"/>
      <c r="B32" s="323" t="n"/>
      <c r="C32" s="323" t="n"/>
      <c r="D32" s="323" t="n"/>
      <c r="E32" s="323" t="n"/>
      <c r="F32" s="323" t="n"/>
      <c r="G32" s="323" t="n"/>
      <c r="H32" s="323" t="n"/>
      <c r="I32" s="323" t="n"/>
      <c r="J32" s="323" t="n"/>
      <c r="K32" s="323" t="n"/>
      <c r="L32" s="323" t="n"/>
      <c r="M32" s="694" t="n"/>
      <c r="N32" s="695" t="inlineStr">
        <is>
          <t>Итого</t>
        </is>
      </c>
      <c r="O32" s="665" t="n"/>
      <c r="P32" s="665" t="n"/>
      <c r="Q32" s="665" t="n"/>
      <c r="R32" s="665" t="n"/>
      <c r="S32" s="665" t="n"/>
      <c r="T32" s="666" t="n"/>
      <c r="U32" s="43" t="inlineStr">
        <is>
          <t>кор</t>
        </is>
      </c>
      <c r="V32" s="696">
        <f>IFERROR(V26/H26,"0")+IFERROR(V27/H27,"0")+IFERROR(V28/H28,"0")+IFERROR(V29/H29,"0")+IFERROR(V30/H30,"0")+IFERROR(V31/H31,"0")</f>
        <v/>
      </c>
      <c r="W32" s="696">
        <f>IFERROR(W26/H26,"0")+IFERROR(W27/H27,"0")+IFERROR(W28/H28,"0")+IFERROR(W29/H29,"0")+IFERROR(W30/H30,"0")+IFERROR(W31/H31,"0")</f>
        <v/>
      </c>
      <c r="X32" s="696">
        <f>IFERROR(IF(X26="",0,X26),"0")+IFERROR(IF(X27="",0,X27),"0")+IFERROR(IF(X28="",0,X28),"0")+IFERROR(IF(X29="",0,X29),"0")+IFERROR(IF(X30="",0,X30),"0")+IFERROR(IF(X31="",0,X31),"0")</f>
        <v/>
      </c>
      <c r="Y32" s="697" t="n"/>
      <c r="Z32" s="697" t="n"/>
    </row>
    <row r="33">
      <c r="A33" s="323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кг</t>
        </is>
      </c>
      <c r="V33" s="696">
        <f>IFERROR(SUM(V26:V31),"0")</f>
        <v/>
      </c>
      <c r="W33" s="696">
        <f>IFERROR(SUM(W26:W31),"0")</f>
        <v/>
      </c>
      <c r="X33" s="43" t="n"/>
      <c r="Y33" s="697" t="n"/>
      <c r="Z33" s="697" t="n"/>
    </row>
    <row r="34" ht="14.25" customHeight="1">
      <c r="A34" s="340" t="inlineStr">
        <is>
          <t>Сырокопченые колбасы</t>
        </is>
      </c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323" t="n"/>
      <c r="N34" s="323" t="n"/>
      <c r="O34" s="323" t="n"/>
      <c r="P34" s="323" t="n"/>
      <c r="Q34" s="323" t="n"/>
      <c r="R34" s="323" t="n"/>
      <c r="S34" s="323" t="n"/>
      <c r="T34" s="323" t="n"/>
      <c r="U34" s="323" t="n"/>
      <c r="V34" s="323" t="n"/>
      <c r="W34" s="323" t="n"/>
      <c r="X34" s="323" t="n"/>
      <c r="Y34" s="340" t="n"/>
      <c r="Z34" s="34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5" t="n">
        <v>4607091388503</v>
      </c>
      <c r="E35" s="657" t="n"/>
      <c r="F35" s="689" t="n">
        <v>0.05</v>
      </c>
      <c r="G35" s="38" t="n">
        <v>12</v>
      </c>
      <c r="H35" s="689" t="n">
        <v>0.6</v>
      </c>
      <c r="I35" s="68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1" t="n"/>
      <c r="P35" s="691" t="n"/>
      <c r="Q35" s="691" t="n"/>
      <c r="R35" s="657" t="n"/>
      <c r="S35" s="40" t="inlineStr"/>
      <c r="T35" s="40" t="inlineStr"/>
      <c r="U35" s="41" t="inlineStr">
        <is>
          <t>кг</t>
        </is>
      </c>
      <c r="V35" s="692" t="n">
        <v>0</v>
      </c>
      <c r="W35" s="69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0" t="n"/>
      <c r="B36" s="323" t="n"/>
      <c r="C36" s="323" t="n"/>
      <c r="D36" s="323" t="n"/>
      <c r="E36" s="323" t="n"/>
      <c r="F36" s="323" t="n"/>
      <c r="G36" s="323" t="n"/>
      <c r="H36" s="323" t="n"/>
      <c r="I36" s="323" t="n"/>
      <c r="J36" s="323" t="n"/>
      <c r="K36" s="323" t="n"/>
      <c r="L36" s="323" t="n"/>
      <c r="M36" s="694" t="n"/>
      <c r="N36" s="695" t="inlineStr">
        <is>
          <t>Итого</t>
        </is>
      </c>
      <c r="O36" s="665" t="n"/>
      <c r="P36" s="665" t="n"/>
      <c r="Q36" s="665" t="n"/>
      <c r="R36" s="665" t="n"/>
      <c r="S36" s="665" t="n"/>
      <c r="T36" s="666" t="n"/>
      <c r="U36" s="43" t="inlineStr">
        <is>
          <t>кор</t>
        </is>
      </c>
      <c r="V36" s="696">
        <f>IFERROR(V35/H35,"0")</f>
        <v/>
      </c>
      <c r="W36" s="696">
        <f>IFERROR(W35/H35,"0")</f>
        <v/>
      </c>
      <c r="X36" s="696">
        <f>IFERROR(IF(X35="",0,X35),"0")</f>
        <v/>
      </c>
      <c r="Y36" s="697" t="n"/>
      <c r="Z36" s="697" t="n"/>
    </row>
    <row r="37">
      <c r="A37" s="323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кг</t>
        </is>
      </c>
      <c r="V37" s="696">
        <f>IFERROR(SUM(V35:V35),"0")</f>
        <v/>
      </c>
      <c r="W37" s="696">
        <f>IFERROR(SUM(W35:W35),"0")</f>
        <v/>
      </c>
      <c r="X37" s="43" t="n"/>
      <c r="Y37" s="697" t="n"/>
      <c r="Z37" s="697" t="n"/>
    </row>
    <row r="38" ht="14.25" customHeight="1">
      <c r="A38" s="340" t="inlineStr">
        <is>
          <t>Продукты из мяса птицы копчено-вареные</t>
        </is>
      </c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323" t="n"/>
      <c r="N38" s="323" t="n"/>
      <c r="O38" s="323" t="n"/>
      <c r="P38" s="323" t="n"/>
      <c r="Q38" s="323" t="n"/>
      <c r="R38" s="323" t="n"/>
      <c r="S38" s="323" t="n"/>
      <c r="T38" s="323" t="n"/>
      <c r="U38" s="323" t="n"/>
      <c r="V38" s="323" t="n"/>
      <c r="W38" s="323" t="n"/>
      <c r="X38" s="323" t="n"/>
      <c r="Y38" s="340" t="n"/>
      <c r="Z38" s="34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5" t="n">
        <v>4607091388282</v>
      </c>
      <c r="E39" s="657" t="n"/>
      <c r="F39" s="689" t="n">
        <v>0.3</v>
      </c>
      <c r="G39" s="38" t="n">
        <v>6</v>
      </c>
      <c r="H39" s="689" t="n">
        <v>1.8</v>
      </c>
      <c r="I39" s="68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1" t="n"/>
      <c r="P39" s="691" t="n"/>
      <c r="Q39" s="691" t="n"/>
      <c r="R39" s="657" t="n"/>
      <c r="S39" s="40" t="inlineStr"/>
      <c r="T39" s="40" t="inlineStr"/>
      <c r="U39" s="41" t="inlineStr">
        <is>
          <t>кг</t>
        </is>
      </c>
      <c r="V39" s="692" t="n">
        <v>0</v>
      </c>
      <c r="W39" s="69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0" t="n"/>
      <c r="B40" s="323" t="n"/>
      <c r="C40" s="323" t="n"/>
      <c r="D40" s="323" t="n"/>
      <c r="E40" s="323" t="n"/>
      <c r="F40" s="323" t="n"/>
      <c r="G40" s="323" t="n"/>
      <c r="H40" s="323" t="n"/>
      <c r="I40" s="323" t="n"/>
      <c r="J40" s="323" t="n"/>
      <c r="K40" s="323" t="n"/>
      <c r="L40" s="323" t="n"/>
      <c r="M40" s="694" t="n"/>
      <c r="N40" s="695" t="inlineStr">
        <is>
          <t>Итого</t>
        </is>
      </c>
      <c r="O40" s="665" t="n"/>
      <c r="P40" s="665" t="n"/>
      <c r="Q40" s="665" t="n"/>
      <c r="R40" s="665" t="n"/>
      <c r="S40" s="665" t="n"/>
      <c r="T40" s="666" t="n"/>
      <c r="U40" s="43" t="inlineStr">
        <is>
          <t>кор</t>
        </is>
      </c>
      <c r="V40" s="696">
        <f>IFERROR(V39/H39,"0")</f>
        <v/>
      </c>
      <c r="W40" s="696">
        <f>IFERROR(W39/H39,"0")</f>
        <v/>
      </c>
      <c r="X40" s="696">
        <f>IFERROR(IF(X39="",0,X39),"0")</f>
        <v/>
      </c>
      <c r="Y40" s="697" t="n"/>
      <c r="Z40" s="697" t="n"/>
    </row>
    <row r="41">
      <c r="A41" s="323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кг</t>
        </is>
      </c>
      <c r="V41" s="696">
        <f>IFERROR(SUM(V39:V39),"0")</f>
        <v/>
      </c>
      <c r="W41" s="696">
        <f>IFERROR(SUM(W39:W39),"0")</f>
        <v/>
      </c>
      <c r="X41" s="43" t="n"/>
      <c r="Y41" s="697" t="n"/>
      <c r="Z41" s="697" t="n"/>
    </row>
    <row r="42" ht="14.25" customHeight="1">
      <c r="A42" s="340" t="inlineStr">
        <is>
          <t>Сыровяленые колбасы</t>
        </is>
      </c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323" t="n"/>
      <c r="N42" s="323" t="n"/>
      <c r="O42" s="323" t="n"/>
      <c r="P42" s="323" t="n"/>
      <c r="Q42" s="323" t="n"/>
      <c r="R42" s="323" t="n"/>
      <c r="S42" s="323" t="n"/>
      <c r="T42" s="323" t="n"/>
      <c r="U42" s="323" t="n"/>
      <c r="V42" s="323" t="n"/>
      <c r="W42" s="323" t="n"/>
      <c r="X42" s="323" t="n"/>
      <c r="Y42" s="340" t="n"/>
      <c r="Z42" s="34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5" t="n">
        <v>4607091389111</v>
      </c>
      <c r="E43" s="657" t="n"/>
      <c r="F43" s="689" t="n">
        <v>0.025</v>
      </c>
      <c r="G43" s="38" t="n">
        <v>10</v>
      </c>
      <c r="H43" s="689" t="n">
        <v>0.25</v>
      </c>
      <c r="I43" s="68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1" t="n"/>
      <c r="P43" s="691" t="n"/>
      <c r="Q43" s="691" t="n"/>
      <c r="R43" s="657" t="n"/>
      <c r="S43" s="40" t="inlineStr"/>
      <c r="T43" s="40" t="inlineStr"/>
      <c r="U43" s="41" t="inlineStr">
        <is>
          <t>кг</t>
        </is>
      </c>
      <c r="V43" s="692" t="n">
        <v>0</v>
      </c>
      <c r="W43" s="69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0" t="n"/>
      <c r="B44" s="323" t="n"/>
      <c r="C44" s="323" t="n"/>
      <c r="D44" s="323" t="n"/>
      <c r="E44" s="323" t="n"/>
      <c r="F44" s="323" t="n"/>
      <c r="G44" s="323" t="n"/>
      <c r="H44" s="323" t="n"/>
      <c r="I44" s="323" t="n"/>
      <c r="J44" s="323" t="n"/>
      <c r="K44" s="323" t="n"/>
      <c r="L44" s="323" t="n"/>
      <c r="M44" s="694" t="n"/>
      <c r="N44" s="695" t="inlineStr">
        <is>
          <t>Итого</t>
        </is>
      </c>
      <c r="O44" s="665" t="n"/>
      <c r="P44" s="665" t="n"/>
      <c r="Q44" s="665" t="n"/>
      <c r="R44" s="665" t="n"/>
      <c r="S44" s="665" t="n"/>
      <c r="T44" s="666" t="n"/>
      <c r="U44" s="43" t="inlineStr">
        <is>
          <t>кор</t>
        </is>
      </c>
      <c r="V44" s="696">
        <f>IFERROR(V43/H43,"0")</f>
        <v/>
      </c>
      <c r="W44" s="696">
        <f>IFERROR(W43/H43,"0")</f>
        <v/>
      </c>
      <c r="X44" s="696">
        <f>IFERROR(IF(X43="",0,X43),"0")</f>
        <v/>
      </c>
      <c r="Y44" s="697" t="n"/>
      <c r="Z44" s="697" t="n"/>
    </row>
    <row r="45">
      <c r="A45" s="323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кг</t>
        </is>
      </c>
      <c r="V45" s="696">
        <f>IFERROR(SUM(V43:V43),"0")</f>
        <v/>
      </c>
      <c r="W45" s="696">
        <f>IFERROR(SUM(W43:W43),"0")</f>
        <v/>
      </c>
      <c r="X45" s="43" t="n"/>
      <c r="Y45" s="697" t="n"/>
      <c r="Z45" s="697" t="n"/>
    </row>
    <row r="46" ht="27.75" customHeight="1">
      <c r="A46" s="351" t="inlineStr">
        <is>
          <t>Вязанка</t>
        </is>
      </c>
      <c r="B46" s="688" t="n"/>
      <c r="C46" s="688" t="n"/>
      <c r="D46" s="688" t="n"/>
      <c r="E46" s="688" t="n"/>
      <c r="F46" s="688" t="n"/>
      <c r="G46" s="688" t="n"/>
      <c r="H46" s="688" t="n"/>
      <c r="I46" s="688" t="n"/>
      <c r="J46" s="688" t="n"/>
      <c r="K46" s="688" t="n"/>
      <c r="L46" s="688" t="n"/>
      <c r="M46" s="688" t="n"/>
      <c r="N46" s="688" t="n"/>
      <c r="O46" s="688" t="n"/>
      <c r="P46" s="688" t="n"/>
      <c r="Q46" s="688" t="n"/>
      <c r="R46" s="688" t="n"/>
      <c r="S46" s="688" t="n"/>
      <c r="T46" s="688" t="n"/>
      <c r="U46" s="688" t="n"/>
      <c r="V46" s="688" t="n"/>
      <c r="W46" s="688" t="n"/>
      <c r="X46" s="688" t="n"/>
      <c r="Y46" s="55" t="n"/>
      <c r="Z46" s="55" t="n"/>
    </row>
    <row r="47" ht="16.5" customHeight="1">
      <c r="A47" s="339" t="inlineStr">
        <is>
          <t>Столичная</t>
        </is>
      </c>
      <c r="B47" s="323" t="n"/>
      <c r="C47" s="323" t="n"/>
      <c r="D47" s="323" t="n"/>
      <c r="E47" s="323" t="n"/>
      <c r="F47" s="323" t="n"/>
      <c r="G47" s="323" t="n"/>
      <c r="H47" s="323" t="n"/>
      <c r="I47" s="323" t="n"/>
      <c r="J47" s="323" t="n"/>
      <c r="K47" s="323" t="n"/>
      <c r="L47" s="323" t="n"/>
      <c r="M47" s="323" t="n"/>
      <c r="N47" s="323" t="n"/>
      <c r="O47" s="323" t="n"/>
      <c r="P47" s="323" t="n"/>
      <c r="Q47" s="323" t="n"/>
      <c r="R47" s="323" t="n"/>
      <c r="S47" s="323" t="n"/>
      <c r="T47" s="323" t="n"/>
      <c r="U47" s="323" t="n"/>
      <c r="V47" s="323" t="n"/>
      <c r="W47" s="323" t="n"/>
      <c r="X47" s="323" t="n"/>
      <c r="Y47" s="339" t="n"/>
      <c r="Z47" s="339" t="n"/>
    </row>
    <row r="48" ht="14.25" customHeight="1">
      <c r="A48" s="340" t="inlineStr">
        <is>
          <t>Ветчины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40" t="n"/>
      <c r="Z48" s="34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5" t="n">
        <v>4680115881440</v>
      </c>
      <c r="E49" s="657" t="n"/>
      <c r="F49" s="689" t="n">
        <v>1.35</v>
      </c>
      <c r="G49" s="38" t="n">
        <v>8</v>
      </c>
      <c r="H49" s="689" t="n">
        <v>10.8</v>
      </c>
      <c r="I49" s="68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7">
        <f>HYPERLINK("https://abi.ru/products/Охлажденные/Вязанка/Столичная/Ветчины/P003234/","Ветчины «Филейская» Весовые Вектор ТМ «Вязанка»")</f>
        <v/>
      </c>
      <c r="O49" s="691" t="n"/>
      <c r="P49" s="691" t="n"/>
      <c r="Q49" s="691" t="n"/>
      <c r="R49" s="657" t="n"/>
      <c r="S49" s="40" t="inlineStr"/>
      <c r="T49" s="40" t="inlineStr"/>
      <c r="U49" s="41" t="inlineStr">
        <is>
          <t>кг</t>
        </is>
      </c>
      <c r="V49" s="692" t="n">
        <v>0</v>
      </c>
      <c r="W49" s="69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5" t="n">
        <v>4680115881433</v>
      </c>
      <c r="E50" s="657" t="n"/>
      <c r="F50" s="689" t="n">
        <v>0.45</v>
      </c>
      <c r="G50" s="38" t="n">
        <v>6</v>
      </c>
      <c r="H50" s="689" t="n">
        <v>2.7</v>
      </c>
      <c r="I50" s="68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0</v>
      </c>
      <c r="W50" s="69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0" t="n"/>
      <c r="B51" s="323" t="n"/>
      <c r="C51" s="323" t="n"/>
      <c r="D51" s="323" t="n"/>
      <c r="E51" s="323" t="n"/>
      <c r="F51" s="323" t="n"/>
      <c r="G51" s="323" t="n"/>
      <c r="H51" s="323" t="n"/>
      <c r="I51" s="323" t="n"/>
      <c r="J51" s="323" t="n"/>
      <c r="K51" s="323" t="n"/>
      <c r="L51" s="323" t="n"/>
      <c r="M51" s="694" t="n"/>
      <c r="N51" s="695" t="inlineStr">
        <is>
          <t>Итого</t>
        </is>
      </c>
      <c r="O51" s="665" t="n"/>
      <c r="P51" s="665" t="n"/>
      <c r="Q51" s="665" t="n"/>
      <c r="R51" s="665" t="n"/>
      <c r="S51" s="665" t="n"/>
      <c r="T51" s="666" t="n"/>
      <c r="U51" s="43" t="inlineStr">
        <is>
          <t>кор</t>
        </is>
      </c>
      <c r="V51" s="696">
        <f>IFERROR(V49/H49,"0")+IFERROR(V50/H50,"0")</f>
        <v/>
      </c>
      <c r="W51" s="696">
        <f>IFERROR(W49/H49,"0")+IFERROR(W50/H50,"0")</f>
        <v/>
      </c>
      <c r="X51" s="696">
        <f>IFERROR(IF(X49="",0,X49),"0")+IFERROR(IF(X50="",0,X50),"0")</f>
        <v/>
      </c>
      <c r="Y51" s="697" t="n"/>
      <c r="Z51" s="697" t="n"/>
    </row>
    <row r="52">
      <c r="A52" s="323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кг</t>
        </is>
      </c>
      <c r="V52" s="696">
        <f>IFERROR(SUM(V49:V50),"0")</f>
        <v/>
      </c>
      <c r="W52" s="696">
        <f>IFERROR(SUM(W49:W50),"0")</f>
        <v/>
      </c>
      <c r="X52" s="43" t="n"/>
      <c r="Y52" s="697" t="n"/>
      <c r="Z52" s="697" t="n"/>
    </row>
    <row r="53" ht="16.5" customHeight="1">
      <c r="A53" s="339" t="inlineStr">
        <is>
          <t>Классическая</t>
        </is>
      </c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323" t="n"/>
      <c r="N53" s="323" t="n"/>
      <c r="O53" s="323" t="n"/>
      <c r="P53" s="323" t="n"/>
      <c r="Q53" s="323" t="n"/>
      <c r="R53" s="323" t="n"/>
      <c r="S53" s="323" t="n"/>
      <c r="T53" s="323" t="n"/>
      <c r="U53" s="323" t="n"/>
      <c r="V53" s="323" t="n"/>
      <c r="W53" s="323" t="n"/>
      <c r="X53" s="323" t="n"/>
      <c r="Y53" s="339" t="n"/>
      <c r="Z53" s="339" t="n"/>
    </row>
    <row r="54" ht="14.25" customHeight="1">
      <c r="A54" s="340" t="inlineStr">
        <is>
          <t>Вареные колбасы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40" t="n"/>
      <c r="Z54" s="34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5" t="n">
        <v>4680115881426</v>
      </c>
      <c r="E55" s="657" t="n"/>
      <c r="F55" s="689" t="n">
        <v>1.35</v>
      </c>
      <c r="G55" s="38" t="n">
        <v>8</v>
      </c>
      <c r="H55" s="689" t="n">
        <v>10.8</v>
      </c>
      <c r="I55" s="68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1" t="n"/>
      <c r="P55" s="691" t="n"/>
      <c r="Q55" s="691" t="n"/>
      <c r="R55" s="657" t="n"/>
      <c r="S55" s="40" t="inlineStr"/>
      <c r="T55" s="40" t="inlineStr"/>
      <c r="U55" s="41" t="inlineStr">
        <is>
          <t>кг</t>
        </is>
      </c>
      <c r="V55" s="692" t="n">
        <v>0</v>
      </c>
      <c r="W55" s="69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0" t="inlineStr">
        <is>
          <t>Вареные колбасы «Филейская» Весовые Вектор ТМ «Вязанка»</t>
        </is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0</v>
      </c>
      <c r="W56" s="69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5" t="n">
        <v>4680115881419</v>
      </c>
      <c r="E57" s="657" t="n"/>
      <c r="F57" s="689" t="n">
        <v>0.45</v>
      </c>
      <c r="G57" s="38" t="n">
        <v>10</v>
      </c>
      <c r="H57" s="689" t="n">
        <v>4.5</v>
      </c>
      <c r="I57" s="68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5" t="n">
        <v>4680115881525</v>
      </c>
      <c r="E58" s="657" t="n"/>
      <c r="F58" s="689" t="n">
        <v>0.4</v>
      </c>
      <c r="G58" s="38" t="n">
        <v>10</v>
      </c>
      <c r="H58" s="689" t="n">
        <v>4</v>
      </c>
      <c r="I58" s="68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 t="inlineStr">
        <is>
          <t>Колбаса вареная Филейская ТМ Вязанка ТС Классическая полиамид ф/в 0,4 кг</t>
        </is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0" t="n"/>
      <c r="B59" s="323" t="n"/>
      <c r="C59" s="323" t="n"/>
      <c r="D59" s="323" t="n"/>
      <c r="E59" s="323" t="n"/>
      <c r="F59" s="323" t="n"/>
      <c r="G59" s="323" t="n"/>
      <c r="H59" s="323" t="n"/>
      <c r="I59" s="323" t="n"/>
      <c r="J59" s="323" t="n"/>
      <c r="K59" s="323" t="n"/>
      <c r="L59" s="323" t="n"/>
      <c r="M59" s="694" t="n"/>
      <c r="N59" s="695" t="inlineStr">
        <is>
          <t>Итого</t>
        </is>
      </c>
      <c r="O59" s="665" t="n"/>
      <c r="P59" s="665" t="n"/>
      <c r="Q59" s="665" t="n"/>
      <c r="R59" s="665" t="n"/>
      <c r="S59" s="665" t="n"/>
      <c r="T59" s="666" t="n"/>
      <c r="U59" s="43" t="inlineStr">
        <is>
          <t>кор</t>
        </is>
      </c>
      <c r="V59" s="696">
        <f>IFERROR(V55/H55,"0")+IFERROR(V56/H56,"0")+IFERROR(V57/H57,"0")+IFERROR(V58/H58,"0")</f>
        <v/>
      </c>
      <c r="W59" s="696">
        <f>IFERROR(W55/H55,"0")+IFERROR(W56/H56,"0")+IFERROR(W57/H57,"0")+IFERROR(W58/H58,"0")</f>
        <v/>
      </c>
      <c r="X59" s="696">
        <f>IFERROR(IF(X55="",0,X55),"0")+IFERROR(IF(X56="",0,X56),"0")+IFERROR(IF(X57="",0,X57),"0")+IFERROR(IF(X58="",0,X58),"0")</f>
        <v/>
      </c>
      <c r="Y59" s="697" t="n"/>
      <c r="Z59" s="697" t="n"/>
    </row>
    <row r="60">
      <c r="A60" s="323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кг</t>
        </is>
      </c>
      <c r="V60" s="696">
        <f>IFERROR(SUM(V55:V58),"0")</f>
        <v/>
      </c>
      <c r="W60" s="696">
        <f>IFERROR(SUM(W55:W58),"0")</f>
        <v/>
      </c>
      <c r="X60" s="43" t="n"/>
      <c r="Y60" s="697" t="n"/>
      <c r="Z60" s="697" t="n"/>
    </row>
    <row r="61" ht="16.5" customHeight="1">
      <c r="A61" s="339" t="inlineStr">
        <is>
          <t>Вязанка</t>
        </is>
      </c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323" t="n"/>
      <c r="N61" s="323" t="n"/>
      <c r="O61" s="323" t="n"/>
      <c r="P61" s="323" t="n"/>
      <c r="Q61" s="323" t="n"/>
      <c r="R61" s="323" t="n"/>
      <c r="S61" s="323" t="n"/>
      <c r="T61" s="323" t="n"/>
      <c r="U61" s="323" t="n"/>
      <c r="V61" s="323" t="n"/>
      <c r="W61" s="323" t="n"/>
      <c r="X61" s="323" t="n"/>
      <c r="Y61" s="339" t="n"/>
      <c r="Z61" s="339" t="n"/>
    </row>
    <row r="62" ht="14.25" customHeight="1">
      <c r="A62" s="340" t="inlineStr">
        <is>
          <t>Вареные колбасы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40" t="n"/>
      <c r="Z62" s="34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5" t="n">
        <v>4607091382945</v>
      </c>
      <c r="E63" s="657" t="n"/>
      <c r="F63" s="689" t="n">
        <v>1.4</v>
      </c>
      <c r="G63" s="38" t="n">
        <v>8</v>
      </c>
      <c r="H63" s="689" t="n">
        <v>11.2</v>
      </c>
      <c r="I63" s="68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3" t="inlineStr">
        <is>
          <t>Вареные колбасы «Вязанка со шпиком» Весовые Вектор УВВ ТМ «Вязанка»</t>
        </is>
      </c>
      <c r="O63" s="691" t="n"/>
      <c r="P63" s="691" t="n"/>
      <c r="Q63" s="691" t="n"/>
      <c r="R63" s="657" t="n"/>
      <c r="S63" s="40" t="inlineStr"/>
      <c r="T63" s="40" t="inlineStr"/>
      <c r="U63" s="41" t="inlineStr">
        <is>
          <t>кг</t>
        </is>
      </c>
      <c r="V63" s="692" t="n">
        <v>0</v>
      </c>
      <c r="W63" s="69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5" t="n">
        <v>4607091385670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4" t="inlineStr">
        <is>
          <t>Вареные колбасы «Докторская ГОСТ»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5" t="n">
        <v>4680115881327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5" t="n">
        <v>4680115882133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6" t="inlineStr">
        <is>
          <t>Вареные колбасы «Сливушка» Вес П/а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5" t="n">
        <v>4607091382952</v>
      </c>
      <c r="E67" s="657" t="n"/>
      <c r="F67" s="689" t="n">
        <v>0.5</v>
      </c>
      <c r="G67" s="38" t="n">
        <v>6</v>
      </c>
      <c r="H67" s="689" t="n">
        <v>3</v>
      </c>
      <c r="I67" s="68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0</v>
      </c>
      <c r="W67" s="69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5" t="n">
        <v>4607091385687</v>
      </c>
      <c r="E68" s="657" t="n"/>
      <c r="F68" s="689" t="n">
        <v>0.4</v>
      </c>
      <c r="G68" s="38" t="n">
        <v>10</v>
      </c>
      <c r="H68" s="689" t="n">
        <v>4</v>
      </c>
      <c r="I68" s="68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5" t="n">
        <v>4680115882539</v>
      </c>
      <c r="E69" s="657" t="n"/>
      <c r="F69" s="689" t="n">
        <v>0.37</v>
      </c>
      <c r="G69" s="38" t="n">
        <v>10</v>
      </c>
      <c r="H69" s="689" t="n">
        <v>3.7</v>
      </c>
      <c r="I69" s="68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0</v>
      </c>
      <c r="W69" s="69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5" t="n">
        <v>4607091384604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5" t="n">
        <v>4680115880283</v>
      </c>
      <c r="E71" s="657" t="n"/>
      <c r="F71" s="689" t="n">
        <v>0.6</v>
      </c>
      <c r="G71" s="38" t="n">
        <v>8</v>
      </c>
      <c r="H71" s="689" t="n">
        <v>4.8</v>
      </c>
      <c r="I71" s="68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2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5" t="n">
        <v>4680115881518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5" t="n">
        <v>4680115881303</v>
      </c>
      <c r="E73" s="657" t="n"/>
      <c r="F73" s="689" t="n">
        <v>0.45</v>
      </c>
      <c r="G73" s="38" t="n">
        <v>10</v>
      </c>
      <c r="H73" s="689" t="n">
        <v>4.5</v>
      </c>
      <c r="I73" s="68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5" t="n">
        <v>4680115882577</v>
      </c>
      <c r="E74" s="657" t="n"/>
      <c r="F74" s="689" t="n">
        <v>0.4</v>
      </c>
      <c r="G74" s="38" t="n">
        <v>8</v>
      </c>
      <c r="H74" s="689" t="n">
        <v>3.2</v>
      </c>
      <c r="I74" s="68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4" t="inlineStr">
        <is>
          <t>Колбаса вареная Мусульманская ТМ Вязанка Халяль вектор ф/в 0,4 кг Казахстан АК</t>
        </is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5" t="n">
        <v>4680115882577</v>
      </c>
      <c r="E75" s="657" t="n"/>
      <c r="F75" s="689" t="n">
        <v>0.4</v>
      </c>
      <c r="G75" s="38" t="n">
        <v>8</v>
      </c>
      <c r="H75" s="689" t="n">
        <v>3.2</v>
      </c>
      <c r="I75" s="68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5" t="inlineStr">
        <is>
          <t>Колбаса вареная Мусульманская халяль ТМ Вязанка вектор ф/в 0,4 кг НД Узбекистан АК</t>
        </is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0</v>
      </c>
      <c r="W75" s="69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0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IFERROR(SUM(V63:V80),"0")</f>
        <v/>
      </c>
      <c r="W82" s="696">
        <f>IFERROR(SUM(W63:W80),"0")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0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0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0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5" t="n">
        <v>4680115882652</v>
      </c>
      <c r="E123" s="657" t="n"/>
      <c r="F123" s="689" t="n">
        <v>0.33</v>
      </c>
      <c r="G123" s="38" t="n">
        <v>6</v>
      </c>
      <c r="H123" s="689" t="n">
        <v>1.98</v>
      </c>
      <c r="I123" s="689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1" t="inlineStr">
        <is>
          <t>Сардельки «Сливушки с сыром #минидельки» ф/в 0,33 айпил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5" t="n">
        <v>4680115880238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5" t="n">
        <v>4680115881464</v>
      </c>
      <c r="E125" s="657" t="n"/>
      <c r="F125" s="689" t="n">
        <v>0.4</v>
      </c>
      <c r="G125" s="38" t="n">
        <v>6</v>
      </c>
      <c r="H125" s="689" t="n">
        <v>2.4</v>
      </c>
      <c r="I125" s="689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3" t="inlineStr">
        <is>
          <t>Сардельки «Филейские» Фикс.вес 0,4 NDX мгс ТМ «Вязанка»</t>
        </is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30" t="n"/>
      <c r="B126" s="323" t="n"/>
      <c r="C126" s="323" t="n"/>
      <c r="D126" s="323" t="n"/>
      <c r="E126" s="323" t="n"/>
      <c r="F126" s="323" t="n"/>
      <c r="G126" s="323" t="n"/>
      <c r="H126" s="323" t="n"/>
      <c r="I126" s="323" t="n"/>
      <c r="J126" s="323" t="n"/>
      <c r="K126" s="323" t="n"/>
      <c r="L126" s="323" t="n"/>
      <c r="M126" s="694" t="n"/>
      <c r="N126" s="695" t="inlineStr">
        <is>
          <t>Итого</t>
        </is>
      </c>
      <c r="O126" s="665" t="n"/>
      <c r="P126" s="665" t="n"/>
      <c r="Q126" s="665" t="n"/>
      <c r="R126" s="665" t="n"/>
      <c r="S126" s="665" t="n"/>
      <c r="T126" s="666" t="n"/>
      <c r="U126" s="43" t="inlineStr">
        <is>
          <t>кор</t>
        </is>
      </c>
      <c r="V126" s="696">
        <f>IFERROR(V121/H121,"0")+IFERROR(V122/H122,"0")+IFERROR(V123/H123,"0")+IFERROR(V124/H124,"0")+IFERROR(V125/H125,"0")</f>
        <v/>
      </c>
      <c r="W126" s="696">
        <f>IFERROR(W121/H121,"0")+IFERROR(W122/H122,"0")+IFERROR(W123/H123,"0")+IFERROR(W124/H124,"0")+IFERROR(W125/H125,"0")</f>
        <v/>
      </c>
      <c r="X126" s="696">
        <f>IFERROR(IF(X121="",0,X121),"0")+IFERROR(IF(X122="",0,X122),"0")+IFERROR(IF(X123="",0,X123),"0")+IFERROR(IF(X124="",0,X124),"0")+IFERROR(IF(X125="",0,X125),"0")</f>
        <v/>
      </c>
      <c r="Y126" s="697" t="n"/>
      <c r="Z126" s="697" t="n"/>
    </row>
    <row r="127">
      <c r="A127" s="323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кг</t>
        </is>
      </c>
      <c r="V127" s="696">
        <f>IFERROR(SUM(V121:V125),"0")</f>
        <v/>
      </c>
      <c r="W127" s="696">
        <f>IFERROR(SUM(W121:W125),"0")</f>
        <v/>
      </c>
      <c r="X127" s="43" t="n"/>
      <c r="Y127" s="697" t="n"/>
      <c r="Z127" s="697" t="n"/>
    </row>
    <row r="128" ht="16.5" customHeight="1">
      <c r="A128" s="339" t="inlineStr">
        <is>
          <t>Сливушки</t>
        </is>
      </c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323" t="n"/>
      <c r="N128" s="323" t="n"/>
      <c r="O128" s="323" t="n"/>
      <c r="P128" s="323" t="n"/>
      <c r="Q128" s="323" t="n"/>
      <c r="R128" s="323" t="n"/>
      <c r="S128" s="323" t="n"/>
      <c r="T128" s="323" t="n"/>
      <c r="U128" s="323" t="n"/>
      <c r="V128" s="323" t="n"/>
      <c r="W128" s="323" t="n"/>
      <c r="X128" s="323" t="n"/>
      <c r="Y128" s="339" t="n"/>
      <c r="Z128" s="339" t="n"/>
    </row>
    <row r="129" ht="14.25" customHeight="1">
      <c r="A129" s="340" t="inlineStr">
        <is>
          <t>Сосиски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40" t="n"/>
      <c r="Z129" s="340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5" t="n">
        <v>4607091385168</v>
      </c>
      <c r="E130" s="657" t="n"/>
      <c r="F130" s="689" t="n">
        <v>1.4</v>
      </c>
      <c r="G130" s="38" t="n">
        <v>6</v>
      </c>
      <c r="H130" s="689" t="n">
        <v>8.4</v>
      </c>
      <c r="I130" s="689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4" t="inlineStr">
        <is>
          <t>Сосиски «Вязанка Сливочные» Весовые П/а мгс ТМ «Вязанка»</t>
        </is>
      </c>
      <c r="O130" s="691" t="n"/>
      <c r="P130" s="691" t="n"/>
      <c r="Q130" s="691" t="n"/>
      <c r="R130" s="657" t="n"/>
      <c r="S130" s="40" t="inlineStr"/>
      <c r="T130" s="40" t="inlineStr"/>
      <c r="U130" s="41" t="inlineStr">
        <is>
          <t>кг</t>
        </is>
      </c>
      <c r="V130" s="692" t="n">
        <v>0</v>
      </c>
      <c r="W130" s="69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5" t="n">
        <v>4607091383256</v>
      </c>
      <c r="E131" s="657" t="n"/>
      <c r="F131" s="689" t="n">
        <v>0.33</v>
      </c>
      <c r="G131" s="38" t="n">
        <v>6</v>
      </c>
      <c r="H131" s="689" t="n">
        <v>1.98</v>
      </c>
      <c r="I131" s="68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0</v>
      </c>
      <c r="W131" s="69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5" t="n">
        <v>4607091385748</v>
      </c>
      <c r="E132" s="657" t="n"/>
      <c r="F132" s="689" t="n">
        <v>0.45</v>
      </c>
      <c r="G132" s="38" t="n">
        <v>6</v>
      </c>
      <c r="H132" s="689" t="n">
        <v>2.7</v>
      </c>
      <c r="I132" s="68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30" t="n"/>
      <c r="B133" s="323" t="n"/>
      <c r="C133" s="323" t="n"/>
      <c r="D133" s="323" t="n"/>
      <c r="E133" s="323" t="n"/>
      <c r="F133" s="323" t="n"/>
      <c r="G133" s="323" t="n"/>
      <c r="H133" s="323" t="n"/>
      <c r="I133" s="323" t="n"/>
      <c r="J133" s="323" t="n"/>
      <c r="K133" s="323" t="n"/>
      <c r="L133" s="323" t="n"/>
      <c r="M133" s="694" t="n"/>
      <c r="N133" s="695" t="inlineStr">
        <is>
          <t>Итого</t>
        </is>
      </c>
      <c r="O133" s="665" t="n"/>
      <c r="P133" s="665" t="n"/>
      <c r="Q133" s="665" t="n"/>
      <c r="R133" s="665" t="n"/>
      <c r="S133" s="665" t="n"/>
      <c r="T133" s="666" t="n"/>
      <c r="U133" s="43" t="inlineStr">
        <is>
          <t>кор</t>
        </is>
      </c>
      <c r="V133" s="696">
        <f>IFERROR(V130/H130,"0")+IFERROR(V131/H131,"0")+IFERROR(V132/H132,"0")</f>
        <v/>
      </c>
      <c r="W133" s="696">
        <f>IFERROR(W130/H130,"0")+IFERROR(W131/H131,"0")+IFERROR(W132/H132,"0")</f>
        <v/>
      </c>
      <c r="X133" s="696">
        <f>IFERROR(IF(X130="",0,X130),"0")+IFERROR(IF(X131="",0,X131),"0")+IFERROR(IF(X132="",0,X132),"0")</f>
        <v/>
      </c>
      <c r="Y133" s="697" t="n"/>
      <c r="Z133" s="697" t="n"/>
    </row>
    <row r="134">
      <c r="A134" s="323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кг</t>
        </is>
      </c>
      <c r="V134" s="696">
        <f>IFERROR(SUM(V130:V132),"0")</f>
        <v/>
      </c>
      <c r="W134" s="696">
        <f>IFERROR(SUM(W130:W132),"0")</f>
        <v/>
      </c>
      <c r="X134" s="43" t="n"/>
      <c r="Y134" s="697" t="n"/>
      <c r="Z134" s="697" t="n"/>
    </row>
    <row r="135" ht="27.75" customHeight="1">
      <c r="A135" s="351" t="inlineStr">
        <is>
          <t>Стародворье</t>
        </is>
      </c>
      <c r="B135" s="688" t="n"/>
      <c r="C135" s="688" t="n"/>
      <c r="D135" s="688" t="n"/>
      <c r="E135" s="688" t="n"/>
      <c r="F135" s="688" t="n"/>
      <c r="G135" s="688" t="n"/>
      <c r="H135" s="688" t="n"/>
      <c r="I135" s="688" t="n"/>
      <c r="J135" s="688" t="n"/>
      <c r="K135" s="688" t="n"/>
      <c r="L135" s="688" t="n"/>
      <c r="M135" s="688" t="n"/>
      <c r="N135" s="688" t="n"/>
      <c r="O135" s="688" t="n"/>
      <c r="P135" s="688" t="n"/>
      <c r="Q135" s="688" t="n"/>
      <c r="R135" s="688" t="n"/>
      <c r="S135" s="688" t="n"/>
      <c r="T135" s="688" t="n"/>
      <c r="U135" s="688" t="n"/>
      <c r="V135" s="688" t="n"/>
      <c r="W135" s="688" t="n"/>
      <c r="X135" s="688" t="n"/>
      <c r="Y135" s="55" t="n"/>
      <c r="Z135" s="55" t="n"/>
    </row>
    <row r="136" ht="16.5" customHeight="1">
      <c r="A136" s="339" t="inlineStr">
        <is>
          <t>Золоченная в печи</t>
        </is>
      </c>
      <c r="B136" s="323" t="n"/>
      <c r="C136" s="323" t="n"/>
      <c r="D136" s="323" t="n"/>
      <c r="E136" s="323" t="n"/>
      <c r="F136" s="323" t="n"/>
      <c r="G136" s="323" t="n"/>
      <c r="H136" s="323" t="n"/>
      <c r="I136" s="323" t="n"/>
      <c r="J136" s="323" t="n"/>
      <c r="K136" s="323" t="n"/>
      <c r="L136" s="323" t="n"/>
      <c r="M136" s="323" t="n"/>
      <c r="N136" s="323" t="n"/>
      <c r="O136" s="323" t="n"/>
      <c r="P136" s="323" t="n"/>
      <c r="Q136" s="323" t="n"/>
      <c r="R136" s="323" t="n"/>
      <c r="S136" s="323" t="n"/>
      <c r="T136" s="323" t="n"/>
      <c r="U136" s="323" t="n"/>
      <c r="V136" s="323" t="n"/>
      <c r="W136" s="323" t="n"/>
      <c r="X136" s="323" t="n"/>
      <c r="Y136" s="339" t="n"/>
      <c r="Z136" s="339" t="n"/>
    </row>
    <row r="137" ht="14.25" customHeight="1">
      <c r="A137" s="340" t="inlineStr">
        <is>
          <t>Вареные колбасы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40" t="n"/>
      <c r="Z137" s="340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5" t="n">
        <v>4607091383423</v>
      </c>
      <c r="E138" s="657" t="n"/>
      <c r="F138" s="689" t="n">
        <v>1.35</v>
      </c>
      <c r="G138" s="38" t="n">
        <v>8</v>
      </c>
      <c r="H138" s="689" t="n">
        <v>10.8</v>
      </c>
      <c r="I138" s="68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91" t="n"/>
      <c r="P138" s="691" t="n"/>
      <c r="Q138" s="691" t="n"/>
      <c r="R138" s="657" t="n"/>
      <c r="S138" s="40" t="inlineStr"/>
      <c r="T138" s="40" t="inlineStr"/>
      <c r="U138" s="41" t="inlineStr">
        <is>
          <t>кг</t>
        </is>
      </c>
      <c r="V138" s="692" t="n">
        <v>0</v>
      </c>
      <c r="W138" s="69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5" t="n">
        <v>4607091381405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5" t="n">
        <v>4607091386516</v>
      </c>
      <c r="E140" s="657" t="n"/>
      <c r="F140" s="689" t="n">
        <v>1.4</v>
      </c>
      <c r="G140" s="38" t="n">
        <v>8</v>
      </c>
      <c r="H140" s="689" t="n">
        <v>11.2</v>
      </c>
      <c r="I140" s="68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30" t="n"/>
      <c r="B141" s="323" t="n"/>
      <c r="C141" s="323" t="n"/>
      <c r="D141" s="323" t="n"/>
      <c r="E141" s="323" t="n"/>
      <c r="F141" s="323" t="n"/>
      <c r="G141" s="323" t="n"/>
      <c r="H141" s="323" t="n"/>
      <c r="I141" s="323" t="n"/>
      <c r="J141" s="323" t="n"/>
      <c r="K141" s="323" t="n"/>
      <c r="L141" s="323" t="n"/>
      <c r="M141" s="694" t="n"/>
      <c r="N141" s="695" t="inlineStr">
        <is>
          <t>Итого</t>
        </is>
      </c>
      <c r="O141" s="665" t="n"/>
      <c r="P141" s="665" t="n"/>
      <c r="Q141" s="665" t="n"/>
      <c r="R141" s="665" t="n"/>
      <c r="S141" s="665" t="n"/>
      <c r="T141" s="666" t="n"/>
      <c r="U141" s="43" t="inlineStr">
        <is>
          <t>кор</t>
        </is>
      </c>
      <c r="V141" s="696">
        <f>IFERROR(V138/H138,"0")+IFERROR(V139/H139,"0")+IFERROR(V140/H140,"0")</f>
        <v/>
      </c>
      <c r="W141" s="696">
        <f>IFERROR(W138/H138,"0")+IFERROR(W139/H139,"0")+IFERROR(W140/H140,"0")</f>
        <v/>
      </c>
      <c r="X141" s="696">
        <f>IFERROR(IF(X138="",0,X138),"0")+IFERROR(IF(X139="",0,X139),"0")+IFERROR(IF(X140="",0,X140),"0")</f>
        <v/>
      </c>
      <c r="Y141" s="697" t="n"/>
      <c r="Z141" s="697" t="n"/>
    </row>
    <row r="142">
      <c r="A142" s="323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кг</t>
        </is>
      </c>
      <c r="V142" s="696">
        <f>IFERROR(SUM(V138:V140),"0")</f>
        <v/>
      </c>
      <c r="W142" s="696">
        <f>IFERROR(SUM(W138:W140),"0")</f>
        <v/>
      </c>
      <c r="X142" s="43" t="n"/>
      <c r="Y142" s="697" t="n"/>
      <c r="Z142" s="697" t="n"/>
    </row>
    <row r="143" ht="16.5" customHeight="1">
      <c r="A143" s="339" t="inlineStr">
        <is>
          <t>Мясорубская</t>
        </is>
      </c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323" t="n"/>
      <c r="N143" s="323" t="n"/>
      <c r="O143" s="323" t="n"/>
      <c r="P143" s="323" t="n"/>
      <c r="Q143" s="323" t="n"/>
      <c r="R143" s="323" t="n"/>
      <c r="S143" s="323" t="n"/>
      <c r="T143" s="323" t="n"/>
      <c r="U143" s="323" t="n"/>
      <c r="V143" s="323" t="n"/>
      <c r="W143" s="323" t="n"/>
      <c r="X143" s="323" t="n"/>
      <c r="Y143" s="339" t="n"/>
      <c r="Z143" s="339" t="n"/>
    </row>
    <row r="144" ht="14.25" customHeight="1">
      <c r="A144" s="340" t="inlineStr">
        <is>
          <t>Копченые колбасы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40" t="n"/>
      <c r="Z144" s="340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5" t="n">
        <v>4680115883963</v>
      </c>
      <c r="E145" s="657" t="n"/>
      <c r="F145" s="689" t="n">
        <v>0.28</v>
      </c>
      <c r="G145" s="38" t="n">
        <v>6</v>
      </c>
      <c r="H145" s="689" t="n">
        <v>1.68</v>
      </c>
      <c r="I145" s="689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70" t="inlineStr">
        <is>
          <t>П/к колбасы «Мясорубская» ф/в 0,28 н/о ТМ «Стародворье»</t>
        </is>
      </c>
      <c r="O145" s="691" t="n"/>
      <c r="P145" s="691" t="n"/>
      <c r="Q145" s="691" t="n"/>
      <c r="R145" s="657" t="n"/>
      <c r="S145" s="40" t="inlineStr"/>
      <c r="T145" s="40" t="inlineStr"/>
      <c r="U145" s="41" t="inlineStr">
        <is>
          <t>кг</t>
        </is>
      </c>
      <c r="V145" s="692" t="n">
        <v>0</v>
      </c>
      <c r="W145" s="693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0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0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0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30" t="n"/>
      <c r="B154" s="323" t="n"/>
      <c r="C154" s="323" t="n"/>
      <c r="D154" s="323" t="n"/>
      <c r="E154" s="323" t="n"/>
      <c r="F154" s="323" t="n"/>
      <c r="G154" s="323" t="n"/>
      <c r="H154" s="323" t="n"/>
      <c r="I154" s="323" t="n"/>
      <c r="J154" s="323" t="n"/>
      <c r="K154" s="323" t="n"/>
      <c r="L154" s="323" t="n"/>
      <c r="M154" s="694" t="n"/>
      <c r="N154" s="695" t="inlineStr">
        <is>
          <t>Итого</t>
        </is>
      </c>
      <c r="O154" s="665" t="n"/>
      <c r="P154" s="665" t="n"/>
      <c r="Q154" s="665" t="n"/>
      <c r="R154" s="665" t="n"/>
      <c r="S154" s="665" t="n"/>
      <c r="T154" s="666" t="n"/>
      <c r="U154" s="43" t="inlineStr">
        <is>
          <t>кор</t>
        </is>
      </c>
      <c r="V154" s="696">
        <f>IFERROR(V145/H145,"0")+IFERROR(V146/H146,"0")+IFERROR(V147/H147,"0")+IFERROR(V148/H148,"0")+IFERROR(V149/H149,"0")+IFERROR(V150/H150,"0")+IFERROR(V151/H151,"0")+IFERROR(V152/H152,"0")+IFERROR(V153/H153,"0")</f>
        <v/>
      </c>
      <c r="W154" s="696">
        <f>IFERROR(W145/H145,"0")+IFERROR(W146/H146,"0")+IFERROR(W147/H147,"0")+IFERROR(W148/H148,"0")+IFERROR(W149/H149,"0")+IFERROR(W150/H150,"0")+IFERROR(W151/H151,"0")+IFERROR(W152/H152,"0")+IFERROR(W153/H153,"0")</f>
        <v/>
      </c>
      <c r="X154" s="69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7" t="n"/>
      <c r="Z154" s="697" t="n"/>
    </row>
    <row r="155">
      <c r="A155" s="323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кг</t>
        </is>
      </c>
      <c r="V155" s="696">
        <f>IFERROR(SUM(V145:V153),"0")</f>
        <v/>
      </c>
      <c r="W155" s="696">
        <f>IFERROR(SUM(W145:W153),"0")</f>
        <v/>
      </c>
      <c r="X155" s="43" t="n"/>
      <c r="Y155" s="697" t="n"/>
      <c r="Z155" s="697" t="n"/>
    </row>
    <row r="156" ht="16.5" customHeight="1">
      <c r="A156" s="339" t="inlineStr">
        <is>
          <t>Сочинка</t>
        </is>
      </c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323" t="n"/>
      <c r="N156" s="323" t="n"/>
      <c r="O156" s="323" t="n"/>
      <c r="P156" s="323" t="n"/>
      <c r="Q156" s="323" t="n"/>
      <c r="R156" s="323" t="n"/>
      <c r="S156" s="323" t="n"/>
      <c r="T156" s="323" t="n"/>
      <c r="U156" s="323" t="n"/>
      <c r="V156" s="323" t="n"/>
      <c r="W156" s="323" t="n"/>
      <c r="X156" s="323" t="n"/>
      <c r="Y156" s="339" t="n"/>
      <c r="Z156" s="339" t="n"/>
    </row>
    <row r="157" ht="14.25" customHeight="1">
      <c r="A157" s="340" t="inlineStr">
        <is>
          <t>Вареные колбасы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40" t="n"/>
      <c r="Z157" s="340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5" t="n">
        <v>4680115881402</v>
      </c>
      <c r="E158" s="657" t="n"/>
      <c r="F158" s="689" t="n">
        <v>1.35</v>
      </c>
      <c r="G158" s="38" t="n">
        <v>8</v>
      </c>
      <c r="H158" s="689" t="n">
        <v>10.8</v>
      </c>
      <c r="I158" s="68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91" t="n"/>
      <c r="P158" s="691" t="n"/>
      <c r="Q158" s="691" t="n"/>
      <c r="R158" s="657" t="n"/>
      <c r="S158" s="40" t="inlineStr"/>
      <c r="T158" s="40" t="inlineStr"/>
      <c r="U158" s="41" t="inlineStr">
        <is>
          <t>кг</t>
        </is>
      </c>
      <c r="V158" s="692" t="n">
        <v>0</v>
      </c>
      <c r="W158" s="69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5" t="n">
        <v>4680115881396</v>
      </c>
      <c r="E159" s="657" t="n"/>
      <c r="F159" s="689" t="n">
        <v>0.45</v>
      </c>
      <c r="G159" s="38" t="n">
        <v>6</v>
      </c>
      <c r="H159" s="689" t="n">
        <v>2.7</v>
      </c>
      <c r="I159" s="68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8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30" t="n"/>
      <c r="B160" s="323" t="n"/>
      <c r="C160" s="323" t="n"/>
      <c r="D160" s="323" t="n"/>
      <c r="E160" s="323" t="n"/>
      <c r="F160" s="323" t="n"/>
      <c r="G160" s="323" t="n"/>
      <c r="H160" s="323" t="n"/>
      <c r="I160" s="323" t="n"/>
      <c r="J160" s="323" t="n"/>
      <c r="K160" s="323" t="n"/>
      <c r="L160" s="323" t="n"/>
      <c r="M160" s="694" t="n"/>
      <c r="N160" s="695" t="inlineStr">
        <is>
          <t>Итого</t>
        </is>
      </c>
      <c r="O160" s="665" t="n"/>
      <c r="P160" s="665" t="n"/>
      <c r="Q160" s="665" t="n"/>
      <c r="R160" s="665" t="n"/>
      <c r="S160" s="665" t="n"/>
      <c r="T160" s="666" t="n"/>
      <c r="U160" s="43" t="inlineStr">
        <is>
          <t>кор</t>
        </is>
      </c>
      <c r="V160" s="696">
        <f>IFERROR(V158/H158,"0")+IFERROR(V159/H159,"0")</f>
        <v/>
      </c>
      <c r="W160" s="696">
        <f>IFERROR(W158/H158,"0")+IFERROR(W159/H159,"0")</f>
        <v/>
      </c>
      <c r="X160" s="696">
        <f>IFERROR(IF(X158="",0,X158),"0")+IFERROR(IF(X159="",0,X159),"0")</f>
        <v/>
      </c>
      <c r="Y160" s="697" t="n"/>
      <c r="Z160" s="697" t="n"/>
    </row>
    <row r="161">
      <c r="A161" s="323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кг</t>
        </is>
      </c>
      <c r="V161" s="696">
        <f>IFERROR(SUM(V158:V159),"0")</f>
        <v/>
      </c>
      <c r="W161" s="696">
        <f>IFERROR(SUM(W158:W159),"0")</f>
        <v/>
      </c>
      <c r="X161" s="43" t="n"/>
      <c r="Y161" s="697" t="n"/>
      <c r="Z161" s="697" t="n"/>
    </row>
    <row r="162" ht="14.25" customHeight="1">
      <c r="A162" s="340" t="inlineStr">
        <is>
          <t>Ветчины</t>
        </is>
      </c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323" t="n"/>
      <c r="N162" s="323" t="n"/>
      <c r="O162" s="323" t="n"/>
      <c r="P162" s="323" t="n"/>
      <c r="Q162" s="323" t="n"/>
      <c r="R162" s="323" t="n"/>
      <c r="S162" s="323" t="n"/>
      <c r="T162" s="323" t="n"/>
      <c r="U162" s="323" t="n"/>
      <c r="V162" s="323" t="n"/>
      <c r="W162" s="323" t="n"/>
      <c r="X162" s="323" t="n"/>
      <c r="Y162" s="340" t="n"/>
      <c r="Z162" s="340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5" t="n">
        <v>4680115882935</v>
      </c>
      <c r="E163" s="657" t="n"/>
      <c r="F163" s="689" t="n">
        <v>1.35</v>
      </c>
      <c r="G163" s="38" t="n">
        <v>8</v>
      </c>
      <c r="H163" s="689" t="n">
        <v>10.8</v>
      </c>
      <c r="I163" s="68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81" t="inlineStr">
        <is>
          <t>Ветчина «Сочинка с сочным окороком» Весовой п/а ТМ «Стародворье»</t>
        </is>
      </c>
      <c r="O163" s="691" t="n"/>
      <c r="P163" s="691" t="n"/>
      <c r="Q163" s="691" t="n"/>
      <c r="R163" s="657" t="n"/>
      <c r="S163" s="40" t="inlineStr"/>
      <c r="T163" s="40" t="inlineStr"/>
      <c r="U163" s="41" t="inlineStr">
        <is>
          <t>кг</t>
        </is>
      </c>
      <c r="V163" s="692" t="n">
        <v>0</v>
      </c>
      <c r="W163" s="69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5" t="n">
        <v>4680115880764</v>
      </c>
      <c r="E164" s="657" t="n"/>
      <c r="F164" s="689" t="n">
        <v>0.35</v>
      </c>
      <c r="G164" s="38" t="n">
        <v>6</v>
      </c>
      <c r="H164" s="689" t="n">
        <v>2.1</v>
      </c>
      <c r="I164" s="68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30" t="n"/>
      <c r="B165" s="323" t="n"/>
      <c r="C165" s="323" t="n"/>
      <c r="D165" s="323" t="n"/>
      <c r="E165" s="323" t="n"/>
      <c r="F165" s="323" t="n"/>
      <c r="G165" s="323" t="n"/>
      <c r="H165" s="323" t="n"/>
      <c r="I165" s="323" t="n"/>
      <c r="J165" s="323" t="n"/>
      <c r="K165" s="323" t="n"/>
      <c r="L165" s="323" t="n"/>
      <c r="M165" s="694" t="n"/>
      <c r="N165" s="695" t="inlineStr">
        <is>
          <t>Итого</t>
        </is>
      </c>
      <c r="O165" s="665" t="n"/>
      <c r="P165" s="665" t="n"/>
      <c r="Q165" s="665" t="n"/>
      <c r="R165" s="665" t="n"/>
      <c r="S165" s="665" t="n"/>
      <c r="T165" s="666" t="n"/>
      <c r="U165" s="43" t="inlineStr">
        <is>
          <t>кор</t>
        </is>
      </c>
      <c r="V165" s="696">
        <f>IFERROR(V163/H163,"0")+IFERROR(V164/H164,"0")</f>
        <v/>
      </c>
      <c r="W165" s="696">
        <f>IFERROR(W163/H163,"0")+IFERROR(W164/H164,"0")</f>
        <v/>
      </c>
      <c r="X165" s="696">
        <f>IFERROR(IF(X163="",0,X163),"0")+IFERROR(IF(X164="",0,X164),"0")</f>
        <v/>
      </c>
      <c r="Y165" s="697" t="n"/>
      <c r="Z165" s="697" t="n"/>
    </row>
    <row r="166">
      <c r="A166" s="323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кг</t>
        </is>
      </c>
      <c r="V166" s="696">
        <f>IFERROR(SUM(V163:V164),"0")</f>
        <v/>
      </c>
      <c r="W166" s="696">
        <f>IFERROR(SUM(W163:W164),"0")</f>
        <v/>
      </c>
      <c r="X166" s="43" t="n"/>
      <c r="Y166" s="697" t="n"/>
      <c r="Z166" s="697" t="n"/>
    </row>
    <row r="167" ht="14.25" customHeight="1">
      <c r="A167" s="340" t="inlineStr">
        <is>
          <t>Копченые колбасы</t>
        </is>
      </c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323" t="n"/>
      <c r="N167" s="323" t="n"/>
      <c r="O167" s="323" t="n"/>
      <c r="P167" s="323" t="n"/>
      <c r="Q167" s="323" t="n"/>
      <c r="R167" s="323" t="n"/>
      <c r="S167" s="323" t="n"/>
      <c r="T167" s="323" t="n"/>
      <c r="U167" s="323" t="n"/>
      <c r="V167" s="323" t="n"/>
      <c r="W167" s="323" t="n"/>
      <c r="X167" s="323" t="n"/>
      <c r="Y167" s="340" t="n"/>
      <c r="Z167" s="340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5" t="n">
        <v>4680115882683</v>
      </c>
      <c r="E168" s="657" t="n"/>
      <c r="F168" s="689" t="n">
        <v>0.9</v>
      </c>
      <c r="G168" s="38" t="n">
        <v>6</v>
      </c>
      <c r="H168" s="689" t="n">
        <v>5.4</v>
      </c>
      <c r="I168" s="68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91" t="n"/>
      <c r="P168" s="691" t="n"/>
      <c r="Q168" s="691" t="n"/>
      <c r="R168" s="657" t="n"/>
      <c r="S168" s="40" t="inlineStr"/>
      <c r="T168" s="40" t="inlineStr"/>
      <c r="U168" s="41" t="inlineStr">
        <is>
          <t>кг</t>
        </is>
      </c>
      <c r="V168" s="692" t="n">
        <v>0</v>
      </c>
      <c r="W168" s="69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5" t="n">
        <v>4680115882690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5" t="n">
        <v>4680115882669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5" t="n">
        <v>4680115882676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30" t="n"/>
      <c r="B172" s="323" t="n"/>
      <c r="C172" s="323" t="n"/>
      <c r="D172" s="323" t="n"/>
      <c r="E172" s="323" t="n"/>
      <c r="F172" s="323" t="n"/>
      <c r="G172" s="323" t="n"/>
      <c r="H172" s="323" t="n"/>
      <c r="I172" s="323" t="n"/>
      <c r="J172" s="323" t="n"/>
      <c r="K172" s="323" t="n"/>
      <c r="L172" s="323" t="n"/>
      <c r="M172" s="694" t="n"/>
      <c r="N172" s="695" t="inlineStr">
        <is>
          <t>Итого</t>
        </is>
      </c>
      <c r="O172" s="665" t="n"/>
      <c r="P172" s="665" t="n"/>
      <c r="Q172" s="665" t="n"/>
      <c r="R172" s="665" t="n"/>
      <c r="S172" s="665" t="n"/>
      <c r="T172" s="666" t="n"/>
      <c r="U172" s="43" t="inlineStr">
        <is>
          <t>кор</t>
        </is>
      </c>
      <c r="V172" s="696">
        <f>IFERROR(V168/H168,"0")+IFERROR(V169/H169,"0")+IFERROR(V170/H170,"0")+IFERROR(V171/H171,"0")</f>
        <v/>
      </c>
      <c r="W172" s="696">
        <f>IFERROR(W168/H168,"0")+IFERROR(W169/H169,"0")+IFERROR(W170/H170,"0")+IFERROR(W171/H171,"0")</f>
        <v/>
      </c>
      <c r="X172" s="696">
        <f>IFERROR(IF(X168="",0,X168),"0")+IFERROR(IF(X169="",0,X169),"0")+IFERROR(IF(X170="",0,X170),"0")+IFERROR(IF(X171="",0,X171),"0")</f>
        <v/>
      </c>
      <c r="Y172" s="697" t="n"/>
      <c r="Z172" s="697" t="n"/>
    </row>
    <row r="173">
      <c r="A173" s="323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кг</t>
        </is>
      </c>
      <c r="V173" s="696">
        <f>IFERROR(SUM(V168:V171),"0")</f>
        <v/>
      </c>
      <c r="W173" s="696">
        <f>IFERROR(SUM(W168:W171),"0")</f>
        <v/>
      </c>
      <c r="X173" s="43" t="n"/>
      <c r="Y173" s="697" t="n"/>
      <c r="Z173" s="697" t="n"/>
    </row>
    <row r="174" ht="14.25" customHeight="1">
      <c r="A174" s="340" t="inlineStr">
        <is>
          <t>Сосиски</t>
        </is>
      </c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323" t="n"/>
      <c r="N174" s="323" t="n"/>
      <c r="O174" s="323" t="n"/>
      <c r="P174" s="323" t="n"/>
      <c r="Q174" s="323" t="n"/>
      <c r="R174" s="323" t="n"/>
      <c r="S174" s="323" t="n"/>
      <c r="T174" s="323" t="n"/>
      <c r="U174" s="323" t="n"/>
      <c r="V174" s="323" t="n"/>
      <c r="W174" s="323" t="n"/>
      <c r="X174" s="323" t="n"/>
      <c r="Y174" s="340" t="n"/>
      <c r="Z174" s="340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5" t="n">
        <v>4680115881556</v>
      </c>
      <c r="E175" s="657" t="n"/>
      <c r="F175" s="689" t="n">
        <v>1</v>
      </c>
      <c r="G175" s="38" t="n">
        <v>4</v>
      </c>
      <c r="H175" s="689" t="n">
        <v>4</v>
      </c>
      <c r="I175" s="68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91" t="n"/>
      <c r="P175" s="691" t="n"/>
      <c r="Q175" s="691" t="n"/>
      <c r="R175" s="657" t="n"/>
      <c r="S175" s="40" t="inlineStr"/>
      <c r="T175" s="40" t="inlineStr"/>
      <c r="U175" s="41" t="inlineStr">
        <is>
          <t>кг</t>
        </is>
      </c>
      <c r="V175" s="692" t="n">
        <v>0</v>
      </c>
      <c r="W175" s="69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5" t="n">
        <v>4680115880573</v>
      </c>
      <c r="E176" s="657" t="n"/>
      <c r="F176" s="689" t="n">
        <v>1.45</v>
      </c>
      <c r="G176" s="38" t="n">
        <v>6</v>
      </c>
      <c r="H176" s="689" t="n">
        <v>8.699999999999999</v>
      </c>
      <c r="I176" s="68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8" t="inlineStr">
        <is>
          <t>Сосиски «Сочинки» Весовой п/а ТМ «Стародворье»</t>
        </is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5" t="n">
        <v>4680115881594</v>
      </c>
      <c r="E177" s="657" t="n"/>
      <c r="F177" s="689" t="n">
        <v>1.35</v>
      </c>
      <c r="G177" s="38" t="n">
        <v>6</v>
      </c>
      <c r="H177" s="689" t="n">
        <v>8.1</v>
      </c>
      <c r="I177" s="68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5" t="n">
        <v>4680115881587</v>
      </c>
      <c r="E178" s="657" t="n"/>
      <c r="F178" s="689" t="n">
        <v>1</v>
      </c>
      <c r="G178" s="38" t="n">
        <v>4</v>
      </c>
      <c r="H178" s="689" t="n">
        <v>4</v>
      </c>
      <c r="I178" s="68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0" t="inlineStr">
        <is>
          <t>Сосиски «Сочинки по-баварски с сыром» вес п/а ТМ «Стародворье» 1,0 кг</t>
        </is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5" t="n">
        <v>4680115880962</v>
      </c>
      <c r="E179" s="657" t="n"/>
      <c r="F179" s="689" t="n">
        <v>1.3</v>
      </c>
      <c r="G179" s="38" t="n">
        <v>6</v>
      </c>
      <c r="H179" s="689" t="n">
        <v>7.8</v>
      </c>
      <c r="I179" s="68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5" t="n">
        <v>4680115881617</v>
      </c>
      <c r="E180" s="657" t="n"/>
      <c r="F180" s="689" t="n">
        <v>1.35</v>
      </c>
      <c r="G180" s="38" t="n">
        <v>6</v>
      </c>
      <c r="H180" s="689" t="n">
        <v>8.1</v>
      </c>
      <c r="I180" s="68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5" t="n">
        <v>4680115881228</v>
      </c>
      <c r="E181" s="657" t="n"/>
      <c r="F181" s="689" t="n">
        <v>0.4</v>
      </c>
      <c r="G181" s="38" t="n">
        <v>6</v>
      </c>
      <c r="H181" s="689" t="n">
        <v>2.4</v>
      </c>
      <c r="I181" s="68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3" t="inlineStr">
        <is>
          <t>Сосиски «Сочинки по-баварски с сыром» Фикс.вес 0,4 П/а мгс ТМ «Стародворье»</t>
        </is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5" t="n">
        <v>4680115881037</v>
      </c>
      <c r="E182" s="657" t="n"/>
      <c r="F182" s="689" t="n">
        <v>0.84</v>
      </c>
      <c r="G182" s="38" t="n">
        <v>4</v>
      </c>
      <c r="H182" s="689" t="n">
        <v>3.36</v>
      </c>
      <c r="I182" s="68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0,84 кг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0</v>
      </c>
      <c r="W182" s="69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5" t="n">
        <v>4680115881211</v>
      </c>
      <c r="E183" s="657" t="n"/>
      <c r="F183" s="689" t="n">
        <v>0.4</v>
      </c>
      <c r="G183" s="38" t="n">
        <v>6</v>
      </c>
      <c r="H183" s="689" t="n">
        <v>2.4</v>
      </c>
      <c r="I183" s="68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5" t="n">
        <v>4680115881020</v>
      </c>
      <c r="E184" s="657" t="n"/>
      <c r="F184" s="689" t="n">
        <v>0.84</v>
      </c>
      <c r="G184" s="38" t="n">
        <v>4</v>
      </c>
      <c r="H184" s="689" t="n">
        <v>3.36</v>
      </c>
      <c r="I184" s="68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0</v>
      </c>
      <c r="W184" s="69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5" t="n">
        <v>4680115882195</v>
      </c>
      <c r="E185" s="657" t="n"/>
      <c r="F185" s="689" t="n">
        <v>0.4</v>
      </c>
      <c r="G185" s="38" t="n">
        <v>6</v>
      </c>
      <c r="H185" s="689" t="n">
        <v>2.4</v>
      </c>
      <c r="I185" s="68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5" t="n">
        <v>4680115882607</v>
      </c>
      <c r="E186" s="657" t="n"/>
      <c r="F186" s="689" t="n">
        <v>0.3</v>
      </c>
      <c r="G186" s="38" t="n">
        <v>6</v>
      </c>
      <c r="H186" s="689" t="n">
        <v>1.8</v>
      </c>
      <c r="I186" s="68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5" t="n">
        <v>4680115880092</v>
      </c>
      <c r="E187" s="657" t="n"/>
      <c r="F187" s="689" t="n">
        <v>0.4</v>
      </c>
      <c r="G187" s="38" t="n">
        <v>6</v>
      </c>
      <c r="H187" s="689" t="n">
        <v>2.4</v>
      </c>
      <c r="I187" s="68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5" t="n">
        <v>4680115880221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5" t="n">
        <v>4680115882942</v>
      </c>
      <c r="E189" s="657" t="n"/>
      <c r="F189" s="689" t="n">
        <v>0.3</v>
      </c>
      <c r="G189" s="38" t="n">
        <v>6</v>
      </c>
      <c r="H189" s="689" t="n">
        <v>1.8</v>
      </c>
      <c r="I189" s="68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5" t="n">
        <v>4680115880504</v>
      </c>
      <c r="E190" s="657" t="n"/>
      <c r="F190" s="689" t="n">
        <v>0.4</v>
      </c>
      <c r="G190" s="38" t="n">
        <v>6</v>
      </c>
      <c r="H190" s="689" t="n">
        <v>2.4</v>
      </c>
      <c r="I190" s="68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5" t="n">
        <v>4680115882164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30" t="n"/>
      <c r="B192" s="323" t="n"/>
      <c r="C192" s="323" t="n"/>
      <c r="D192" s="323" t="n"/>
      <c r="E192" s="323" t="n"/>
      <c r="F192" s="323" t="n"/>
      <c r="G192" s="323" t="n"/>
      <c r="H192" s="323" t="n"/>
      <c r="I192" s="323" t="n"/>
      <c r="J192" s="323" t="n"/>
      <c r="K192" s="323" t="n"/>
      <c r="L192" s="323" t="n"/>
      <c r="M192" s="694" t="n"/>
      <c r="N192" s="695" t="inlineStr">
        <is>
          <t>Итого</t>
        </is>
      </c>
      <c r="O192" s="665" t="n"/>
      <c r="P192" s="665" t="n"/>
      <c r="Q192" s="665" t="n"/>
      <c r="R192" s="665" t="n"/>
      <c r="S192" s="665" t="n"/>
      <c r="T192" s="666" t="n"/>
      <c r="U192" s="43" t="inlineStr">
        <is>
          <t>кор</t>
        </is>
      </c>
      <c r="V192" s="69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7" t="n"/>
      <c r="Z192" s="697" t="n"/>
    </row>
    <row r="193">
      <c r="A193" s="323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кг</t>
        </is>
      </c>
      <c r="V193" s="696">
        <f>IFERROR(SUM(V175:V191),"0")</f>
        <v/>
      </c>
      <c r="W193" s="696">
        <f>IFERROR(SUM(W175:W191),"0")</f>
        <v/>
      </c>
      <c r="X193" s="43" t="n"/>
      <c r="Y193" s="697" t="n"/>
      <c r="Z193" s="697" t="n"/>
    </row>
    <row r="194" ht="14.25" customHeight="1">
      <c r="A194" s="340" t="inlineStr">
        <is>
          <t>Сардельки</t>
        </is>
      </c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323" t="n"/>
      <c r="N194" s="323" t="n"/>
      <c r="O194" s="323" t="n"/>
      <c r="P194" s="323" t="n"/>
      <c r="Q194" s="323" t="n"/>
      <c r="R194" s="323" t="n"/>
      <c r="S194" s="323" t="n"/>
      <c r="T194" s="323" t="n"/>
      <c r="U194" s="323" t="n"/>
      <c r="V194" s="323" t="n"/>
      <c r="W194" s="323" t="n"/>
      <c r="X194" s="323" t="n"/>
      <c r="Y194" s="340" t="n"/>
      <c r="Z194" s="340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5" t="n">
        <v>4680115882874</v>
      </c>
      <c r="E195" s="657" t="n"/>
      <c r="F195" s="689" t="n">
        <v>0.8</v>
      </c>
      <c r="G195" s="38" t="n">
        <v>4</v>
      </c>
      <c r="H195" s="689" t="n">
        <v>3.2</v>
      </c>
      <c r="I195" s="68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4" t="inlineStr">
        <is>
          <t>Сардельки «Сочинки» Весовой н/о ТМ «Стародворье»</t>
        </is>
      </c>
      <c r="O195" s="691" t="n"/>
      <c r="P195" s="691" t="n"/>
      <c r="Q195" s="691" t="n"/>
      <c r="R195" s="657" t="n"/>
      <c r="S195" s="40" t="inlineStr"/>
      <c r="T195" s="40" t="inlineStr"/>
      <c r="U195" s="41" t="inlineStr">
        <is>
          <t>кг</t>
        </is>
      </c>
      <c r="V195" s="692" t="n">
        <v>0</v>
      </c>
      <c r="W195" s="69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5" t="n">
        <v>4680115884434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«Шпикачки 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5" t="n">
        <v>4680115880801</v>
      </c>
      <c r="E197" s="657" t="n"/>
      <c r="F197" s="689" t="n">
        <v>0.4</v>
      </c>
      <c r="G197" s="38" t="n">
        <v>6</v>
      </c>
      <c r="H197" s="689" t="n">
        <v>2.4</v>
      </c>
      <c r="I197" s="68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5" t="n">
        <v>4680115880818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30" t="n"/>
      <c r="B199" s="323" t="n"/>
      <c r="C199" s="323" t="n"/>
      <c r="D199" s="323" t="n"/>
      <c r="E199" s="323" t="n"/>
      <c r="F199" s="323" t="n"/>
      <c r="G199" s="323" t="n"/>
      <c r="H199" s="323" t="n"/>
      <c r="I199" s="323" t="n"/>
      <c r="J199" s="323" t="n"/>
      <c r="K199" s="323" t="n"/>
      <c r="L199" s="323" t="n"/>
      <c r="M199" s="694" t="n"/>
      <c r="N199" s="695" t="inlineStr">
        <is>
          <t>Итого</t>
        </is>
      </c>
      <c r="O199" s="665" t="n"/>
      <c r="P199" s="665" t="n"/>
      <c r="Q199" s="665" t="n"/>
      <c r="R199" s="665" t="n"/>
      <c r="S199" s="665" t="n"/>
      <c r="T199" s="666" t="n"/>
      <c r="U199" s="43" t="inlineStr">
        <is>
          <t>кор</t>
        </is>
      </c>
      <c r="V199" s="696">
        <f>IFERROR(V195/H195,"0")+IFERROR(V196/H196,"0")+IFERROR(V197/H197,"0")+IFERROR(V198/H198,"0")</f>
        <v/>
      </c>
      <c r="W199" s="696">
        <f>IFERROR(W195/H195,"0")+IFERROR(W196/H196,"0")+IFERROR(W197/H197,"0")+IFERROR(W198/H198,"0")</f>
        <v/>
      </c>
      <c r="X199" s="696">
        <f>IFERROR(IF(X195="",0,X195),"0")+IFERROR(IF(X196="",0,X196),"0")+IFERROR(IF(X197="",0,X197),"0")+IFERROR(IF(X198="",0,X198),"0")</f>
        <v/>
      </c>
      <c r="Y199" s="697" t="n"/>
      <c r="Z199" s="697" t="n"/>
    </row>
    <row r="200">
      <c r="A200" s="323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кг</t>
        </is>
      </c>
      <c r="V200" s="696">
        <f>IFERROR(SUM(V195:V198),"0")</f>
        <v/>
      </c>
      <c r="W200" s="696">
        <f>IFERROR(SUM(W195:W198),"0")</f>
        <v/>
      </c>
      <c r="X200" s="43" t="n"/>
      <c r="Y200" s="697" t="n"/>
      <c r="Z200" s="697" t="n"/>
    </row>
    <row r="201" ht="16.5" customHeight="1">
      <c r="A201" s="339" t="inlineStr">
        <is>
          <t>Филедворская</t>
        </is>
      </c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323" t="n"/>
      <c r="N201" s="323" t="n"/>
      <c r="O201" s="323" t="n"/>
      <c r="P201" s="323" t="n"/>
      <c r="Q201" s="323" t="n"/>
      <c r="R201" s="323" t="n"/>
      <c r="S201" s="323" t="n"/>
      <c r="T201" s="323" t="n"/>
      <c r="U201" s="323" t="n"/>
      <c r="V201" s="323" t="n"/>
      <c r="W201" s="323" t="n"/>
      <c r="X201" s="323" t="n"/>
      <c r="Y201" s="339" t="n"/>
      <c r="Z201" s="339" t="n"/>
    </row>
    <row r="202" ht="14.25" customHeight="1">
      <c r="A202" s="340" t="inlineStr">
        <is>
          <t>Копченые колбасы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40" t="n"/>
      <c r="Z202" s="340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5" t="n">
        <v>4607091389845</v>
      </c>
      <c r="E203" s="657" t="n"/>
      <c r="F203" s="689" t="n">
        <v>0.35</v>
      </c>
      <c r="G203" s="38" t="n">
        <v>6</v>
      </c>
      <c r="H203" s="689" t="n">
        <v>2.1</v>
      </c>
      <c r="I203" s="689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91" t="n"/>
      <c r="P203" s="691" t="n"/>
      <c r="Q203" s="691" t="n"/>
      <c r="R203" s="657" t="n"/>
      <c r="S203" s="40" t="inlineStr"/>
      <c r="T203" s="40" t="inlineStr"/>
      <c r="U203" s="41" t="inlineStr">
        <is>
          <t>кг</t>
        </is>
      </c>
      <c r="V203" s="692" t="n">
        <v>0</v>
      </c>
      <c r="W203" s="693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30" t="n"/>
      <c r="B204" s="323" t="n"/>
      <c r="C204" s="323" t="n"/>
      <c r="D204" s="323" t="n"/>
      <c r="E204" s="323" t="n"/>
      <c r="F204" s="323" t="n"/>
      <c r="G204" s="323" t="n"/>
      <c r="H204" s="323" t="n"/>
      <c r="I204" s="323" t="n"/>
      <c r="J204" s="323" t="n"/>
      <c r="K204" s="323" t="n"/>
      <c r="L204" s="323" t="n"/>
      <c r="M204" s="694" t="n"/>
      <c r="N204" s="695" t="inlineStr">
        <is>
          <t>Итого</t>
        </is>
      </c>
      <c r="O204" s="665" t="n"/>
      <c r="P204" s="665" t="n"/>
      <c r="Q204" s="665" t="n"/>
      <c r="R204" s="665" t="n"/>
      <c r="S204" s="665" t="n"/>
      <c r="T204" s="666" t="n"/>
      <c r="U204" s="43" t="inlineStr">
        <is>
          <t>кор</t>
        </is>
      </c>
      <c r="V204" s="696">
        <f>IFERROR(V203/H203,"0")</f>
        <v/>
      </c>
      <c r="W204" s="696">
        <f>IFERROR(W203/H203,"0")</f>
        <v/>
      </c>
      <c r="X204" s="696">
        <f>IFERROR(IF(X203="",0,X203),"0")</f>
        <v/>
      </c>
      <c r="Y204" s="697" t="n"/>
      <c r="Z204" s="697" t="n"/>
    </row>
    <row r="205">
      <c r="A205" s="323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кг</t>
        </is>
      </c>
      <c r="V205" s="696">
        <f>IFERROR(SUM(V203:V203),"0")</f>
        <v/>
      </c>
      <c r="W205" s="696">
        <f>IFERROR(SUM(W203:W203),"0")</f>
        <v/>
      </c>
      <c r="X205" s="43" t="n"/>
      <c r="Y205" s="697" t="n"/>
      <c r="Z205" s="697" t="n"/>
    </row>
    <row r="206" ht="16.5" customHeight="1">
      <c r="A206" s="339" t="inlineStr">
        <is>
          <t>Бордо</t>
        </is>
      </c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323" t="n"/>
      <c r="N206" s="323" t="n"/>
      <c r="O206" s="323" t="n"/>
      <c r="P206" s="323" t="n"/>
      <c r="Q206" s="323" t="n"/>
      <c r="R206" s="323" t="n"/>
      <c r="S206" s="323" t="n"/>
      <c r="T206" s="323" t="n"/>
      <c r="U206" s="323" t="n"/>
      <c r="V206" s="323" t="n"/>
      <c r="W206" s="323" t="n"/>
      <c r="X206" s="323" t="n"/>
      <c r="Y206" s="339" t="n"/>
      <c r="Z206" s="339" t="n"/>
    </row>
    <row r="207" ht="14.25" customHeight="1">
      <c r="A207" s="340" t="inlineStr">
        <is>
          <t>Вареные колбасы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40" t="n"/>
      <c r="Z207" s="340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5" t="n">
        <v>4607091387445</v>
      </c>
      <c r="E208" s="657" t="n"/>
      <c r="F208" s="689" t="n">
        <v>0.9</v>
      </c>
      <c r="G208" s="38" t="n">
        <v>10</v>
      </c>
      <c r="H208" s="689" t="n">
        <v>9</v>
      </c>
      <c r="I208" s="689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91" t="n"/>
      <c r="P208" s="691" t="n"/>
      <c r="Q208" s="691" t="n"/>
      <c r="R208" s="657" t="n"/>
      <c r="S208" s="40" t="inlineStr"/>
      <c r="T208" s="40" t="inlineStr"/>
      <c r="U208" s="41" t="inlineStr">
        <is>
          <t>кг</t>
        </is>
      </c>
      <c r="V208" s="692" t="n">
        <v>0</v>
      </c>
      <c r="W208" s="69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5" t="n">
        <v>4607091386004</v>
      </c>
      <c r="E209" s="657" t="n"/>
      <c r="F209" s="689" t="n">
        <v>1.35</v>
      </c>
      <c r="G209" s="38" t="n">
        <v>8</v>
      </c>
      <c r="H209" s="689" t="n">
        <v>10.8</v>
      </c>
      <c r="I209" s="689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1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1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5" t="n">
        <v>4607091386073</v>
      </c>
      <c r="E211" s="657" t="n"/>
      <c r="F211" s="689" t="n">
        <v>0.9</v>
      </c>
      <c r="G211" s="38" t="n">
        <v>10</v>
      </c>
      <c r="H211" s="689" t="n">
        <v>9</v>
      </c>
      <c r="I211" s="689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5" t="n">
        <v>4607091387322</v>
      </c>
      <c r="E212" s="657" t="n"/>
      <c r="F212" s="689" t="n">
        <v>1.35</v>
      </c>
      <c r="G212" s="38" t="n">
        <v>8</v>
      </c>
      <c r="H212" s="689" t="n">
        <v>10.8</v>
      </c>
      <c r="I212" s="689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5" t="n">
        <v>4607091387377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5" t="n">
        <v>4607091387353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5" t="n">
        <v>4607091386011</v>
      </c>
      <c r="E216" s="657" t="n"/>
      <c r="F216" s="689" t="n">
        <v>0.5</v>
      </c>
      <c r="G216" s="38" t="n">
        <v>10</v>
      </c>
      <c r="H216" s="689" t="n">
        <v>5</v>
      </c>
      <c r="I216" s="689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5" t="n">
        <v>4607091387308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5" t="n">
        <v>4607091387339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5" t="n">
        <v>4680115882638</v>
      </c>
      <c r="E219" s="657" t="n"/>
      <c r="F219" s="689" t="n">
        <v>0.4</v>
      </c>
      <c r="G219" s="38" t="n">
        <v>10</v>
      </c>
      <c r="H219" s="689" t="n">
        <v>4</v>
      </c>
      <c r="I219" s="68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5" t="n">
        <v>4680115881938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5" t="n">
        <v>4607091387346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SU002616</t>
        </is>
      </c>
      <c r="B222" s="64" t="inlineStr">
        <is>
          <t>P002950</t>
        </is>
      </c>
      <c r="C222" s="37" t="n">
        <v>4301011353</v>
      </c>
      <c r="D222" s="335" t="n">
        <v>4607091389807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IFERROR(SUM(V208:V222),"0")</f>
        <v/>
      </c>
      <c r="W224" s="696">
        <f>IFERROR(SUM(W208:W222),"0")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0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1.35</v>
      </c>
      <c r="G236" s="38" t="n">
        <v>6</v>
      </c>
      <c r="H236" s="689" t="n">
        <v>8.1</v>
      </c>
      <c r="I236" s="689" t="n">
        <v>8.657999999999999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0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0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0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3300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15250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0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0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0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SU003277</t>
        </is>
      </c>
      <c r="B384" s="64" t="inlineStr">
        <is>
          <t>P003775</t>
        </is>
      </c>
      <c r="C384" s="37" t="n">
        <v>4301032045</v>
      </c>
      <c r="D384" s="335" t="n">
        <v>4680115884335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«Филейбургская зернистая»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SU003281</t>
        </is>
      </c>
      <c r="B385" s="64" t="inlineStr">
        <is>
          <t>P003774</t>
        </is>
      </c>
      <c r="C385" s="37" t="n">
        <v>4301170011</v>
      </c>
      <c r="D385" s="335" t="n">
        <v>4680115884113</v>
      </c>
      <c r="E385" s="657" t="n"/>
      <c r="F385" s="689" t="n">
        <v>0.11</v>
      </c>
      <c r="G385" s="38" t="n">
        <v>12</v>
      </c>
      <c r="H385" s="689" t="n">
        <v>1.32</v>
      </c>
      <c r="I385" s="689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4" t="inlineStr">
        <is>
          <t>с/к колбасы «Филейбургская с филе сочного окорока» ф/в 0,11 н/о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0" t="inlineStr">
        <is>
          <t>КИ</t>
        </is>
      </c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35" t="n">
        <v>4680115884359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«Балыкбургская с мраморным балыком и нотками кориандра»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SU003278</t>
        </is>
      </c>
      <c r="B387" s="64" t="inlineStr">
        <is>
          <t>P003777</t>
        </is>
      </c>
      <c r="C387" s="37" t="n">
        <v>4301032047</v>
      </c>
      <c r="D387" s="335" t="n">
        <v>4680115884342</v>
      </c>
      <c r="E387" s="657" t="n"/>
      <c r="F387" s="689" t="n">
        <v>0.06</v>
      </c>
      <c r="G387" s="38" t="n">
        <v>20</v>
      </c>
      <c r="H387" s="689" t="n">
        <v>1.2</v>
      </c>
      <c r="I387" s="689" t="n">
        <v>1.8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06" t="inlineStr">
        <is>
          <t>с/к колбасы «Филейбургская с ароматными пряностями» ф/в 0,06 нарезка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0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0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0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/>
      </c>
      <c r="W471" s="696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/>
      </c>
      <c r="W475" s="696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1" s="53">
        <f>IFERROR(W130*1,"0")+IFERROR(W131*1,"0")+IFERROR(W132*1,"0")</f>
        <v/>
      </c>
      <c r="G481" s="53">
        <f>IFERROR(W138*1,"0")+IFERROR(W139*1,"0")+IFERROR(W140*1,"0")</f>
        <v/>
      </c>
      <c r="H481" s="53">
        <f>IFERROR(W145*1,"0")+IFERROR(W146*1,"0")+IFERROR(W147*1,"0")+IFERROR(W148*1,"0")+IFERROR(W149*1,"0")+IFERROR(W150*1,"0")+IFERROR(W151*1,"0")+IFERROR(W152*1,"0")+IFERROR(W153*1,"0")</f>
        <v/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53">
        <f>IFERROR(W203*1,"0")</f>
        <v/>
      </c>
      <c r="K481" s="323" t="n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ExPFHc3UAr2UHVvwPxIQ==" formatRows="1" sort="0" spinCount="100000" hashValue="f8Sm+TQ5KsL3UzB+ZoJydkXL7JR5K2PAEiefEHRUBphK0mNShlTduTOuLb2JmMIb5GzEq9ZxtUXGPvOIqexuVg=="/>
  <autoFilter ref="B18:X476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56:X356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A372:X372"/>
    <mergeCell ref="D357:E357"/>
    <mergeCell ref="N28:R28"/>
    <mergeCell ref="N392:R392"/>
    <mergeCell ref="D71:E71"/>
    <mergeCell ref="N186:R186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D197:E197"/>
    <mergeCell ref="A135:X135"/>
    <mergeCell ref="N32:T32"/>
    <mergeCell ref="A206:X206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178:R178"/>
    <mergeCell ref="D110:E110"/>
    <mergeCell ref="N270:R270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A81:M82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D30:E30"/>
    <mergeCell ref="N407:R407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294:X294"/>
    <mergeCell ref="A370:M371"/>
    <mergeCell ref="N436:R436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D103:E103"/>
    <mergeCell ref="N358:R358"/>
    <mergeCell ref="D230:E230"/>
    <mergeCell ref="D168:E168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N37:T37"/>
    <mergeCell ref="A62:X62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172:T172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A160:M161"/>
    <mergeCell ref="N105:T105"/>
    <mergeCell ref="N123:R123"/>
    <mergeCell ref="N421:R421"/>
    <mergeCell ref="N408:R408"/>
    <mergeCell ref="D39:E39"/>
    <mergeCell ref="N447:R447"/>
    <mergeCell ref="N187:R187"/>
    <mergeCell ref="D418:E418"/>
    <mergeCell ref="D89:E89"/>
    <mergeCell ref="N254:R254"/>
    <mergeCell ref="A288:M289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8:C8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3WQxuBZGob+qGLt/AphSA==" formatRows="1" sort="0" spinCount="100000" hashValue="8Hh7+8xuweqJ/QaZcin6zNz6bormG3uQRUgi5v5VkTyFMq7ok3iB1Pi0qkqeZ0dJOOa54s5I2Bvk5vSz08PR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2023-12-12T08:50:47Z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