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445BF00-AB27-46D7-9836-44B27E5619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X427" i="1" s="1"/>
  <c r="N427" i="1"/>
  <c r="W426" i="1"/>
  <c r="W428" i="1" s="1"/>
  <c r="N426" i="1"/>
  <c r="V424" i="1"/>
  <c r="V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X398" i="1" s="1"/>
  <c r="N398" i="1"/>
  <c r="W397" i="1"/>
  <c r="W399" i="1" s="1"/>
  <c r="N397" i="1"/>
  <c r="V394" i="1"/>
  <c r="V393" i="1"/>
  <c r="W392" i="1"/>
  <c r="X392" i="1" s="1"/>
  <c r="W391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W354" i="1" s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X327" i="1" s="1"/>
  <c r="N327" i="1"/>
  <c r="V324" i="1"/>
  <c r="V323" i="1"/>
  <c r="W322" i="1"/>
  <c r="W324" i="1" s="1"/>
  <c r="N322" i="1"/>
  <c r="V320" i="1"/>
  <c r="V319" i="1"/>
  <c r="W318" i="1"/>
  <c r="W320" i="1" s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X277" i="1"/>
  <c r="X279" i="1" s="1"/>
  <c r="W277" i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X255" i="1"/>
  <c r="W255" i="1"/>
  <c r="X254" i="1"/>
  <c r="X257" i="1" s="1"/>
  <c r="W254" i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X214" i="1"/>
  <c r="W214" i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N209" i="1"/>
  <c r="W208" i="1"/>
  <c r="X208" i="1" s="1"/>
  <c r="N208" i="1"/>
  <c r="V205" i="1"/>
  <c r="V204" i="1"/>
  <c r="W203" i="1"/>
  <c r="J481" i="1" s="1"/>
  <c r="N203" i="1"/>
  <c r="V200" i="1"/>
  <c r="V199" i="1"/>
  <c r="X198" i="1"/>
  <c r="W198" i="1"/>
  <c r="N198" i="1"/>
  <c r="W197" i="1"/>
  <c r="N197" i="1"/>
  <c r="W196" i="1"/>
  <c r="X196" i="1" s="1"/>
  <c r="W195" i="1"/>
  <c r="W200" i="1" s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N175" i="1"/>
  <c r="V173" i="1"/>
  <c r="V172" i="1"/>
  <c r="W171" i="1"/>
  <c r="X171" i="1" s="1"/>
  <c r="N171" i="1"/>
  <c r="W170" i="1"/>
  <c r="X170" i="1" s="1"/>
  <c r="N170" i="1"/>
  <c r="W169" i="1"/>
  <c r="N169" i="1"/>
  <c r="W168" i="1"/>
  <c r="W172" i="1" s="1"/>
  <c r="N168" i="1"/>
  <c r="V166" i="1"/>
  <c r="V165" i="1"/>
  <c r="X164" i="1"/>
  <c r="W164" i="1"/>
  <c r="N164" i="1"/>
  <c r="W163" i="1"/>
  <c r="W165" i="1" s="1"/>
  <c r="V161" i="1"/>
  <c r="V160" i="1"/>
  <c r="X159" i="1"/>
  <c r="W159" i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V142" i="1"/>
  <c r="V141" i="1"/>
  <c r="X140" i="1"/>
  <c r="W140" i="1"/>
  <c r="N140" i="1"/>
  <c r="W139" i="1"/>
  <c r="N139" i="1"/>
  <c r="W138" i="1"/>
  <c r="G481" i="1" s="1"/>
  <c r="N138" i="1"/>
  <c r="V134" i="1"/>
  <c r="V133" i="1"/>
  <c r="W132" i="1"/>
  <c r="X132" i="1" s="1"/>
  <c r="N132" i="1"/>
  <c r="W131" i="1"/>
  <c r="N131" i="1"/>
  <c r="W130" i="1"/>
  <c r="X130" i="1" s="1"/>
  <c r="V127" i="1"/>
  <c r="V126" i="1"/>
  <c r="W125" i="1"/>
  <c r="X125" i="1" s="1"/>
  <c r="W124" i="1"/>
  <c r="X124" i="1" s="1"/>
  <c r="N124" i="1"/>
  <c r="X123" i="1"/>
  <c r="W123" i="1"/>
  <c r="X122" i="1"/>
  <c r="W122" i="1"/>
  <c r="N122" i="1"/>
  <c r="W121" i="1"/>
  <c r="N121" i="1"/>
  <c r="V119" i="1"/>
  <c r="V118" i="1"/>
  <c r="W117" i="1"/>
  <c r="X117" i="1" s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W108" i="1"/>
  <c r="X108" i="1" s="1"/>
  <c r="W107" i="1"/>
  <c r="V105" i="1"/>
  <c r="V104" i="1"/>
  <c r="X103" i="1"/>
  <c r="W103" i="1"/>
  <c r="X102" i="1"/>
  <c r="W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4" i="1" s="1"/>
  <c r="N94" i="1"/>
  <c r="V92" i="1"/>
  <c r="V91" i="1"/>
  <c r="W90" i="1"/>
  <c r="X90" i="1" s="1"/>
  <c r="N90" i="1"/>
  <c r="X89" i="1"/>
  <c r="W89" i="1"/>
  <c r="N89" i="1"/>
  <c r="W88" i="1"/>
  <c r="X88" i="1" s="1"/>
  <c r="W87" i="1"/>
  <c r="X87" i="1" s="1"/>
  <c r="W86" i="1"/>
  <c r="X86" i="1" s="1"/>
  <c r="W85" i="1"/>
  <c r="W92" i="1" s="1"/>
  <c r="N85" i="1"/>
  <c r="X84" i="1"/>
  <c r="W84" i="1"/>
  <c r="V82" i="1"/>
  <c r="V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C48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E481" i="1" l="1"/>
  <c r="X331" i="1"/>
  <c r="X380" i="1"/>
  <c r="X381" i="1" s="1"/>
  <c r="W381" i="1"/>
  <c r="W394" i="1"/>
  <c r="W455" i="1"/>
  <c r="V475" i="1"/>
  <c r="X370" i="1"/>
  <c r="W193" i="1"/>
  <c r="V471" i="1"/>
  <c r="W32" i="1"/>
  <c r="X35" i="1"/>
  <c r="X36" i="1" s="1"/>
  <c r="W36" i="1"/>
  <c r="X39" i="1"/>
  <c r="X40" i="1" s="1"/>
  <c r="W40" i="1"/>
  <c r="X43" i="1"/>
  <c r="X44" i="1" s="1"/>
  <c r="W44" i="1"/>
  <c r="X49" i="1"/>
  <c r="W52" i="1"/>
  <c r="D481" i="1"/>
  <c r="W91" i="1"/>
  <c r="W119" i="1"/>
  <c r="W127" i="1"/>
  <c r="W133" i="1"/>
  <c r="X138" i="1"/>
  <c r="W141" i="1"/>
  <c r="H481" i="1"/>
  <c r="I481" i="1"/>
  <c r="X168" i="1"/>
  <c r="W173" i="1"/>
  <c r="X195" i="1"/>
  <c r="W199" i="1"/>
  <c r="X203" i="1"/>
  <c r="X204" i="1" s="1"/>
  <c r="W204" i="1"/>
  <c r="W224" i="1"/>
  <c r="W234" i="1"/>
  <c r="W252" i="1"/>
  <c r="W257" i="1"/>
  <c r="X318" i="1"/>
  <c r="X319" i="1" s="1"/>
  <c r="W319" i="1"/>
  <c r="X322" i="1"/>
  <c r="X323" i="1" s="1"/>
  <c r="W323" i="1"/>
  <c r="X391" i="1"/>
  <c r="X393" i="1" s="1"/>
  <c r="W393" i="1"/>
  <c r="X397" i="1"/>
  <c r="X399" i="1" s="1"/>
  <c r="X426" i="1"/>
  <c r="X428" i="1" s="1"/>
  <c r="X452" i="1"/>
  <c r="X454" i="1" s="1"/>
  <c r="W454" i="1"/>
  <c r="F9" i="1"/>
  <c r="J9" i="1"/>
  <c r="F10" i="1"/>
  <c r="X22" i="1"/>
  <c r="X23" i="1" s="1"/>
  <c r="X26" i="1"/>
  <c r="X32" i="1" s="1"/>
  <c r="W33" i="1"/>
  <c r="X50" i="1"/>
  <c r="W51" i="1"/>
  <c r="X55" i="1"/>
  <c r="X59" i="1" s="1"/>
  <c r="W60" i="1"/>
  <c r="X63" i="1"/>
  <c r="X81" i="1" s="1"/>
  <c r="W81" i="1"/>
  <c r="X85" i="1"/>
  <c r="X91" i="1" s="1"/>
  <c r="X94" i="1"/>
  <c r="X104" i="1" s="1"/>
  <c r="W105" i="1"/>
  <c r="X107" i="1"/>
  <c r="X118" i="1" s="1"/>
  <c r="W118" i="1"/>
  <c r="X121" i="1"/>
  <c r="X126" i="1" s="1"/>
  <c r="W126" i="1"/>
  <c r="F481" i="1"/>
  <c r="X131" i="1"/>
  <c r="X133" i="1" s="1"/>
  <c r="W134" i="1"/>
  <c r="X139" i="1"/>
  <c r="X141" i="1" s="1"/>
  <c r="W142" i="1"/>
  <c r="X145" i="1"/>
  <c r="X154" i="1" s="1"/>
  <c r="W154" i="1"/>
  <c r="X158" i="1"/>
  <c r="X160" i="1" s="1"/>
  <c r="W161" i="1"/>
  <c r="X163" i="1"/>
  <c r="X165" i="1" s="1"/>
  <c r="W166" i="1"/>
  <c r="X169" i="1"/>
  <c r="X172" i="1" s="1"/>
  <c r="X175" i="1"/>
  <c r="X192" i="1" s="1"/>
  <c r="W192" i="1"/>
  <c r="X197" i="1"/>
  <c r="W205" i="1"/>
  <c r="W223" i="1"/>
  <c r="X209" i="1"/>
  <c r="X223" i="1" s="1"/>
  <c r="W245" i="1"/>
  <c r="X236" i="1"/>
  <c r="X245" i="1" s="1"/>
  <c r="W258" i="1"/>
  <c r="W263" i="1"/>
  <c r="X260" i="1"/>
  <c r="X263" i="1" s="1"/>
  <c r="W279" i="1"/>
  <c r="S481" i="1"/>
  <c r="V474" i="1"/>
  <c r="P481" i="1"/>
  <c r="H9" i="1"/>
  <c r="B481" i="1"/>
  <c r="W473" i="1"/>
  <c r="W472" i="1"/>
  <c r="W24" i="1"/>
  <c r="W59" i="1"/>
  <c r="W82" i="1"/>
  <c r="W155" i="1"/>
  <c r="W160" i="1"/>
  <c r="W227" i="1"/>
  <c r="X226" i="1"/>
  <c r="X227" i="1" s="1"/>
  <c r="W228" i="1"/>
  <c r="W233" i="1"/>
  <c r="X230" i="1"/>
  <c r="X233" i="1" s="1"/>
  <c r="W246" i="1"/>
  <c r="W251" i="1"/>
  <c r="X248" i="1"/>
  <c r="X251" i="1" s="1"/>
  <c r="W264" i="1"/>
  <c r="M481" i="1"/>
  <c r="W275" i="1"/>
  <c r="X267" i="1"/>
  <c r="X274" i="1" s="1"/>
  <c r="W274" i="1"/>
  <c r="W280" i="1"/>
  <c r="N481" i="1"/>
  <c r="W284" i="1"/>
  <c r="X283" i="1"/>
  <c r="X284" i="1" s="1"/>
  <c r="W285" i="1"/>
  <c r="W288" i="1"/>
  <c r="X287" i="1"/>
  <c r="X288" i="1" s="1"/>
  <c r="W289" i="1"/>
  <c r="W292" i="1"/>
  <c r="X291" i="1"/>
  <c r="X292" i="1" s="1"/>
  <c r="W293" i="1"/>
  <c r="W296" i="1"/>
  <c r="X295" i="1"/>
  <c r="X296" i="1" s="1"/>
  <c r="W297" i="1"/>
  <c r="O481" i="1"/>
  <c r="W309" i="1"/>
  <c r="X301" i="1"/>
  <c r="X309" i="1" s="1"/>
  <c r="W310" i="1"/>
  <c r="W316" i="1"/>
  <c r="X312" i="1"/>
  <c r="X315" i="1" s="1"/>
  <c r="W315" i="1"/>
  <c r="X340" i="1"/>
  <c r="X343" i="1" s="1"/>
  <c r="W344" i="1"/>
  <c r="W371" i="1"/>
  <c r="W378" i="1"/>
  <c r="X373" i="1"/>
  <c r="X377" i="1" s="1"/>
  <c r="W377" i="1"/>
  <c r="W388" i="1"/>
  <c r="X384" i="1"/>
  <c r="X388" i="1" s="1"/>
  <c r="W389" i="1"/>
  <c r="W449" i="1"/>
  <c r="X447" i="1"/>
  <c r="X449" i="1" s="1"/>
  <c r="W450" i="1"/>
  <c r="W460" i="1"/>
  <c r="L481" i="1"/>
  <c r="T481" i="1"/>
  <c r="W331" i="1"/>
  <c r="W332" i="1"/>
  <c r="W337" i="1"/>
  <c r="X334" i="1"/>
  <c r="X336" i="1" s="1"/>
  <c r="W343" i="1"/>
  <c r="W347" i="1"/>
  <c r="X346" i="1"/>
  <c r="X347" i="1" s="1"/>
  <c r="W348" i="1"/>
  <c r="Q481" i="1"/>
  <c r="W355" i="1"/>
  <c r="X352" i="1"/>
  <c r="X354" i="1" s="1"/>
  <c r="W370" i="1"/>
  <c r="W400" i="1"/>
  <c r="W410" i="1"/>
  <c r="X402" i="1"/>
  <c r="X409" i="1" s="1"/>
  <c r="W409" i="1"/>
  <c r="X423" i="1"/>
  <c r="W423" i="1"/>
  <c r="W429" i="1"/>
  <c r="W437" i="1"/>
  <c r="X431" i="1"/>
  <c r="X437" i="1" s="1"/>
  <c r="W438" i="1"/>
  <c r="W443" i="1"/>
  <c r="X440" i="1"/>
  <c r="X442" i="1" s="1"/>
  <c r="W459" i="1"/>
  <c r="X457" i="1"/>
  <c r="X459" i="1" s="1"/>
  <c r="R481" i="1"/>
  <c r="W424" i="1"/>
  <c r="W470" i="1"/>
  <c r="X51" i="1" l="1"/>
  <c r="X199" i="1"/>
  <c r="W475" i="1"/>
  <c r="W471" i="1"/>
  <c r="W474" i="1"/>
  <c r="X476" i="1"/>
</calcChain>
</file>

<file path=xl/sharedStrings.xml><?xml version="1.0" encoding="utf-8"?>
<sst xmlns="http://schemas.openxmlformats.org/spreadsheetml/2006/main" count="2025" uniqueCount="701">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</sst>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1"/>
  <sheetViews>
    <sheetView showGridLines="0" tabSelected="1" topLeftCell="A448" zoomScaleNormal="100" zoomScaleSheetLayoutView="100" workbookViewId="0">
      <selection activeCell="Z474" sqref="Z474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16" t="s">
        <v>0</v>
      </c>
      <c r="E1" s="417"/>
      <c r="F1" s="417"/>
      <c r="G1" s="12" t="s">
        <v>1</v>
      </c>
      <c r="H1" s="416" t="s">
        <v>2</v>
      </c>
      <c r="I1" s="417"/>
      <c r="J1" s="417"/>
      <c r="K1" s="417"/>
      <c r="L1" s="417"/>
      <c r="M1" s="417"/>
      <c r="N1" s="417"/>
      <c r="O1" s="417"/>
      <c r="P1" s="653" t="s">
        <v>3</v>
      </c>
      <c r="Q1" s="417"/>
      <c r="R1" s="4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447" t="s">
        <v>7</v>
      </c>
      <c r="B5" s="345"/>
      <c r="C5" s="346"/>
      <c r="D5" s="348"/>
      <c r="E5" s="350"/>
      <c r="F5" s="620" t="s">
        <v>8</v>
      </c>
      <c r="G5" s="346"/>
      <c r="H5" s="348"/>
      <c r="I5" s="349"/>
      <c r="J5" s="349"/>
      <c r="K5" s="349"/>
      <c r="L5" s="350"/>
      <c r="N5" s="24" t="s">
        <v>9</v>
      </c>
      <c r="O5" s="553">
        <v>45270</v>
      </c>
      <c r="P5" s="402"/>
      <c r="R5" s="640" t="s">
        <v>10</v>
      </c>
      <c r="S5" s="372"/>
      <c r="T5" s="492" t="s">
        <v>11</v>
      </c>
      <c r="U5" s="402"/>
      <c r="Z5" s="51"/>
      <c r="AA5" s="51"/>
      <c r="AB5" s="51"/>
    </row>
    <row r="6" spans="1:29" s="313" customFormat="1" ht="24" customHeight="1" x14ac:dyDescent="0.2">
      <c r="A6" s="447" t="s">
        <v>12</v>
      </c>
      <c r="B6" s="345"/>
      <c r="C6" s="346"/>
      <c r="D6" s="580" t="s">
        <v>13</v>
      </c>
      <c r="E6" s="581"/>
      <c r="F6" s="581"/>
      <c r="G6" s="581"/>
      <c r="H6" s="581"/>
      <c r="I6" s="581"/>
      <c r="J6" s="581"/>
      <c r="K6" s="581"/>
      <c r="L6" s="402"/>
      <c r="N6" s="24" t="s">
        <v>14</v>
      </c>
      <c r="O6" s="429" t="str">
        <f>IF(O5=0," ",CHOOSE(WEEKDAY(O5,2),"Понедельник","Вторник","Среда","Четверг","Пятница","Суббота","Воскресенье"))</f>
        <v>Воскресенье</v>
      </c>
      <c r="P6" s="320"/>
      <c r="R6" s="371" t="s">
        <v>15</v>
      </c>
      <c r="S6" s="372"/>
      <c r="T6" s="497" t="s">
        <v>16</v>
      </c>
      <c r="U6" s="359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520" t="str">
        <f>IFERROR(VLOOKUP(DeliveryAddress,Table,3,0),1)</f>
        <v>4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27"/>
      <c r="S7" s="372"/>
      <c r="T7" s="498"/>
      <c r="U7" s="499"/>
      <c r="Z7" s="51"/>
      <c r="AA7" s="51"/>
      <c r="AB7" s="51"/>
    </row>
    <row r="8" spans="1:29" s="313" customFormat="1" ht="25.5" customHeight="1" x14ac:dyDescent="0.2">
      <c r="A8" s="646" t="s">
        <v>17</v>
      </c>
      <c r="B8" s="324"/>
      <c r="C8" s="325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18</v>
      </c>
      <c r="O8" s="401">
        <v>0.33333333333333331</v>
      </c>
      <c r="P8" s="402"/>
      <c r="R8" s="327"/>
      <c r="S8" s="372"/>
      <c r="T8" s="498"/>
      <c r="U8" s="499"/>
      <c r="Z8" s="51"/>
      <c r="AA8" s="51"/>
      <c r="AB8" s="51"/>
    </row>
    <row r="9" spans="1:29" s="313" customFormat="1" ht="39.950000000000003" customHeight="1" x14ac:dyDescent="0.2">
      <c r="A9" s="4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68"/>
      <c r="E9" s="330"/>
      <c r="F9" s="4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19</v>
      </c>
      <c r="O9" s="553"/>
      <c r="P9" s="402"/>
      <c r="R9" s="327"/>
      <c r="S9" s="372"/>
      <c r="T9" s="500"/>
      <c r="U9" s="501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4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68"/>
      <c r="E10" s="330"/>
      <c r="F10" s="4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564" t="str">
        <f>IFERROR(VLOOKUP($D$10,Proxy,2,FALSE),"")</f>
        <v/>
      </c>
      <c r="I10" s="327"/>
      <c r="J10" s="327"/>
      <c r="K10" s="327"/>
      <c r="L10" s="327"/>
      <c r="N10" s="26" t="s">
        <v>20</v>
      </c>
      <c r="O10" s="401"/>
      <c r="P10" s="402"/>
      <c r="S10" s="24" t="s">
        <v>21</v>
      </c>
      <c r="T10" s="358" t="s">
        <v>22</v>
      </c>
      <c r="U10" s="359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01"/>
      <c r="P11" s="402"/>
      <c r="S11" s="24" t="s">
        <v>25</v>
      </c>
      <c r="T11" s="582" t="s">
        <v>26</v>
      </c>
      <c r="U11" s="583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617" t="s">
        <v>27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46"/>
      <c r="N12" s="24" t="s">
        <v>28</v>
      </c>
      <c r="O12" s="577"/>
      <c r="P12" s="522"/>
      <c r="Q12" s="23"/>
      <c r="S12" s="24"/>
      <c r="T12" s="417"/>
      <c r="U12" s="327"/>
      <c r="Z12" s="51"/>
      <c r="AA12" s="51"/>
      <c r="AB12" s="51"/>
    </row>
    <row r="13" spans="1:29" s="313" customFormat="1" ht="23.25" customHeight="1" x14ac:dyDescent="0.2">
      <c r="A13" s="617" t="s">
        <v>29</v>
      </c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6"/>
      <c r="M13" s="26"/>
      <c r="N13" s="26" t="s">
        <v>30</v>
      </c>
      <c r="O13" s="582"/>
      <c r="P13" s="583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617" t="s">
        <v>31</v>
      </c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6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636" t="s">
        <v>32</v>
      </c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6"/>
      <c r="N15" s="478" t="s">
        <v>33</v>
      </c>
      <c r="O15" s="417"/>
      <c r="P15" s="417"/>
      <c r="Q15" s="417"/>
      <c r="R15" s="4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9"/>
      <c r="O16" s="479"/>
      <c r="P16" s="479"/>
      <c r="Q16" s="479"/>
      <c r="R16" s="47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34</v>
      </c>
      <c r="B17" s="353" t="s">
        <v>35</v>
      </c>
      <c r="C17" s="463" t="s">
        <v>36</v>
      </c>
      <c r="D17" s="353" t="s">
        <v>37</v>
      </c>
      <c r="E17" s="424"/>
      <c r="F17" s="353" t="s">
        <v>38</v>
      </c>
      <c r="G17" s="353" t="s">
        <v>39</v>
      </c>
      <c r="H17" s="353" t="s">
        <v>40</v>
      </c>
      <c r="I17" s="353" t="s">
        <v>41</v>
      </c>
      <c r="J17" s="353" t="s">
        <v>42</v>
      </c>
      <c r="K17" s="353" t="s">
        <v>43</v>
      </c>
      <c r="L17" s="353" t="s">
        <v>44</v>
      </c>
      <c r="M17" s="353" t="s">
        <v>45</v>
      </c>
      <c r="N17" s="353" t="s">
        <v>46</v>
      </c>
      <c r="O17" s="423"/>
      <c r="P17" s="423"/>
      <c r="Q17" s="423"/>
      <c r="R17" s="424"/>
      <c r="S17" s="644" t="s">
        <v>47</v>
      </c>
      <c r="T17" s="346"/>
      <c r="U17" s="353" t="s">
        <v>48</v>
      </c>
      <c r="V17" s="353" t="s">
        <v>49</v>
      </c>
      <c r="W17" s="364" t="s">
        <v>50</v>
      </c>
      <c r="X17" s="353" t="s">
        <v>51</v>
      </c>
      <c r="Y17" s="382" t="s">
        <v>52</v>
      </c>
      <c r="Z17" s="382" t="s">
        <v>53</v>
      </c>
      <c r="AA17" s="382" t="s">
        <v>54</v>
      </c>
      <c r="AB17" s="383"/>
      <c r="AC17" s="384"/>
      <c r="AD17" s="450"/>
      <c r="BA17" s="374" t="s">
        <v>55</v>
      </c>
    </row>
    <row r="18" spans="1:53" ht="14.25" customHeight="1" x14ac:dyDescent="0.2">
      <c r="A18" s="354"/>
      <c r="B18" s="354"/>
      <c r="C18" s="354"/>
      <c r="D18" s="425"/>
      <c r="E18" s="427"/>
      <c r="F18" s="354"/>
      <c r="G18" s="354"/>
      <c r="H18" s="354"/>
      <c r="I18" s="354"/>
      <c r="J18" s="354"/>
      <c r="K18" s="354"/>
      <c r="L18" s="354"/>
      <c r="M18" s="354"/>
      <c r="N18" s="425"/>
      <c r="O18" s="426"/>
      <c r="P18" s="426"/>
      <c r="Q18" s="426"/>
      <c r="R18" s="427"/>
      <c r="S18" s="312" t="s">
        <v>56</v>
      </c>
      <c r="T18" s="312" t="s">
        <v>57</v>
      </c>
      <c r="U18" s="354"/>
      <c r="V18" s="354"/>
      <c r="W18" s="365"/>
      <c r="X18" s="354"/>
      <c r="Y18" s="555"/>
      <c r="Z18" s="555"/>
      <c r="AA18" s="385"/>
      <c r="AB18" s="386"/>
      <c r="AC18" s="387"/>
      <c r="AD18" s="451"/>
      <c r="BA18" s="327"/>
    </row>
    <row r="19" spans="1:53" ht="27.75" customHeight="1" x14ac:dyDescent="0.2">
      <c r="A19" s="361" t="s">
        <v>58</v>
      </c>
      <c r="B19" s="362"/>
      <c r="C19" s="362"/>
      <c r="D19" s="362"/>
      <c r="E19" s="362"/>
      <c r="F19" s="362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  <c r="X19" s="362"/>
      <c r="Y19" s="48"/>
      <c r="Z19" s="48"/>
    </row>
    <row r="20" spans="1:53" ht="16.5" customHeight="1" x14ac:dyDescent="0.25">
      <c r="A20" s="339" t="s">
        <v>58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0"/>
      <c r="Z20" s="310"/>
    </row>
    <row r="21" spans="1:53" ht="14.25" customHeight="1" x14ac:dyDescent="0.25">
      <c r="A21" s="332" t="s">
        <v>59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1"/>
      <c r="Z21" s="31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19">
        <v>4607091389258</v>
      </c>
      <c r="E22" s="320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5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0"/>
      <c r="S22" s="34"/>
      <c r="T22" s="34"/>
      <c r="U22" s="35" t="s">
        <v>64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23" t="s">
        <v>65</v>
      </c>
      <c r="O23" s="324"/>
      <c r="P23" s="324"/>
      <c r="Q23" s="324"/>
      <c r="R23" s="324"/>
      <c r="S23" s="324"/>
      <c r="T23" s="325"/>
      <c r="U23" s="37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23" t="s">
        <v>65</v>
      </c>
      <c r="O24" s="324"/>
      <c r="P24" s="324"/>
      <c r="Q24" s="324"/>
      <c r="R24" s="324"/>
      <c r="S24" s="324"/>
      <c r="T24" s="325"/>
      <c r="U24" s="37" t="s">
        <v>64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customHeight="1" x14ac:dyDescent="0.25">
      <c r="A25" s="332" t="s">
        <v>67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1"/>
      <c r="Z25" s="311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19">
        <v>4607091383881</v>
      </c>
      <c r="E26" s="320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0"/>
      <c r="S26" s="34"/>
      <c r="T26" s="34"/>
      <c r="U26" s="35" t="s">
        <v>64</v>
      </c>
      <c r="V26" s="315">
        <v>0</v>
      </c>
      <c r="W26" s="31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19">
        <v>4607091388237</v>
      </c>
      <c r="E27" s="320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0"/>
      <c r="S27" s="34"/>
      <c r="T27" s="34"/>
      <c r="U27" s="35" t="s">
        <v>64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19">
        <v>4607091383935</v>
      </c>
      <c r="E28" s="320"/>
      <c r="F28" s="314">
        <v>0.33</v>
      </c>
      <c r="G28" s="32">
        <v>6</v>
      </c>
      <c r="H28" s="314">
        <v>1.98</v>
      </c>
      <c r="I28" s="31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0"/>
      <c r="S28" s="34"/>
      <c r="T28" s="34"/>
      <c r="U28" s="35" t="s">
        <v>64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19">
        <v>4680115881853</v>
      </c>
      <c r="E29" s="320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0"/>
      <c r="S29" s="34"/>
      <c r="T29" s="34"/>
      <c r="U29" s="35" t="s">
        <v>64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19">
        <v>4607091383911</v>
      </c>
      <c r="E30" s="320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4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0"/>
      <c r="S30" s="34"/>
      <c r="T30" s="34"/>
      <c r="U30" s="35" t="s">
        <v>64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19">
        <v>4607091388244</v>
      </c>
      <c r="E31" s="320"/>
      <c r="F31" s="314">
        <v>0.42</v>
      </c>
      <c r="G31" s="32">
        <v>6</v>
      </c>
      <c r="H31" s="314">
        <v>2.52</v>
      </c>
      <c r="I31" s="314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50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0"/>
      <c r="S31" s="34"/>
      <c r="T31" s="34"/>
      <c r="U31" s="35" t="s">
        <v>64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23" t="s">
        <v>65</v>
      </c>
      <c r="O32" s="324"/>
      <c r="P32" s="324"/>
      <c r="Q32" s="324"/>
      <c r="R32" s="324"/>
      <c r="S32" s="324"/>
      <c r="T32" s="325"/>
      <c r="U32" s="37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23" t="s">
        <v>65</v>
      </c>
      <c r="O33" s="324"/>
      <c r="P33" s="324"/>
      <c r="Q33" s="324"/>
      <c r="R33" s="324"/>
      <c r="S33" s="324"/>
      <c r="T33" s="325"/>
      <c r="U33" s="37" t="s">
        <v>64</v>
      </c>
      <c r="V33" s="317">
        <f>IFERROR(SUM(V26:V31),"0")</f>
        <v>0</v>
      </c>
      <c r="W33" s="317">
        <f>IFERROR(SUM(W26:W31),"0")</f>
        <v>0</v>
      </c>
      <c r="X33" s="37"/>
      <c r="Y33" s="318"/>
      <c r="Z33" s="318"/>
    </row>
    <row r="34" spans="1:53" ht="14.25" customHeight="1" x14ac:dyDescent="0.25">
      <c r="A34" s="332" t="s">
        <v>80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1"/>
      <c r="Z34" s="311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19">
        <v>4607091388503</v>
      </c>
      <c r="E35" s="320"/>
      <c r="F35" s="314">
        <v>0.05</v>
      </c>
      <c r="G35" s="32">
        <v>12</v>
      </c>
      <c r="H35" s="314">
        <v>0.6</v>
      </c>
      <c r="I35" s="314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0"/>
      <c r="S35" s="34"/>
      <c r="T35" s="34"/>
      <c r="U35" s="35" t="s">
        <v>64</v>
      </c>
      <c r="V35" s="315">
        <v>0</v>
      </c>
      <c r="W35" s="31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23" t="s">
        <v>65</v>
      </c>
      <c r="O36" s="324"/>
      <c r="P36" s="324"/>
      <c r="Q36" s="324"/>
      <c r="R36" s="324"/>
      <c r="S36" s="324"/>
      <c r="T36" s="325"/>
      <c r="U36" s="37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23" t="s">
        <v>65</v>
      </c>
      <c r="O37" s="324"/>
      <c r="P37" s="324"/>
      <c r="Q37" s="324"/>
      <c r="R37" s="324"/>
      <c r="S37" s="324"/>
      <c r="T37" s="325"/>
      <c r="U37" s="37" t="s">
        <v>64</v>
      </c>
      <c r="V37" s="317">
        <f>IFERROR(SUM(V35:V35),"0")</f>
        <v>0</v>
      </c>
      <c r="W37" s="317">
        <f>IFERROR(SUM(W35:W35),"0")</f>
        <v>0</v>
      </c>
      <c r="X37" s="37"/>
      <c r="Y37" s="318"/>
      <c r="Z37" s="318"/>
    </row>
    <row r="38" spans="1:53" ht="14.25" customHeight="1" x14ac:dyDescent="0.25">
      <c r="A38" s="332" t="s">
        <v>85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1"/>
      <c r="Z38" s="311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19">
        <v>4607091388282</v>
      </c>
      <c r="E39" s="320"/>
      <c r="F39" s="314">
        <v>0.3</v>
      </c>
      <c r="G39" s="32">
        <v>6</v>
      </c>
      <c r="H39" s="314">
        <v>1.8</v>
      </c>
      <c r="I39" s="314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0"/>
      <c r="S39" s="34"/>
      <c r="T39" s="34"/>
      <c r="U39" s="35" t="s">
        <v>64</v>
      </c>
      <c r="V39" s="315">
        <v>0</v>
      </c>
      <c r="W39" s="316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23" t="s">
        <v>65</v>
      </c>
      <c r="O40" s="324"/>
      <c r="P40" s="324"/>
      <c r="Q40" s="324"/>
      <c r="R40" s="324"/>
      <c r="S40" s="324"/>
      <c r="T40" s="325"/>
      <c r="U40" s="37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23" t="s">
        <v>65</v>
      </c>
      <c r="O41" s="324"/>
      <c r="P41" s="324"/>
      <c r="Q41" s="324"/>
      <c r="R41" s="324"/>
      <c r="S41" s="324"/>
      <c r="T41" s="325"/>
      <c r="U41" s="37" t="s">
        <v>64</v>
      </c>
      <c r="V41" s="317">
        <f>IFERROR(SUM(V39:V39),"0")</f>
        <v>0</v>
      </c>
      <c r="W41" s="317">
        <f>IFERROR(SUM(W39:W39),"0")</f>
        <v>0</v>
      </c>
      <c r="X41" s="37"/>
      <c r="Y41" s="318"/>
      <c r="Z41" s="318"/>
    </row>
    <row r="42" spans="1:53" ht="14.25" customHeight="1" x14ac:dyDescent="0.25">
      <c r="A42" s="332" t="s">
        <v>89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1"/>
      <c r="Z42" s="311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19">
        <v>4607091389111</v>
      </c>
      <c r="E43" s="320"/>
      <c r="F43" s="314">
        <v>2.5000000000000001E-2</v>
      </c>
      <c r="G43" s="32">
        <v>10</v>
      </c>
      <c r="H43" s="314">
        <v>0.25</v>
      </c>
      <c r="I43" s="314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9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0"/>
      <c r="S43" s="34"/>
      <c r="T43" s="34"/>
      <c r="U43" s="35" t="s">
        <v>64</v>
      </c>
      <c r="V43" s="315">
        <v>0</v>
      </c>
      <c r="W43" s="31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23" t="s">
        <v>65</v>
      </c>
      <c r="O44" s="324"/>
      <c r="P44" s="324"/>
      <c r="Q44" s="324"/>
      <c r="R44" s="324"/>
      <c r="S44" s="324"/>
      <c r="T44" s="325"/>
      <c r="U44" s="37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23" t="s">
        <v>65</v>
      </c>
      <c r="O45" s="324"/>
      <c r="P45" s="324"/>
      <c r="Q45" s="324"/>
      <c r="R45" s="324"/>
      <c r="S45" s="324"/>
      <c r="T45" s="325"/>
      <c r="U45" s="37" t="s">
        <v>64</v>
      </c>
      <c r="V45" s="317">
        <f>IFERROR(SUM(V43:V43),"0")</f>
        <v>0</v>
      </c>
      <c r="W45" s="317">
        <f>IFERROR(SUM(W43:W43),"0")</f>
        <v>0</v>
      </c>
      <c r="X45" s="37"/>
      <c r="Y45" s="318"/>
      <c r="Z45" s="318"/>
    </row>
    <row r="46" spans="1:53" ht="27.75" customHeight="1" x14ac:dyDescent="0.2">
      <c r="A46" s="361" t="s">
        <v>92</v>
      </c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2"/>
      <c r="N46" s="362"/>
      <c r="O46" s="362"/>
      <c r="P46" s="362"/>
      <c r="Q46" s="362"/>
      <c r="R46" s="362"/>
      <c r="S46" s="362"/>
      <c r="T46" s="362"/>
      <c r="U46" s="362"/>
      <c r="V46" s="362"/>
      <c r="W46" s="362"/>
      <c r="X46" s="362"/>
      <c r="Y46" s="48"/>
      <c r="Z46" s="48"/>
    </row>
    <row r="47" spans="1:53" ht="16.5" customHeight="1" x14ac:dyDescent="0.25">
      <c r="A47" s="339" t="s">
        <v>93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0"/>
      <c r="Z47" s="310"/>
    </row>
    <row r="48" spans="1:53" ht="14.25" customHeight="1" x14ac:dyDescent="0.25">
      <c r="A48" s="332" t="s">
        <v>94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1"/>
      <c r="Z48" s="311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19">
        <v>4680115881440</v>
      </c>
      <c r="E49" s="320"/>
      <c r="F49" s="314">
        <v>1.35</v>
      </c>
      <c r="G49" s="32">
        <v>8</v>
      </c>
      <c r="H49" s="314">
        <v>10.8</v>
      </c>
      <c r="I49" s="314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0"/>
      <c r="S49" s="34"/>
      <c r="T49" s="34"/>
      <c r="U49" s="35" t="s">
        <v>64</v>
      </c>
      <c r="V49" s="315">
        <v>32.4</v>
      </c>
      <c r="W49" s="316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19">
        <v>4680115881433</v>
      </c>
      <c r="E50" s="320"/>
      <c r="F50" s="314">
        <v>0.45</v>
      </c>
      <c r="G50" s="32">
        <v>6</v>
      </c>
      <c r="H50" s="314">
        <v>2.7</v>
      </c>
      <c r="I50" s="314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0"/>
      <c r="S50" s="34"/>
      <c r="T50" s="34"/>
      <c r="U50" s="35" t="s">
        <v>64</v>
      </c>
      <c r="V50" s="315">
        <v>13.5</v>
      </c>
      <c r="W50" s="316">
        <f>IFERROR(IF(V50="",0,CEILING((V50/$H50),1)*$H50),"")</f>
        <v>13.5</v>
      </c>
      <c r="X50" s="36">
        <f>IFERROR(IF(W50=0,"",ROUNDUP(W50/H50,0)*0.00753),"")</f>
        <v>3.7650000000000003E-2</v>
      </c>
      <c r="Y50" s="56"/>
      <c r="Z50" s="57"/>
      <c r="AD50" s="58"/>
      <c r="BA50" s="70" t="s">
        <v>1</v>
      </c>
    </row>
    <row r="51" spans="1:53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23" t="s">
        <v>65</v>
      </c>
      <c r="O51" s="324"/>
      <c r="P51" s="324"/>
      <c r="Q51" s="324"/>
      <c r="R51" s="324"/>
      <c r="S51" s="324"/>
      <c r="T51" s="325"/>
      <c r="U51" s="37" t="s">
        <v>66</v>
      </c>
      <c r="V51" s="317">
        <f>IFERROR(V49/H49,"0")+IFERROR(V50/H50,"0")</f>
        <v>8</v>
      </c>
      <c r="W51" s="317">
        <f>IFERROR(W49/H49,"0")+IFERROR(W50/H50,"0")</f>
        <v>8</v>
      </c>
      <c r="X51" s="317">
        <f>IFERROR(IF(X49="",0,X49),"0")+IFERROR(IF(X50="",0,X50),"0")</f>
        <v>0.10290000000000001</v>
      </c>
      <c r="Y51" s="318"/>
      <c r="Z51" s="318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23" t="s">
        <v>65</v>
      </c>
      <c r="O52" s="324"/>
      <c r="P52" s="324"/>
      <c r="Q52" s="324"/>
      <c r="R52" s="324"/>
      <c r="S52" s="324"/>
      <c r="T52" s="325"/>
      <c r="U52" s="37" t="s">
        <v>64</v>
      </c>
      <c r="V52" s="317">
        <f>IFERROR(SUM(V49:V50),"0")</f>
        <v>45.9</v>
      </c>
      <c r="W52" s="317">
        <f>IFERROR(SUM(W49:W50),"0")</f>
        <v>45.900000000000006</v>
      </c>
      <c r="X52" s="37"/>
      <c r="Y52" s="318"/>
      <c r="Z52" s="318"/>
    </row>
    <row r="53" spans="1:53" ht="16.5" customHeight="1" x14ac:dyDescent="0.25">
      <c r="A53" s="339" t="s">
        <v>101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0"/>
      <c r="Z53" s="310"/>
    </row>
    <row r="54" spans="1:53" ht="14.25" customHeight="1" x14ac:dyDescent="0.25">
      <c r="A54" s="332" t="s">
        <v>102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1"/>
      <c r="Z54" s="311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19">
        <v>4680115881426</v>
      </c>
      <c r="E55" s="320"/>
      <c r="F55" s="314">
        <v>1.35</v>
      </c>
      <c r="G55" s="32">
        <v>8</v>
      </c>
      <c r="H55" s="314">
        <v>10.8</v>
      </c>
      <c r="I55" s="314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4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0"/>
      <c r="S55" s="34"/>
      <c r="T55" s="34"/>
      <c r="U55" s="35" t="s">
        <v>64</v>
      </c>
      <c r="V55" s="315">
        <v>32.4</v>
      </c>
      <c r="W55" s="316">
        <f>IFERROR(IF(V55="",0,CEILING((V55/$H55),1)*$H55),"")</f>
        <v>32.400000000000006</v>
      </c>
      <c r="X55" s="36">
        <f>IFERROR(IF(W55=0,"",ROUNDUP(W55/H55,0)*0.02175),"")</f>
        <v>6.5250000000000002E-2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103</v>
      </c>
      <c r="B56" s="54" t="s">
        <v>105</v>
      </c>
      <c r="C56" s="31">
        <v>4301011481</v>
      </c>
      <c r="D56" s="319">
        <v>4680115881426</v>
      </c>
      <c r="E56" s="320"/>
      <c r="F56" s="314">
        <v>1.35</v>
      </c>
      <c r="G56" s="32">
        <v>8</v>
      </c>
      <c r="H56" s="314">
        <v>10.8</v>
      </c>
      <c r="I56" s="314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357" t="s">
        <v>107</v>
      </c>
      <c r="O56" s="322"/>
      <c r="P56" s="322"/>
      <c r="Q56" s="322"/>
      <c r="R56" s="320"/>
      <c r="S56" s="34"/>
      <c r="T56" s="34"/>
      <c r="U56" s="35" t="s">
        <v>64</v>
      </c>
      <c r="V56" s="315">
        <v>0</v>
      </c>
      <c r="W56" s="31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19">
        <v>4680115881419</v>
      </c>
      <c r="E57" s="320"/>
      <c r="F57" s="314">
        <v>0.45</v>
      </c>
      <c r="G57" s="32">
        <v>10</v>
      </c>
      <c r="H57" s="314">
        <v>4.5</v>
      </c>
      <c r="I57" s="314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0"/>
      <c r="S57" s="34"/>
      <c r="T57" s="34"/>
      <c r="U57" s="35" t="s">
        <v>64</v>
      </c>
      <c r="V57" s="315">
        <v>45</v>
      </c>
      <c r="W57" s="316">
        <f>IFERROR(IF(V57="",0,CEILING((V57/$H57),1)*$H57),"")</f>
        <v>45</v>
      </c>
      <c r="X57" s="36">
        <f>IFERROR(IF(W57=0,"",ROUNDUP(W57/H57,0)*0.00937),"")</f>
        <v>9.3700000000000006E-2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4301011458</v>
      </c>
      <c r="D58" s="319">
        <v>4680115881525</v>
      </c>
      <c r="E58" s="320"/>
      <c r="F58" s="314">
        <v>0.4</v>
      </c>
      <c r="G58" s="32">
        <v>10</v>
      </c>
      <c r="H58" s="314">
        <v>4</v>
      </c>
      <c r="I58" s="314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459" t="s">
        <v>112</v>
      </c>
      <c r="O58" s="322"/>
      <c r="P58" s="322"/>
      <c r="Q58" s="322"/>
      <c r="R58" s="320"/>
      <c r="S58" s="34"/>
      <c r="T58" s="34"/>
      <c r="U58" s="35" t="s">
        <v>64</v>
      </c>
      <c r="V58" s="315">
        <v>0</v>
      </c>
      <c r="W58" s="31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23" t="s">
        <v>65</v>
      </c>
      <c r="O59" s="324"/>
      <c r="P59" s="324"/>
      <c r="Q59" s="324"/>
      <c r="R59" s="324"/>
      <c r="S59" s="324"/>
      <c r="T59" s="325"/>
      <c r="U59" s="37" t="s">
        <v>66</v>
      </c>
      <c r="V59" s="317">
        <f>IFERROR(V55/H55,"0")+IFERROR(V56/H56,"0")+IFERROR(V57/H57,"0")+IFERROR(V58/H58,"0")</f>
        <v>13</v>
      </c>
      <c r="W59" s="317">
        <f>IFERROR(W55/H55,"0")+IFERROR(W56/H56,"0")+IFERROR(W57/H57,"0")+IFERROR(W58/H58,"0")</f>
        <v>13</v>
      </c>
      <c r="X59" s="317">
        <f>IFERROR(IF(X55="",0,X55),"0")+IFERROR(IF(X56="",0,X56),"0")+IFERROR(IF(X57="",0,X57),"0")+IFERROR(IF(X58="",0,X58),"0")</f>
        <v>0.15895000000000001</v>
      </c>
      <c r="Y59" s="318"/>
      <c r="Z59" s="318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23" t="s">
        <v>65</v>
      </c>
      <c r="O60" s="324"/>
      <c r="P60" s="324"/>
      <c r="Q60" s="324"/>
      <c r="R60" s="324"/>
      <c r="S60" s="324"/>
      <c r="T60" s="325"/>
      <c r="U60" s="37" t="s">
        <v>64</v>
      </c>
      <c r="V60" s="317">
        <f>IFERROR(SUM(V55:V58),"0")</f>
        <v>77.400000000000006</v>
      </c>
      <c r="W60" s="317">
        <f>IFERROR(SUM(W55:W58),"0")</f>
        <v>77.400000000000006</v>
      </c>
      <c r="X60" s="37"/>
      <c r="Y60" s="318"/>
      <c r="Z60" s="318"/>
    </row>
    <row r="61" spans="1:53" ht="16.5" customHeight="1" x14ac:dyDescent="0.25">
      <c r="A61" s="339" t="s">
        <v>92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0"/>
      <c r="Z61" s="310"/>
    </row>
    <row r="62" spans="1:53" ht="14.25" customHeight="1" x14ac:dyDescent="0.25">
      <c r="A62" s="332" t="s">
        <v>102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1"/>
      <c r="Z62" s="311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19">
        <v>4607091382945</v>
      </c>
      <c r="E63" s="320"/>
      <c r="F63" s="314">
        <v>1.4</v>
      </c>
      <c r="G63" s="32">
        <v>8</v>
      </c>
      <c r="H63" s="314">
        <v>11.2</v>
      </c>
      <c r="I63" s="314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430" t="s">
        <v>115</v>
      </c>
      <c r="O63" s="322"/>
      <c r="P63" s="322"/>
      <c r="Q63" s="322"/>
      <c r="R63" s="320"/>
      <c r="S63" s="34"/>
      <c r="T63" s="34"/>
      <c r="U63" s="35" t="s">
        <v>64</v>
      </c>
      <c r="V63" s="315">
        <v>0</v>
      </c>
      <c r="W63" s="316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19">
        <v>4607091385670</v>
      </c>
      <c r="E64" s="320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390" t="s">
        <v>119</v>
      </c>
      <c r="O64" s="322"/>
      <c r="P64" s="322"/>
      <c r="Q64" s="322"/>
      <c r="R64" s="320"/>
      <c r="S64" s="34"/>
      <c r="T64" s="34"/>
      <c r="U64" s="35" t="s">
        <v>64</v>
      </c>
      <c r="V64" s="315">
        <v>0</v>
      </c>
      <c r="W64" s="31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19">
        <v>4680115881327</v>
      </c>
      <c r="E65" s="320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4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2"/>
      <c r="P65" s="322"/>
      <c r="Q65" s="322"/>
      <c r="R65" s="320"/>
      <c r="S65" s="34"/>
      <c r="T65" s="34"/>
      <c r="U65" s="35" t="s">
        <v>64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123</v>
      </c>
      <c r="B66" s="54" t="s">
        <v>124</v>
      </c>
      <c r="C66" s="31">
        <v>4301011703</v>
      </c>
      <c r="D66" s="319">
        <v>4680115882133</v>
      </c>
      <c r="E66" s="320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567" t="s">
        <v>125</v>
      </c>
      <c r="O66" s="322"/>
      <c r="P66" s="322"/>
      <c r="Q66" s="322"/>
      <c r="R66" s="320"/>
      <c r="S66" s="34"/>
      <c r="T66" s="34"/>
      <c r="U66" s="35" t="s">
        <v>64</v>
      </c>
      <c r="V66" s="315">
        <v>0</v>
      </c>
      <c r="W66" s="31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4301011192</v>
      </c>
      <c r="D67" s="319">
        <v>4607091382952</v>
      </c>
      <c r="E67" s="320"/>
      <c r="F67" s="314">
        <v>0.5</v>
      </c>
      <c r="G67" s="32">
        <v>6</v>
      </c>
      <c r="H67" s="314">
        <v>3</v>
      </c>
      <c r="I67" s="314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2"/>
      <c r="P67" s="322"/>
      <c r="Q67" s="322"/>
      <c r="R67" s="320"/>
      <c r="S67" s="34"/>
      <c r="T67" s="34"/>
      <c r="U67" s="35" t="s">
        <v>64</v>
      </c>
      <c r="V67" s="315">
        <v>0</v>
      </c>
      <c r="W67" s="31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19">
        <v>4607091385687</v>
      </c>
      <c r="E68" s="320"/>
      <c r="F68" s="314">
        <v>0.4</v>
      </c>
      <c r="G68" s="32">
        <v>10</v>
      </c>
      <c r="H68" s="314">
        <v>4</v>
      </c>
      <c r="I68" s="314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5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2"/>
      <c r="P68" s="322"/>
      <c r="Q68" s="322"/>
      <c r="R68" s="320"/>
      <c r="S68" s="34"/>
      <c r="T68" s="34"/>
      <c r="U68" s="35" t="s">
        <v>64</v>
      </c>
      <c r="V68" s="315">
        <v>8</v>
      </c>
      <c r="W68" s="316">
        <f t="shared" si="2"/>
        <v>8</v>
      </c>
      <c r="X68" s="36">
        <f t="shared" ref="X68:X73" si="3">IFERROR(IF(W68=0,"",ROUNDUP(W68/H68,0)*0.00937),"")</f>
        <v>1.874E-2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9">
        <v>4680115882539</v>
      </c>
      <c r="E69" s="320"/>
      <c r="F69" s="314">
        <v>0.37</v>
      </c>
      <c r="G69" s="32">
        <v>10</v>
      </c>
      <c r="H69" s="314">
        <v>3.7</v>
      </c>
      <c r="I69" s="314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6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2"/>
      <c r="P69" s="322"/>
      <c r="Q69" s="322"/>
      <c r="R69" s="320"/>
      <c r="S69" s="34"/>
      <c r="T69" s="34"/>
      <c r="U69" s="35" t="s">
        <v>64</v>
      </c>
      <c r="V69" s="315">
        <v>0</v>
      </c>
      <c r="W69" s="31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19">
        <v>4607091384604</v>
      </c>
      <c r="E70" s="320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53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2"/>
      <c r="P70" s="322"/>
      <c r="Q70" s="322"/>
      <c r="R70" s="320"/>
      <c r="S70" s="34"/>
      <c r="T70" s="34"/>
      <c r="U70" s="35" t="s">
        <v>64</v>
      </c>
      <c r="V70" s="315">
        <v>0</v>
      </c>
      <c r="W70" s="31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4301011386</v>
      </c>
      <c r="D71" s="319">
        <v>4680115880283</v>
      </c>
      <c r="E71" s="320"/>
      <c r="F71" s="314">
        <v>0.6</v>
      </c>
      <c r="G71" s="32">
        <v>8</v>
      </c>
      <c r="H71" s="314">
        <v>4.8</v>
      </c>
      <c r="I71" s="314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4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2"/>
      <c r="P71" s="322"/>
      <c r="Q71" s="322"/>
      <c r="R71" s="320"/>
      <c r="S71" s="34"/>
      <c r="T71" s="34"/>
      <c r="U71" s="35" t="s">
        <v>64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136</v>
      </c>
      <c r="B72" s="54" t="s">
        <v>137</v>
      </c>
      <c r="C72" s="31">
        <v>4301011476</v>
      </c>
      <c r="D72" s="319">
        <v>4680115881518</v>
      </c>
      <c r="E72" s="320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6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2"/>
      <c r="P72" s="322"/>
      <c r="Q72" s="322"/>
      <c r="R72" s="320"/>
      <c r="S72" s="34"/>
      <c r="T72" s="34"/>
      <c r="U72" s="35" t="s">
        <v>64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19">
        <v>4680115881303</v>
      </c>
      <c r="E73" s="320"/>
      <c r="F73" s="314">
        <v>0.45</v>
      </c>
      <c r="G73" s="32">
        <v>10</v>
      </c>
      <c r="H73" s="314">
        <v>4.5</v>
      </c>
      <c r="I73" s="314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46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2"/>
      <c r="P73" s="322"/>
      <c r="Q73" s="322"/>
      <c r="R73" s="320"/>
      <c r="S73" s="34"/>
      <c r="T73" s="34"/>
      <c r="U73" s="35" t="s">
        <v>64</v>
      </c>
      <c r="V73" s="315">
        <v>4.5</v>
      </c>
      <c r="W73" s="316">
        <f t="shared" si="2"/>
        <v>4.5</v>
      </c>
      <c r="X73" s="36">
        <f t="shared" si="3"/>
        <v>9.3699999999999999E-3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4301011562</v>
      </c>
      <c r="D74" s="319">
        <v>4680115882577</v>
      </c>
      <c r="E74" s="320"/>
      <c r="F74" s="314">
        <v>0.4</v>
      </c>
      <c r="G74" s="32">
        <v>8</v>
      </c>
      <c r="H74" s="314">
        <v>3.2</v>
      </c>
      <c r="I74" s="314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486" t="s">
        <v>142</v>
      </c>
      <c r="O74" s="322"/>
      <c r="P74" s="322"/>
      <c r="Q74" s="322"/>
      <c r="R74" s="320"/>
      <c r="S74" s="34"/>
      <c r="T74" s="34"/>
      <c r="U74" s="35" t="s">
        <v>64</v>
      </c>
      <c r="V74" s="315">
        <v>0</v>
      </c>
      <c r="W74" s="31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140</v>
      </c>
      <c r="B75" s="54" t="s">
        <v>143</v>
      </c>
      <c r="C75" s="31">
        <v>4301011564</v>
      </c>
      <c r="D75" s="319">
        <v>4680115882577</v>
      </c>
      <c r="E75" s="320"/>
      <c r="F75" s="314">
        <v>0.4</v>
      </c>
      <c r="G75" s="32">
        <v>8</v>
      </c>
      <c r="H75" s="314">
        <v>3.2</v>
      </c>
      <c r="I75" s="314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403" t="s">
        <v>144</v>
      </c>
      <c r="O75" s="322"/>
      <c r="P75" s="322"/>
      <c r="Q75" s="322"/>
      <c r="R75" s="320"/>
      <c r="S75" s="34"/>
      <c r="T75" s="34"/>
      <c r="U75" s="35" t="s">
        <v>64</v>
      </c>
      <c r="V75" s="315">
        <v>0</v>
      </c>
      <c r="W75" s="31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4301011432</v>
      </c>
      <c r="D76" s="319">
        <v>4680115882720</v>
      </c>
      <c r="E76" s="320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491" t="s">
        <v>147</v>
      </c>
      <c r="O76" s="322"/>
      <c r="P76" s="322"/>
      <c r="Q76" s="322"/>
      <c r="R76" s="320"/>
      <c r="S76" s="34"/>
      <c r="T76" s="34"/>
      <c r="U76" s="35" t="s">
        <v>64</v>
      </c>
      <c r="V76" s="315">
        <v>0</v>
      </c>
      <c r="W76" s="31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4301011352</v>
      </c>
      <c r="D77" s="319">
        <v>4607091388466</v>
      </c>
      <c r="E77" s="320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0"/>
      <c r="S77" s="34"/>
      <c r="T77" s="34"/>
      <c r="U77" s="35" t="s">
        <v>64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4301011417</v>
      </c>
      <c r="D78" s="319">
        <v>4680115880269</v>
      </c>
      <c r="E78" s="320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4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0"/>
      <c r="S78" s="34"/>
      <c r="T78" s="34"/>
      <c r="U78" s="35" t="s">
        <v>64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19">
        <v>4680115880429</v>
      </c>
      <c r="E79" s="320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6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0"/>
      <c r="S79" s="34"/>
      <c r="T79" s="34"/>
      <c r="U79" s="35" t="s">
        <v>64</v>
      </c>
      <c r="V79" s="315">
        <v>0</v>
      </c>
      <c r="W79" s="31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154</v>
      </c>
      <c r="B80" s="54" t="s">
        <v>155</v>
      </c>
      <c r="C80" s="31">
        <v>4301011462</v>
      </c>
      <c r="D80" s="319">
        <v>4680115881457</v>
      </c>
      <c r="E80" s="320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0"/>
      <c r="S80" s="34"/>
      <c r="T80" s="34"/>
      <c r="U80" s="35" t="s">
        <v>64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6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8"/>
      <c r="N81" s="323" t="s">
        <v>65</v>
      </c>
      <c r="O81" s="324"/>
      <c r="P81" s="324"/>
      <c r="Q81" s="324"/>
      <c r="R81" s="324"/>
      <c r="S81" s="324"/>
      <c r="T81" s="325"/>
      <c r="U81" s="37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3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3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2.811E-2</v>
      </c>
      <c r="Y81" s="318"/>
      <c r="Z81" s="318"/>
    </row>
    <row r="82" spans="1:53" x14ac:dyDescent="0.2">
      <c r="A82" s="327"/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8"/>
      <c r="N82" s="323" t="s">
        <v>65</v>
      </c>
      <c r="O82" s="324"/>
      <c r="P82" s="324"/>
      <c r="Q82" s="324"/>
      <c r="R82" s="324"/>
      <c r="S82" s="324"/>
      <c r="T82" s="325"/>
      <c r="U82" s="37" t="s">
        <v>64</v>
      </c>
      <c r="V82" s="317">
        <f>IFERROR(SUM(V63:V80),"0")</f>
        <v>12.5</v>
      </c>
      <c r="W82" s="317">
        <f>IFERROR(SUM(W63:W80),"0")</f>
        <v>12.5</v>
      </c>
      <c r="X82" s="37"/>
      <c r="Y82" s="318"/>
      <c r="Z82" s="318"/>
    </row>
    <row r="83" spans="1:53" ht="14.25" customHeight="1" x14ac:dyDescent="0.25">
      <c r="A83" s="332" t="s">
        <v>94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11"/>
      <c r="Z83" s="311"/>
    </row>
    <row r="84" spans="1:53" ht="27" customHeight="1" x14ac:dyDescent="0.25">
      <c r="A84" s="54" t="s">
        <v>156</v>
      </c>
      <c r="B84" s="54" t="s">
        <v>157</v>
      </c>
      <c r="C84" s="31">
        <v>4301020189</v>
      </c>
      <c r="D84" s="319">
        <v>4607091384789</v>
      </c>
      <c r="E84" s="320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651" t="s">
        <v>158</v>
      </c>
      <c r="O84" s="322"/>
      <c r="P84" s="322"/>
      <c r="Q84" s="322"/>
      <c r="R84" s="320"/>
      <c r="S84" s="34"/>
      <c r="T84" s="34"/>
      <c r="U84" s="35" t="s">
        <v>64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159</v>
      </c>
      <c r="B85" s="54" t="s">
        <v>160</v>
      </c>
      <c r="C85" s="31">
        <v>4301020235</v>
      </c>
      <c r="D85" s="319">
        <v>4680115881488</v>
      </c>
      <c r="E85" s="320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6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2"/>
      <c r="P85" s="322"/>
      <c r="Q85" s="322"/>
      <c r="R85" s="320"/>
      <c r="S85" s="34"/>
      <c r="T85" s="34"/>
      <c r="U85" s="35" t="s">
        <v>64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4301020183</v>
      </c>
      <c r="D86" s="319">
        <v>4607091384765</v>
      </c>
      <c r="E86" s="320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470" t="s">
        <v>163</v>
      </c>
      <c r="O86" s="322"/>
      <c r="P86" s="322"/>
      <c r="Q86" s="322"/>
      <c r="R86" s="320"/>
      <c r="S86" s="34"/>
      <c r="T86" s="34"/>
      <c r="U86" s="35" t="s">
        <v>64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4301020228</v>
      </c>
      <c r="D87" s="319">
        <v>4680115882751</v>
      </c>
      <c r="E87" s="320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508" t="s">
        <v>166</v>
      </c>
      <c r="O87" s="322"/>
      <c r="P87" s="322"/>
      <c r="Q87" s="322"/>
      <c r="R87" s="320"/>
      <c r="S87" s="34"/>
      <c r="T87" s="34"/>
      <c r="U87" s="35" t="s">
        <v>64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4301020258</v>
      </c>
      <c r="D88" s="319">
        <v>4680115882775</v>
      </c>
      <c r="E88" s="320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635" t="s">
        <v>170</v>
      </c>
      <c r="O88" s="322"/>
      <c r="P88" s="322"/>
      <c r="Q88" s="322"/>
      <c r="R88" s="320"/>
      <c r="S88" s="34"/>
      <c r="T88" s="34"/>
      <c r="U88" s="35" t="s">
        <v>64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4301020217</v>
      </c>
      <c r="D89" s="319">
        <v>4680115880658</v>
      </c>
      <c r="E89" s="320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2"/>
      <c r="P89" s="322"/>
      <c r="Q89" s="322"/>
      <c r="R89" s="320"/>
      <c r="S89" s="34"/>
      <c r="T89" s="34"/>
      <c r="U89" s="35" t="s">
        <v>64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173</v>
      </c>
      <c r="B90" s="54" t="s">
        <v>174</v>
      </c>
      <c r="C90" s="31">
        <v>4301020223</v>
      </c>
      <c r="D90" s="319">
        <v>4607091381962</v>
      </c>
      <c r="E90" s="320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6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2"/>
      <c r="P90" s="322"/>
      <c r="Q90" s="322"/>
      <c r="R90" s="320"/>
      <c r="S90" s="34"/>
      <c r="T90" s="34"/>
      <c r="U90" s="35" t="s">
        <v>64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23" t="s">
        <v>65</v>
      </c>
      <c r="O91" s="324"/>
      <c r="P91" s="324"/>
      <c r="Q91" s="324"/>
      <c r="R91" s="324"/>
      <c r="S91" s="324"/>
      <c r="T91" s="325"/>
      <c r="U91" s="37" t="s">
        <v>66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23" t="s">
        <v>65</v>
      </c>
      <c r="O92" s="324"/>
      <c r="P92" s="324"/>
      <c r="Q92" s="324"/>
      <c r="R92" s="324"/>
      <c r="S92" s="324"/>
      <c r="T92" s="325"/>
      <c r="U92" s="37" t="s">
        <v>64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customHeight="1" x14ac:dyDescent="0.25">
      <c r="A93" s="332" t="s">
        <v>59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1"/>
      <c r="Z93" s="311"/>
    </row>
    <row r="94" spans="1:53" ht="16.5" customHeight="1" x14ac:dyDescent="0.25">
      <c r="A94" s="54" t="s">
        <v>175</v>
      </c>
      <c r="B94" s="54" t="s">
        <v>176</v>
      </c>
      <c r="C94" s="31">
        <v>4301030895</v>
      </c>
      <c r="D94" s="319">
        <v>4607091387667</v>
      </c>
      <c r="E94" s="320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3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2"/>
      <c r="P94" s="322"/>
      <c r="Q94" s="322"/>
      <c r="R94" s="320"/>
      <c r="S94" s="34"/>
      <c r="T94" s="34"/>
      <c r="U94" s="35" t="s">
        <v>64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4301030961</v>
      </c>
      <c r="D95" s="319">
        <v>4607091387636</v>
      </c>
      <c r="E95" s="320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2"/>
      <c r="P95" s="322"/>
      <c r="Q95" s="322"/>
      <c r="R95" s="320"/>
      <c r="S95" s="34"/>
      <c r="T95" s="34"/>
      <c r="U95" s="35" t="s">
        <v>64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4301031078</v>
      </c>
      <c r="D96" s="319">
        <v>4607091384727</v>
      </c>
      <c r="E96" s="320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54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2"/>
      <c r="P96" s="322"/>
      <c r="Q96" s="322"/>
      <c r="R96" s="320"/>
      <c r="S96" s="34"/>
      <c r="T96" s="34"/>
      <c r="U96" s="35" t="s">
        <v>64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4301031080</v>
      </c>
      <c r="D97" s="319">
        <v>4607091386745</v>
      </c>
      <c r="E97" s="320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2"/>
      <c r="P97" s="322"/>
      <c r="Q97" s="322"/>
      <c r="R97" s="320"/>
      <c r="S97" s="34"/>
      <c r="T97" s="34"/>
      <c r="U97" s="35" t="s">
        <v>64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19">
        <v>4607091382426</v>
      </c>
      <c r="E98" s="320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5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2"/>
      <c r="P98" s="322"/>
      <c r="Q98" s="322"/>
      <c r="R98" s="320"/>
      <c r="S98" s="34"/>
      <c r="T98" s="34"/>
      <c r="U98" s="35" t="s">
        <v>64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19">
        <v>4607091386547</v>
      </c>
      <c r="E99" s="320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48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2"/>
      <c r="P99" s="322"/>
      <c r="Q99" s="322"/>
      <c r="R99" s="320"/>
      <c r="S99" s="34"/>
      <c r="T99" s="34"/>
      <c r="U99" s="35" t="s">
        <v>64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19">
        <v>4607091384734</v>
      </c>
      <c r="E100" s="320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3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2"/>
      <c r="P100" s="322"/>
      <c r="Q100" s="322"/>
      <c r="R100" s="320"/>
      <c r="S100" s="34"/>
      <c r="T100" s="34"/>
      <c r="U100" s="35" t="s">
        <v>64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19">
        <v>4607091382464</v>
      </c>
      <c r="E101" s="320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4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2"/>
      <c r="P101" s="322"/>
      <c r="Q101" s="322"/>
      <c r="R101" s="320"/>
      <c r="S101" s="34"/>
      <c r="T101" s="34"/>
      <c r="U101" s="35" t="s">
        <v>64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19">
        <v>4680115883444</v>
      </c>
      <c r="E102" s="320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405" t="s">
        <v>193</v>
      </c>
      <c r="O102" s="322"/>
      <c r="P102" s="322"/>
      <c r="Q102" s="322"/>
      <c r="R102" s="320"/>
      <c r="S102" s="34"/>
      <c r="T102" s="34"/>
      <c r="U102" s="35" t="s">
        <v>64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19">
        <v>4680115883444</v>
      </c>
      <c r="E103" s="320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414" t="s">
        <v>193</v>
      </c>
      <c r="O103" s="322"/>
      <c r="P103" s="322"/>
      <c r="Q103" s="322"/>
      <c r="R103" s="320"/>
      <c r="S103" s="34"/>
      <c r="T103" s="34"/>
      <c r="U103" s="35" t="s">
        <v>64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6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23" t="s">
        <v>65</v>
      </c>
      <c r="O104" s="324"/>
      <c r="P104" s="324"/>
      <c r="Q104" s="324"/>
      <c r="R104" s="324"/>
      <c r="S104" s="324"/>
      <c r="T104" s="325"/>
      <c r="U104" s="37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x14ac:dyDescent="0.2">
      <c r="A105" s="327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8"/>
      <c r="N105" s="323" t="s">
        <v>65</v>
      </c>
      <c r="O105" s="324"/>
      <c r="P105" s="324"/>
      <c r="Q105" s="324"/>
      <c r="R105" s="324"/>
      <c r="S105" s="324"/>
      <c r="T105" s="325"/>
      <c r="U105" s="37" t="s">
        <v>64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customHeight="1" x14ac:dyDescent="0.25">
      <c r="A106" s="332" t="s">
        <v>67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11"/>
      <c r="Z106" s="311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19">
        <v>4607091386967</v>
      </c>
      <c r="E107" s="320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600" t="s">
        <v>197</v>
      </c>
      <c r="O107" s="322"/>
      <c r="P107" s="322"/>
      <c r="Q107" s="322"/>
      <c r="R107" s="320"/>
      <c r="S107" s="34"/>
      <c r="T107" s="34"/>
      <c r="U107" s="35" t="s">
        <v>64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19">
        <v>4607091386967</v>
      </c>
      <c r="E108" s="320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534" t="s">
        <v>199</v>
      </c>
      <c r="O108" s="322"/>
      <c r="P108" s="322"/>
      <c r="Q108" s="322"/>
      <c r="R108" s="320"/>
      <c r="S108" s="34"/>
      <c r="T108" s="34"/>
      <c r="U108" s="35" t="s">
        <v>64</v>
      </c>
      <c r="V108" s="315">
        <v>10</v>
      </c>
      <c r="W108" s="316">
        <f t="shared" si="6"/>
        <v>16.8</v>
      </c>
      <c r="X108" s="36">
        <f>IFERROR(IF(W108=0,"",ROUNDUP(W108/H108,0)*0.02175),"")</f>
        <v>4.3499999999999997E-2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19">
        <v>4607091385304</v>
      </c>
      <c r="E109" s="320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552" t="s">
        <v>202</v>
      </c>
      <c r="O109" s="322"/>
      <c r="P109" s="322"/>
      <c r="Q109" s="322"/>
      <c r="R109" s="320"/>
      <c r="S109" s="34"/>
      <c r="T109" s="34"/>
      <c r="U109" s="35" t="s">
        <v>64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19">
        <v>4607091386264</v>
      </c>
      <c r="E110" s="320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2"/>
      <c r="P110" s="322"/>
      <c r="Q110" s="322"/>
      <c r="R110" s="320"/>
      <c r="S110" s="34"/>
      <c r="T110" s="34"/>
      <c r="U110" s="35" t="s">
        <v>64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19">
        <v>4680115882584</v>
      </c>
      <c r="E111" s="320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556" t="s">
        <v>207</v>
      </c>
      <c r="O111" s="322"/>
      <c r="P111" s="322"/>
      <c r="Q111" s="322"/>
      <c r="R111" s="320"/>
      <c r="S111" s="34"/>
      <c r="T111" s="34"/>
      <c r="U111" s="35" t="s">
        <v>64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19">
        <v>4680115882584</v>
      </c>
      <c r="E112" s="320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355" t="s">
        <v>209</v>
      </c>
      <c r="O112" s="322"/>
      <c r="P112" s="322"/>
      <c r="Q112" s="322"/>
      <c r="R112" s="320"/>
      <c r="S112" s="34"/>
      <c r="T112" s="34"/>
      <c r="U112" s="35" t="s">
        <v>64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19">
        <v>4607091385731</v>
      </c>
      <c r="E113" s="320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378" t="s">
        <v>212</v>
      </c>
      <c r="O113" s="322"/>
      <c r="P113" s="322"/>
      <c r="Q113" s="322"/>
      <c r="R113" s="320"/>
      <c r="S113" s="34"/>
      <c r="T113" s="34"/>
      <c r="U113" s="35" t="s">
        <v>64</v>
      </c>
      <c r="V113" s="315">
        <v>0</v>
      </c>
      <c r="W113" s="31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19">
        <v>4680115880214</v>
      </c>
      <c r="E114" s="320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562" t="s">
        <v>215</v>
      </c>
      <c r="O114" s="322"/>
      <c r="P114" s="322"/>
      <c r="Q114" s="322"/>
      <c r="R114" s="320"/>
      <c r="S114" s="34"/>
      <c r="T114" s="34"/>
      <c r="U114" s="35" t="s">
        <v>64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19">
        <v>4680115880894</v>
      </c>
      <c r="E115" s="320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525" t="s">
        <v>218</v>
      </c>
      <c r="O115" s="322"/>
      <c r="P115" s="322"/>
      <c r="Q115" s="322"/>
      <c r="R115" s="320"/>
      <c r="S115" s="34"/>
      <c r="T115" s="34"/>
      <c r="U115" s="35" t="s">
        <v>64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19">
        <v>4607091385427</v>
      </c>
      <c r="E116" s="320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4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2"/>
      <c r="P116" s="322"/>
      <c r="Q116" s="322"/>
      <c r="R116" s="320"/>
      <c r="S116" s="34"/>
      <c r="T116" s="34"/>
      <c r="U116" s="35" t="s">
        <v>64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19">
        <v>4680115882645</v>
      </c>
      <c r="E117" s="320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574" t="s">
        <v>223</v>
      </c>
      <c r="O117" s="322"/>
      <c r="P117" s="322"/>
      <c r="Q117" s="322"/>
      <c r="R117" s="320"/>
      <c r="S117" s="34"/>
      <c r="T117" s="34"/>
      <c r="U117" s="35" t="s">
        <v>64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6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23" t="s">
        <v>65</v>
      </c>
      <c r="O118" s="324"/>
      <c r="P118" s="324"/>
      <c r="Q118" s="324"/>
      <c r="R118" s="324"/>
      <c r="S118" s="324"/>
      <c r="T118" s="325"/>
      <c r="U118" s="37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1.1904761904761905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4.3499999999999997E-2</v>
      </c>
      <c r="Y118" s="318"/>
      <c r="Z118" s="318"/>
    </row>
    <row r="119" spans="1:53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8"/>
      <c r="N119" s="323" t="s">
        <v>65</v>
      </c>
      <c r="O119" s="324"/>
      <c r="P119" s="324"/>
      <c r="Q119" s="324"/>
      <c r="R119" s="324"/>
      <c r="S119" s="324"/>
      <c r="T119" s="325"/>
      <c r="U119" s="37" t="s">
        <v>64</v>
      </c>
      <c r="V119" s="317">
        <f>IFERROR(SUM(V107:V117),"0")</f>
        <v>10</v>
      </c>
      <c r="W119" s="317">
        <f>IFERROR(SUM(W107:W117),"0")</f>
        <v>16.8</v>
      </c>
      <c r="X119" s="37"/>
      <c r="Y119" s="318"/>
      <c r="Z119" s="318"/>
    </row>
    <row r="120" spans="1:53" ht="14.25" customHeight="1" x14ac:dyDescent="0.25">
      <c r="A120" s="332" t="s">
        <v>224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11"/>
      <c r="Z120" s="311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19">
        <v>4607091383065</v>
      </c>
      <c r="E121" s="320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2"/>
      <c r="P121" s="322"/>
      <c r="Q121" s="322"/>
      <c r="R121" s="320"/>
      <c r="S121" s="34"/>
      <c r="T121" s="34"/>
      <c r="U121" s="35" t="s">
        <v>64</v>
      </c>
      <c r="V121" s="315">
        <v>0</v>
      </c>
      <c r="W121" s="316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19">
        <v>4680115881532</v>
      </c>
      <c r="E122" s="320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59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2"/>
      <c r="P122" s="322"/>
      <c r="Q122" s="322"/>
      <c r="R122" s="320"/>
      <c r="S122" s="34"/>
      <c r="T122" s="34"/>
      <c r="U122" s="35" t="s">
        <v>64</v>
      </c>
      <c r="V122" s="315">
        <v>0</v>
      </c>
      <c r="W122" s="31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4301060356</v>
      </c>
      <c r="D123" s="319">
        <v>4680115882652</v>
      </c>
      <c r="E123" s="320"/>
      <c r="F123" s="314">
        <v>0.33</v>
      </c>
      <c r="G123" s="32">
        <v>6</v>
      </c>
      <c r="H123" s="314">
        <v>1.98</v>
      </c>
      <c r="I123" s="314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43" t="s">
        <v>231</v>
      </c>
      <c r="O123" s="322"/>
      <c r="P123" s="322"/>
      <c r="Q123" s="322"/>
      <c r="R123" s="320"/>
      <c r="S123" s="34"/>
      <c r="T123" s="34"/>
      <c r="U123" s="35" t="s">
        <v>64</v>
      </c>
      <c r="V123" s="315">
        <v>0</v>
      </c>
      <c r="W123" s="31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232</v>
      </c>
      <c r="B124" s="54" t="s">
        <v>233</v>
      </c>
      <c r="C124" s="31">
        <v>4301060309</v>
      </c>
      <c r="D124" s="319">
        <v>4680115880238</v>
      </c>
      <c r="E124" s="320"/>
      <c r="F124" s="314">
        <v>0.33</v>
      </c>
      <c r="G124" s="32">
        <v>6</v>
      </c>
      <c r="H124" s="314">
        <v>1.98</v>
      </c>
      <c r="I124" s="314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2"/>
      <c r="P124" s="322"/>
      <c r="Q124" s="322"/>
      <c r="R124" s="320"/>
      <c r="S124" s="34"/>
      <c r="T124" s="34"/>
      <c r="U124" s="35" t="s">
        <v>64</v>
      </c>
      <c r="V124" s="315">
        <v>0</v>
      </c>
      <c r="W124" s="31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234</v>
      </c>
      <c r="B125" s="54" t="s">
        <v>235</v>
      </c>
      <c r="C125" s="31">
        <v>4301060351</v>
      </c>
      <c r="D125" s="319">
        <v>4680115881464</v>
      </c>
      <c r="E125" s="320"/>
      <c r="F125" s="314">
        <v>0.4</v>
      </c>
      <c r="G125" s="32">
        <v>6</v>
      </c>
      <c r="H125" s="314">
        <v>2.4</v>
      </c>
      <c r="I125" s="314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388" t="s">
        <v>236</v>
      </c>
      <c r="O125" s="322"/>
      <c r="P125" s="322"/>
      <c r="Q125" s="322"/>
      <c r="R125" s="320"/>
      <c r="S125" s="34"/>
      <c r="T125" s="34"/>
      <c r="U125" s="35" t="s">
        <v>64</v>
      </c>
      <c r="V125" s="315">
        <v>0</v>
      </c>
      <c r="W125" s="316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6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8"/>
      <c r="N126" s="323" t="s">
        <v>65</v>
      </c>
      <c r="O126" s="324"/>
      <c r="P126" s="324"/>
      <c r="Q126" s="324"/>
      <c r="R126" s="324"/>
      <c r="S126" s="324"/>
      <c r="T126" s="325"/>
      <c r="U126" s="37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8"/>
      <c r="N127" s="323" t="s">
        <v>65</v>
      </c>
      <c r="O127" s="324"/>
      <c r="P127" s="324"/>
      <c r="Q127" s="324"/>
      <c r="R127" s="324"/>
      <c r="S127" s="324"/>
      <c r="T127" s="325"/>
      <c r="U127" s="37" t="s">
        <v>64</v>
      </c>
      <c r="V127" s="317">
        <f>IFERROR(SUM(V121:V125),"0")</f>
        <v>0</v>
      </c>
      <c r="W127" s="317">
        <f>IFERROR(SUM(W121:W125),"0")</f>
        <v>0</v>
      </c>
      <c r="X127" s="37"/>
      <c r="Y127" s="318"/>
      <c r="Z127" s="318"/>
    </row>
    <row r="128" spans="1:53" ht="16.5" customHeight="1" x14ac:dyDescent="0.25">
      <c r="A128" s="339" t="s">
        <v>237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10"/>
      <c r="Z128" s="310"/>
    </row>
    <row r="129" spans="1:53" ht="14.25" customHeight="1" x14ac:dyDescent="0.25">
      <c r="A129" s="332" t="s">
        <v>67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11"/>
      <c r="Z129" s="311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19">
        <v>4607091385168</v>
      </c>
      <c r="E130" s="320"/>
      <c r="F130" s="314">
        <v>1.4</v>
      </c>
      <c r="G130" s="32">
        <v>6</v>
      </c>
      <c r="H130" s="314">
        <v>8.4</v>
      </c>
      <c r="I130" s="314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570" t="s">
        <v>240</v>
      </c>
      <c r="O130" s="322"/>
      <c r="P130" s="322"/>
      <c r="Q130" s="322"/>
      <c r="R130" s="320"/>
      <c r="S130" s="34"/>
      <c r="T130" s="34"/>
      <c r="U130" s="35" t="s">
        <v>64</v>
      </c>
      <c r="V130" s="315">
        <v>0</v>
      </c>
      <c r="W130" s="31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241</v>
      </c>
      <c r="B131" s="54" t="s">
        <v>242</v>
      </c>
      <c r="C131" s="31">
        <v>4301051362</v>
      </c>
      <c r="D131" s="319">
        <v>4607091383256</v>
      </c>
      <c r="E131" s="320"/>
      <c r="F131" s="314">
        <v>0.33</v>
      </c>
      <c r="G131" s="32">
        <v>6</v>
      </c>
      <c r="H131" s="314">
        <v>1.98</v>
      </c>
      <c r="I131" s="314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2"/>
      <c r="P131" s="322"/>
      <c r="Q131" s="322"/>
      <c r="R131" s="320"/>
      <c r="S131" s="34"/>
      <c r="T131" s="34"/>
      <c r="U131" s="35" t="s">
        <v>64</v>
      </c>
      <c r="V131" s="315">
        <v>0</v>
      </c>
      <c r="W131" s="316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19">
        <v>4607091385748</v>
      </c>
      <c r="E132" s="320"/>
      <c r="F132" s="314">
        <v>0.45</v>
      </c>
      <c r="G132" s="32">
        <v>6</v>
      </c>
      <c r="H132" s="314">
        <v>2.7</v>
      </c>
      <c r="I132" s="314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2"/>
      <c r="P132" s="322"/>
      <c r="Q132" s="322"/>
      <c r="R132" s="320"/>
      <c r="S132" s="34"/>
      <c r="T132" s="34"/>
      <c r="U132" s="35" t="s">
        <v>64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26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8"/>
      <c r="N133" s="323" t="s">
        <v>65</v>
      </c>
      <c r="O133" s="324"/>
      <c r="P133" s="324"/>
      <c r="Q133" s="324"/>
      <c r="R133" s="324"/>
      <c r="S133" s="324"/>
      <c r="T133" s="325"/>
      <c r="U133" s="37" t="s">
        <v>66</v>
      </c>
      <c r="V133" s="317">
        <f>IFERROR(V130/H130,"0")+IFERROR(V131/H131,"0")+IFERROR(V132/H132,"0")</f>
        <v>0</v>
      </c>
      <c r="W133" s="317">
        <f>IFERROR(W130/H130,"0")+IFERROR(W131/H131,"0")+IFERROR(W132/H132,"0")</f>
        <v>0</v>
      </c>
      <c r="X133" s="317">
        <f>IFERROR(IF(X130="",0,X130),"0")+IFERROR(IF(X131="",0,X131),"0")+IFERROR(IF(X132="",0,X132),"0")</f>
        <v>0</v>
      </c>
      <c r="Y133" s="318"/>
      <c r="Z133" s="318"/>
    </row>
    <row r="134" spans="1:53" x14ac:dyDescent="0.2">
      <c r="A134" s="327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8"/>
      <c r="N134" s="323" t="s">
        <v>65</v>
      </c>
      <c r="O134" s="324"/>
      <c r="P134" s="324"/>
      <c r="Q134" s="324"/>
      <c r="R134" s="324"/>
      <c r="S134" s="324"/>
      <c r="T134" s="325"/>
      <c r="U134" s="37" t="s">
        <v>64</v>
      </c>
      <c r="V134" s="317">
        <f>IFERROR(SUM(V130:V132),"0")</f>
        <v>0</v>
      </c>
      <c r="W134" s="317">
        <f>IFERROR(SUM(W130:W132),"0")</f>
        <v>0</v>
      </c>
      <c r="X134" s="37"/>
      <c r="Y134" s="318"/>
      <c r="Z134" s="318"/>
    </row>
    <row r="135" spans="1:53" ht="27.75" customHeight="1" x14ac:dyDescent="0.2">
      <c r="A135" s="361" t="s">
        <v>245</v>
      </c>
      <c r="B135" s="362"/>
      <c r="C135" s="362"/>
      <c r="D135" s="362"/>
      <c r="E135" s="362"/>
      <c r="F135" s="362"/>
      <c r="G135" s="362"/>
      <c r="H135" s="362"/>
      <c r="I135" s="362"/>
      <c r="J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X135" s="362"/>
      <c r="Y135" s="48"/>
      <c r="Z135" s="48"/>
    </row>
    <row r="136" spans="1:53" ht="16.5" customHeight="1" x14ac:dyDescent="0.25">
      <c r="A136" s="339" t="s">
        <v>246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27"/>
      <c r="Y136" s="310"/>
      <c r="Z136" s="310"/>
    </row>
    <row r="137" spans="1:53" ht="14.25" customHeight="1" x14ac:dyDescent="0.25">
      <c r="A137" s="332" t="s">
        <v>102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27"/>
      <c r="Y137" s="311"/>
      <c r="Z137" s="311"/>
    </row>
    <row r="138" spans="1:53" ht="27" customHeight="1" x14ac:dyDescent="0.25">
      <c r="A138" s="54" t="s">
        <v>247</v>
      </c>
      <c r="B138" s="54" t="s">
        <v>248</v>
      </c>
      <c r="C138" s="31">
        <v>4301011223</v>
      </c>
      <c r="D138" s="319">
        <v>4607091383423</v>
      </c>
      <c r="E138" s="320"/>
      <c r="F138" s="314">
        <v>1.35</v>
      </c>
      <c r="G138" s="32">
        <v>8</v>
      </c>
      <c r="H138" s="314">
        <v>10.8</v>
      </c>
      <c r="I138" s="314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49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2"/>
      <c r="P138" s="322"/>
      <c r="Q138" s="322"/>
      <c r="R138" s="320"/>
      <c r="S138" s="34"/>
      <c r="T138" s="34"/>
      <c r="U138" s="35" t="s">
        <v>64</v>
      </c>
      <c r="V138" s="315">
        <v>0</v>
      </c>
      <c r="W138" s="31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249</v>
      </c>
      <c r="B139" s="54" t="s">
        <v>250</v>
      </c>
      <c r="C139" s="31">
        <v>4301011338</v>
      </c>
      <c r="D139" s="319">
        <v>4607091381405</v>
      </c>
      <c r="E139" s="320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2"/>
      <c r="P139" s="322"/>
      <c r="Q139" s="322"/>
      <c r="R139" s="320"/>
      <c r="S139" s="34"/>
      <c r="T139" s="34"/>
      <c r="U139" s="35" t="s">
        <v>64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251</v>
      </c>
      <c r="B140" s="54" t="s">
        <v>252</v>
      </c>
      <c r="C140" s="31">
        <v>4301011333</v>
      </c>
      <c r="D140" s="319">
        <v>4607091386516</v>
      </c>
      <c r="E140" s="320"/>
      <c r="F140" s="314">
        <v>1.4</v>
      </c>
      <c r="G140" s="32">
        <v>8</v>
      </c>
      <c r="H140" s="314">
        <v>11.2</v>
      </c>
      <c r="I140" s="314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49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2"/>
      <c r="P140" s="322"/>
      <c r="Q140" s="322"/>
      <c r="R140" s="320"/>
      <c r="S140" s="34"/>
      <c r="T140" s="34"/>
      <c r="U140" s="35" t="s">
        <v>64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6"/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8"/>
      <c r="N141" s="323" t="s">
        <v>65</v>
      </c>
      <c r="O141" s="324"/>
      <c r="P141" s="324"/>
      <c r="Q141" s="324"/>
      <c r="R141" s="324"/>
      <c r="S141" s="324"/>
      <c r="T141" s="325"/>
      <c r="U141" s="37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x14ac:dyDescent="0.2">
      <c r="A142" s="327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8"/>
      <c r="N142" s="323" t="s">
        <v>65</v>
      </c>
      <c r="O142" s="324"/>
      <c r="P142" s="324"/>
      <c r="Q142" s="324"/>
      <c r="R142" s="324"/>
      <c r="S142" s="324"/>
      <c r="T142" s="325"/>
      <c r="U142" s="37" t="s">
        <v>64</v>
      </c>
      <c r="V142" s="317">
        <f>IFERROR(SUM(V138:V140),"0")</f>
        <v>0</v>
      </c>
      <c r="W142" s="317">
        <f>IFERROR(SUM(W138:W140),"0")</f>
        <v>0</v>
      </c>
      <c r="X142" s="37"/>
      <c r="Y142" s="318"/>
      <c r="Z142" s="318"/>
    </row>
    <row r="143" spans="1:53" ht="16.5" customHeight="1" x14ac:dyDescent="0.25">
      <c r="A143" s="339" t="s">
        <v>253</v>
      </c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7"/>
      <c r="P143" s="327"/>
      <c r="Q143" s="327"/>
      <c r="R143" s="327"/>
      <c r="S143" s="327"/>
      <c r="T143" s="327"/>
      <c r="U143" s="327"/>
      <c r="V143" s="327"/>
      <c r="W143" s="327"/>
      <c r="X143" s="327"/>
      <c r="Y143" s="310"/>
      <c r="Z143" s="310"/>
    </row>
    <row r="144" spans="1:53" ht="14.25" customHeight="1" x14ac:dyDescent="0.25">
      <c r="A144" s="332" t="s">
        <v>59</v>
      </c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11"/>
      <c r="Z144" s="311"/>
    </row>
    <row r="145" spans="1:53" ht="16.5" customHeight="1" x14ac:dyDescent="0.25">
      <c r="A145" s="54" t="s">
        <v>254</v>
      </c>
      <c r="B145" s="54" t="s">
        <v>255</v>
      </c>
      <c r="C145" s="31">
        <v>4301031245</v>
      </c>
      <c r="D145" s="319">
        <v>4680115883963</v>
      </c>
      <c r="E145" s="320"/>
      <c r="F145" s="314">
        <v>0.28000000000000003</v>
      </c>
      <c r="G145" s="32">
        <v>6</v>
      </c>
      <c r="H145" s="314">
        <v>1.68</v>
      </c>
      <c r="I145" s="314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487" t="s">
        <v>256</v>
      </c>
      <c r="O145" s="322"/>
      <c r="P145" s="322"/>
      <c r="Q145" s="322"/>
      <c r="R145" s="320"/>
      <c r="S145" s="34"/>
      <c r="T145" s="34"/>
      <c r="U145" s="35" t="s">
        <v>64</v>
      </c>
      <c r="V145" s="315">
        <v>0</v>
      </c>
      <c r="W145" s="316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19">
        <v>4680115880993</v>
      </c>
      <c r="E146" s="320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2"/>
      <c r="P146" s="322"/>
      <c r="Q146" s="322"/>
      <c r="R146" s="320"/>
      <c r="S146" s="34"/>
      <c r="T146" s="34"/>
      <c r="U146" s="35" t="s">
        <v>64</v>
      </c>
      <c r="V146" s="315">
        <v>0</v>
      </c>
      <c r="W146" s="316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4301031204</v>
      </c>
      <c r="D147" s="319">
        <v>4680115881761</v>
      </c>
      <c r="E147" s="320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2"/>
      <c r="P147" s="322"/>
      <c r="Q147" s="322"/>
      <c r="R147" s="320"/>
      <c r="S147" s="34"/>
      <c r="T147" s="34"/>
      <c r="U147" s="35" t="s">
        <v>64</v>
      </c>
      <c r="V147" s="315">
        <v>0</v>
      </c>
      <c r="W147" s="31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19">
        <v>4680115881563</v>
      </c>
      <c r="E148" s="320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2"/>
      <c r="P148" s="322"/>
      <c r="Q148" s="322"/>
      <c r="R148" s="320"/>
      <c r="S148" s="34"/>
      <c r="T148" s="34"/>
      <c r="U148" s="35" t="s">
        <v>64</v>
      </c>
      <c r="V148" s="315">
        <v>0</v>
      </c>
      <c r="W148" s="316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19">
        <v>4680115880986</v>
      </c>
      <c r="E149" s="320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4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2"/>
      <c r="P149" s="322"/>
      <c r="Q149" s="322"/>
      <c r="R149" s="320"/>
      <c r="S149" s="34"/>
      <c r="T149" s="34"/>
      <c r="U149" s="35" t="s">
        <v>64</v>
      </c>
      <c r="V149" s="315">
        <v>2.1</v>
      </c>
      <c r="W149" s="316">
        <f t="shared" si="7"/>
        <v>2.1</v>
      </c>
      <c r="X149" s="36">
        <f>IFERROR(IF(W149=0,"",ROUNDUP(W149/H149,0)*0.00502),"")</f>
        <v>5.0200000000000002E-3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4301031190</v>
      </c>
      <c r="D150" s="319">
        <v>4680115880207</v>
      </c>
      <c r="E150" s="320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47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2"/>
      <c r="P150" s="322"/>
      <c r="Q150" s="322"/>
      <c r="R150" s="320"/>
      <c r="S150" s="34"/>
      <c r="T150" s="34"/>
      <c r="U150" s="35" t="s">
        <v>64</v>
      </c>
      <c r="V150" s="315">
        <v>0</v>
      </c>
      <c r="W150" s="31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4301031205</v>
      </c>
      <c r="D151" s="319">
        <v>4680115881785</v>
      </c>
      <c r="E151" s="320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6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2"/>
      <c r="P151" s="322"/>
      <c r="Q151" s="322"/>
      <c r="R151" s="320"/>
      <c r="S151" s="34"/>
      <c r="T151" s="34"/>
      <c r="U151" s="35" t="s">
        <v>64</v>
      </c>
      <c r="V151" s="315">
        <v>0</v>
      </c>
      <c r="W151" s="316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270</v>
      </c>
      <c r="B152" s="54" t="s">
        <v>271</v>
      </c>
      <c r="C152" s="31">
        <v>4301031202</v>
      </c>
      <c r="D152" s="319">
        <v>4680115881679</v>
      </c>
      <c r="E152" s="320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2"/>
      <c r="P152" s="322"/>
      <c r="Q152" s="322"/>
      <c r="R152" s="320"/>
      <c r="S152" s="34"/>
      <c r="T152" s="34"/>
      <c r="U152" s="35" t="s">
        <v>64</v>
      </c>
      <c r="V152" s="315">
        <v>0</v>
      </c>
      <c r="W152" s="316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272</v>
      </c>
      <c r="B153" s="54" t="s">
        <v>273</v>
      </c>
      <c r="C153" s="31">
        <v>4301031158</v>
      </c>
      <c r="D153" s="319">
        <v>4680115880191</v>
      </c>
      <c r="E153" s="320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2"/>
      <c r="P153" s="322"/>
      <c r="Q153" s="322"/>
      <c r="R153" s="320"/>
      <c r="S153" s="34"/>
      <c r="T153" s="34"/>
      <c r="U153" s="35" t="s">
        <v>64</v>
      </c>
      <c r="V153" s="315">
        <v>0</v>
      </c>
      <c r="W153" s="316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6"/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8"/>
      <c r="N154" s="323" t="s">
        <v>65</v>
      </c>
      <c r="O154" s="324"/>
      <c r="P154" s="324"/>
      <c r="Q154" s="324"/>
      <c r="R154" s="324"/>
      <c r="S154" s="324"/>
      <c r="T154" s="325"/>
      <c r="U154" s="37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1</v>
      </c>
      <c r="W154" s="317">
        <f>IFERROR(W145/H145,"0")+IFERROR(W146/H146,"0")+IFERROR(W147/H147,"0")+IFERROR(W148/H148,"0")+IFERROR(W149/H149,"0")+IFERROR(W150/H150,"0")+IFERROR(W151/H151,"0")+IFERROR(W152/H152,"0")+IFERROR(W153/H153,"0")</f>
        <v>1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5.0200000000000002E-3</v>
      </c>
      <c r="Y154" s="318"/>
      <c r="Z154" s="318"/>
    </row>
    <row r="155" spans="1:53" x14ac:dyDescent="0.2">
      <c r="A155" s="327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8"/>
      <c r="N155" s="323" t="s">
        <v>65</v>
      </c>
      <c r="O155" s="324"/>
      <c r="P155" s="324"/>
      <c r="Q155" s="324"/>
      <c r="R155" s="324"/>
      <c r="S155" s="324"/>
      <c r="T155" s="325"/>
      <c r="U155" s="37" t="s">
        <v>64</v>
      </c>
      <c r="V155" s="317">
        <f>IFERROR(SUM(V145:V153),"0")</f>
        <v>2.1</v>
      </c>
      <c r="W155" s="317">
        <f>IFERROR(SUM(W145:W153),"0")</f>
        <v>2.1</v>
      </c>
      <c r="X155" s="37"/>
      <c r="Y155" s="318"/>
      <c r="Z155" s="318"/>
    </row>
    <row r="156" spans="1:53" ht="16.5" customHeight="1" x14ac:dyDescent="0.25">
      <c r="A156" s="339" t="s">
        <v>274</v>
      </c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27"/>
      <c r="P156" s="327"/>
      <c r="Q156" s="327"/>
      <c r="R156" s="327"/>
      <c r="S156" s="327"/>
      <c r="T156" s="327"/>
      <c r="U156" s="327"/>
      <c r="V156" s="327"/>
      <c r="W156" s="327"/>
      <c r="X156" s="327"/>
      <c r="Y156" s="310"/>
      <c r="Z156" s="310"/>
    </row>
    <row r="157" spans="1:53" ht="14.25" customHeight="1" x14ac:dyDescent="0.25">
      <c r="A157" s="332" t="s">
        <v>102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11"/>
      <c r="Z157" s="311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19">
        <v>4680115881402</v>
      </c>
      <c r="E158" s="320"/>
      <c r="F158" s="314">
        <v>1.35</v>
      </c>
      <c r="G158" s="32">
        <v>8</v>
      </c>
      <c r="H158" s="314">
        <v>10.8</v>
      </c>
      <c r="I158" s="314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2"/>
      <c r="P158" s="322"/>
      <c r="Q158" s="322"/>
      <c r="R158" s="320"/>
      <c r="S158" s="34"/>
      <c r="T158" s="34"/>
      <c r="U158" s="35" t="s">
        <v>64</v>
      </c>
      <c r="V158" s="315">
        <v>0</v>
      </c>
      <c r="W158" s="316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19">
        <v>4680115881396</v>
      </c>
      <c r="E159" s="320"/>
      <c r="F159" s="314">
        <v>0.45</v>
      </c>
      <c r="G159" s="32">
        <v>6</v>
      </c>
      <c r="H159" s="314">
        <v>2.7</v>
      </c>
      <c r="I159" s="314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5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2"/>
      <c r="P159" s="322"/>
      <c r="Q159" s="322"/>
      <c r="R159" s="320"/>
      <c r="S159" s="34"/>
      <c r="T159" s="34"/>
      <c r="U159" s="35" t="s">
        <v>64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6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8"/>
      <c r="N160" s="323" t="s">
        <v>65</v>
      </c>
      <c r="O160" s="324"/>
      <c r="P160" s="324"/>
      <c r="Q160" s="324"/>
      <c r="R160" s="324"/>
      <c r="S160" s="324"/>
      <c r="T160" s="325"/>
      <c r="U160" s="37" t="s">
        <v>66</v>
      </c>
      <c r="V160" s="317">
        <f>IFERROR(V158/H158,"0")+IFERROR(V159/H159,"0")</f>
        <v>0</v>
      </c>
      <c r="W160" s="317">
        <f>IFERROR(W158/H158,"0")+IFERROR(W159/H159,"0")</f>
        <v>0</v>
      </c>
      <c r="X160" s="317">
        <f>IFERROR(IF(X158="",0,X158),"0")+IFERROR(IF(X159="",0,X159),"0")</f>
        <v>0</v>
      </c>
      <c r="Y160" s="318"/>
      <c r="Z160" s="318"/>
    </row>
    <row r="161" spans="1:53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8"/>
      <c r="N161" s="323" t="s">
        <v>65</v>
      </c>
      <c r="O161" s="324"/>
      <c r="P161" s="324"/>
      <c r="Q161" s="324"/>
      <c r="R161" s="324"/>
      <c r="S161" s="324"/>
      <c r="T161" s="325"/>
      <c r="U161" s="37" t="s">
        <v>64</v>
      </c>
      <c r="V161" s="317">
        <f>IFERROR(SUM(V158:V159),"0")</f>
        <v>0</v>
      </c>
      <c r="W161" s="317">
        <f>IFERROR(SUM(W158:W159),"0")</f>
        <v>0</v>
      </c>
      <c r="X161" s="37"/>
      <c r="Y161" s="318"/>
      <c r="Z161" s="318"/>
    </row>
    <row r="162" spans="1:53" ht="14.25" customHeight="1" x14ac:dyDescent="0.25">
      <c r="A162" s="332" t="s">
        <v>94</v>
      </c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27"/>
      <c r="R162" s="327"/>
      <c r="S162" s="327"/>
      <c r="T162" s="327"/>
      <c r="U162" s="327"/>
      <c r="V162" s="327"/>
      <c r="W162" s="327"/>
      <c r="X162" s="327"/>
      <c r="Y162" s="311"/>
      <c r="Z162" s="311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19">
        <v>4680115882935</v>
      </c>
      <c r="E163" s="320"/>
      <c r="F163" s="314">
        <v>1.35</v>
      </c>
      <c r="G163" s="32">
        <v>8</v>
      </c>
      <c r="H163" s="314">
        <v>10.8</v>
      </c>
      <c r="I163" s="314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488" t="s">
        <v>281</v>
      </c>
      <c r="O163" s="322"/>
      <c r="P163" s="322"/>
      <c r="Q163" s="322"/>
      <c r="R163" s="320"/>
      <c r="S163" s="34"/>
      <c r="T163" s="34"/>
      <c r="U163" s="35" t="s">
        <v>64</v>
      </c>
      <c r="V163" s="315">
        <v>0</v>
      </c>
      <c r="W163" s="316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282</v>
      </c>
      <c r="B164" s="54" t="s">
        <v>283</v>
      </c>
      <c r="C164" s="31">
        <v>4301020220</v>
      </c>
      <c r="D164" s="319">
        <v>4680115880764</v>
      </c>
      <c r="E164" s="320"/>
      <c r="F164" s="314">
        <v>0.35</v>
      </c>
      <c r="G164" s="32">
        <v>6</v>
      </c>
      <c r="H164" s="314">
        <v>2.1</v>
      </c>
      <c r="I164" s="314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2"/>
      <c r="P164" s="322"/>
      <c r="Q164" s="322"/>
      <c r="R164" s="320"/>
      <c r="S164" s="34"/>
      <c r="T164" s="34"/>
      <c r="U164" s="35" t="s">
        <v>64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6"/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8"/>
      <c r="N165" s="323" t="s">
        <v>65</v>
      </c>
      <c r="O165" s="324"/>
      <c r="P165" s="324"/>
      <c r="Q165" s="324"/>
      <c r="R165" s="324"/>
      <c r="S165" s="324"/>
      <c r="T165" s="325"/>
      <c r="U165" s="37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x14ac:dyDescent="0.2">
      <c r="A166" s="327"/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8"/>
      <c r="N166" s="323" t="s">
        <v>65</v>
      </c>
      <c r="O166" s="324"/>
      <c r="P166" s="324"/>
      <c r="Q166" s="324"/>
      <c r="R166" s="324"/>
      <c r="S166" s="324"/>
      <c r="T166" s="325"/>
      <c r="U166" s="37" t="s">
        <v>64</v>
      </c>
      <c r="V166" s="317">
        <f>IFERROR(SUM(V163:V164),"0")</f>
        <v>0</v>
      </c>
      <c r="W166" s="317">
        <f>IFERROR(SUM(W163:W164),"0")</f>
        <v>0</v>
      </c>
      <c r="X166" s="37"/>
      <c r="Y166" s="318"/>
      <c r="Z166" s="318"/>
    </row>
    <row r="167" spans="1:53" ht="14.25" customHeight="1" x14ac:dyDescent="0.25">
      <c r="A167" s="332" t="s">
        <v>59</v>
      </c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7"/>
      <c r="N167" s="327"/>
      <c r="O167" s="327"/>
      <c r="P167" s="327"/>
      <c r="Q167" s="327"/>
      <c r="R167" s="327"/>
      <c r="S167" s="327"/>
      <c r="T167" s="327"/>
      <c r="U167" s="327"/>
      <c r="V167" s="327"/>
      <c r="W167" s="327"/>
      <c r="X167" s="327"/>
      <c r="Y167" s="311"/>
      <c r="Z167" s="311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19">
        <v>4680115882683</v>
      </c>
      <c r="E168" s="320"/>
      <c r="F168" s="314">
        <v>0.9</v>
      </c>
      <c r="G168" s="32">
        <v>6</v>
      </c>
      <c r="H168" s="314">
        <v>5.4</v>
      </c>
      <c r="I168" s="31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2"/>
      <c r="P168" s="322"/>
      <c r="Q168" s="322"/>
      <c r="R168" s="320"/>
      <c r="S168" s="34"/>
      <c r="T168" s="34"/>
      <c r="U168" s="35" t="s">
        <v>64</v>
      </c>
      <c r="V168" s="315">
        <v>0</v>
      </c>
      <c r="W168" s="31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19">
        <v>4680115882690</v>
      </c>
      <c r="E169" s="320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2"/>
      <c r="P169" s="322"/>
      <c r="Q169" s="322"/>
      <c r="R169" s="320"/>
      <c r="S169" s="34"/>
      <c r="T169" s="34"/>
      <c r="U169" s="35" t="s">
        <v>64</v>
      </c>
      <c r="V169" s="315">
        <v>0</v>
      </c>
      <c r="W169" s="31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19">
        <v>4680115882669</v>
      </c>
      <c r="E170" s="320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2"/>
      <c r="P170" s="322"/>
      <c r="Q170" s="322"/>
      <c r="R170" s="320"/>
      <c r="S170" s="34"/>
      <c r="T170" s="34"/>
      <c r="U170" s="35" t="s">
        <v>64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19">
        <v>4680115882676</v>
      </c>
      <c r="E171" s="320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2"/>
      <c r="P171" s="322"/>
      <c r="Q171" s="322"/>
      <c r="R171" s="320"/>
      <c r="S171" s="34"/>
      <c r="T171" s="34"/>
      <c r="U171" s="35" t="s">
        <v>64</v>
      </c>
      <c r="V171" s="315">
        <v>0</v>
      </c>
      <c r="W171" s="31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26"/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8"/>
      <c r="N172" s="323" t="s">
        <v>65</v>
      </c>
      <c r="O172" s="324"/>
      <c r="P172" s="324"/>
      <c r="Q172" s="324"/>
      <c r="R172" s="324"/>
      <c r="S172" s="324"/>
      <c r="T172" s="325"/>
      <c r="U172" s="37" t="s">
        <v>66</v>
      </c>
      <c r="V172" s="317">
        <f>IFERROR(V168/H168,"0")+IFERROR(V169/H169,"0")+IFERROR(V170/H170,"0")+IFERROR(V171/H171,"0")</f>
        <v>0</v>
      </c>
      <c r="W172" s="317">
        <f>IFERROR(W168/H168,"0")+IFERROR(W169/H169,"0")+IFERROR(W170/H170,"0")+IFERROR(W171/H171,"0")</f>
        <v>0</v>
      </c>
      <c r="X172" s="317">
        <f>IFERROR(IF(X168="",0,X168),"0")+IFERROR(IF(X169="",0,X169),"0")+IFERROR(IF(X170="",0,X170),"0")+IFERROR(IF(X171="",0,X171),"0")</f>
        <v>0</v>
      </c>
      <c r="Y172" s="318"/>
      <c r="Z172" s="318"/>
    </row>
    <row r="173" spans="1:53" x14ac:dyDescent="0.2">
      <c r="A173" s="327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8"/>
      <c r="N173" s="323" t="s">
        <v>65</v>
      </c>
      <c r="O173" s="324"/>
      <c r="P173" s="324"/>
      <c r="Q173" s="324"/>
      <c r="R173" s="324"/>
      <c r="S173" s="324"/>
      <c r="T173" s="325"/>
      <c r="U173" s="37" t="s">
        <v>64</v>
      </c>
      <c r="V173" s="317">
        <f>IFERROR(SUM(V168:V171),"0")</f>
        <v>0</v>
      </c>
      <c r="W173" s="317">
        <f>IFERROR(SUM(W168:W171),"0")</f>
        <v>0</v>
      </c>
      <c r="X173" s="37"/>
      <c r="Y173" s="318"/>
      <c r="Z173" s="318"/>
    </row>
    <row r="174" spans="1:53" ht="14.25" customHeight="1" x14ac:dyDescent="0.25">
      <c r="A174" s="332" t="s">
        <v>67</v>
      </c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27"/>
      <c r="P174" s="327"/>
      <c r="Q174" s="327"/>
      <c r="R174" s="327"/>
      <c r="S174" s="327"/>
      <c r="T174" s="327"/>
      <c r="U174" s="327"/>
      <c r="V174" s="327"/>
      <c r="W174" s="327"/>
      <c r="X174" s="327"/>
      <c r="Y174" s="311"/>
      <c r="Z174" s="311"/>
    </row>
    <row r="175" spans="1:53" ht="27" customHeight="1" x14ac:dyDescent="0.25">
      <c r="A175" s="54" t="s">
        <v>292</v>
      </c>
      <c r="B175" s="54" t="s">
        <v>293</v>
      </c>
      <c r="C175" s="31">
        <v>4301051409</v>
      </c>
      <c r="D175" s="319">
        <v>4680115881556</v>
      </c>
      <c r="E175" s="320"/>
      <c r="F175" s="314">
        <v>1</v>
      </c>
      <c r="G175" s="32">
        <v>4</v>
      </c>
      <c r="H175" s="314">
        <v>4</v>
      </c>
      <c r="I175" s="314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3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2"/>
      <c r="P175" s="322"/>
      <c r="Q175" s="322"/>
      <c r="R175" s="320"/>
      <c r="S175" s="34"/>
      <c r="T175" s="34"/>
      <c r="U175" s="35" t="s">
        <v>64</v>
      </c>
      <c r="V175" s="315">
        <v>0</v>
      </c>
      <c r="W175" s="316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19">
        <v>4680115880573</v>
      </c>
      <c r="E176" s="320"/>
      <c r="F176" s="314">
        <v>1.45</v>
      </c>
      <c r="G176" s="32">
        <v>6</v>
      </c>
      <c r="H176" s="314">
        <v>8.6999999999999993</v>
      </c>
      <c r="I176" s="314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389" t="s">
        <v>296</v>
      </c>
      <c r="O176" s="322"/>
      <c r="P176" s="322"/>
      <c r="Q176" s="322"/>
      <c r="R176" s="320"/>
      <c r="S176" s="34"/>
      <c r="T176" s="34"/>
      <c r="U176" s="35" t="s">
        <v>64</v>
      </c>
      <c r="V176" s="315">
        <v>0</v>
      </c>
      <c r="W176" s="31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4301051408</v>
      </c>
      <c r="D177" s="319">
        <v>4680115881594</v>
      </c>
      <c r="E177" s="320"/>
      <c r="F177" s="314">
        <v>1.35</v>
      </c>
      <c r="G177" s="32">
        <v>6</v>
      </c>
      <c r="H177" s="314">
        <v>8.1</v>
      </c>
      <c r="I177" s="314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2"/>
      <c r="P177" s="322"/>
      <c r="Q177" s="322"/>
      <c r="R177" s="320"/>
      <c r="S177" s="34"/>
      <c r="T177" s="34"/>
      <c r="U177" s="35" t="s">
        <v>64</v>
      </c>
      <c r="V177" s="315">
        <v>0</v>
      </c>
      <c r="W177" s="31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4301051505</v>
      </c>
      <c r="D178" s="319">
        <v>4680115881587</v>
      </c>
      <c r="E178" s="320"/>
      <c r="F178" s="314">
        <v>1</v>
      </c>
      <c r="G178" s="32">
        <v>4</v>
      </c>
      <c r="H178" s="314">
        <v>4</v>
      </c>
      <c r="I178" s="314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366" t="s">
        <v>301</v>
      </c>
      <c r="O178" s="322"/>
      <c r="P178" s="322"/>
      <c r="Q178" s="322"/>
      <c r="R178" s="320"/>
      <c r="S178" s="34"/>
      <c r="T178" s="34"/>
      <c r="U178" s="35" t="s">
        <v>64</v>
      </c>
      <c r="V178" s="315">
        <v>0</v>
      </c>
      <c r="W178" s="316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19">
        <v>4680115880962</v>
      </c>
      <c r="E179" s="320"/>
      <c r="F179" s="314">
        <v>1.3</v>
      </c>
      <c r="G179" s="32">
        <v>6</v>
      </c>
      <c r="H179" s="314">
        <v>7.8</v>
      </c>
      <c r="I179" s="314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52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2"/>
      <c r="P179" s="322"/>
      <c r="Q179" s="322"/>
      <c r="R179" s="320"/>
      <c r="S179" s="34"/>
      <c r="T179" s="34"/>
      <c r="U179" s="35" t="s">
        <v>64</v>
      </c>
      <c r="V179" s="315">
        <v>16</v>
      </c>
      <c r="W179" s="316">
        <f t="shared" si="8"/>
        <v>23.4</v>
      </c>
      <c r="X179" s="36">
        <f>IFERROR(IF(W179=0,"",ROUNDUP(W179/H179,0)*0.02175),"")</f>
        <v>6.5250000000000002E-2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4301051411</v>
      </c>
      <c r="D180" s="319">
        <v>4680115881617</v>
      </c>
      <c r="E180" s="320"/>
      <c r="F180" s="314">
        <v>1.35</v>
      </c>
      <c r="G180" s="32">
        <v>6</v>
      </c>
      <c r="H180" s="314">
        <v>8.1</v>
      </c>
      <c r="I180" s="314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6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2"/>
      <c r="P180" s="322"/>
      <c r="Q180" s="322"/>
      <c r="R180" s="320"/>
      <c r="S180" s="34"/>
      <c r="T180" s="34"/>
      <c r="U180" s="35" t="s">
        <v>64</v>
      </c>
      <c r="V180" s="315">
        <v>0</v>
      </c>
      <c r="W180" s="316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19">
        <v>4680115881228</v>
      </c>
      <c r="E181" s="320"/>
      <c r="F181" s="314">
        <v>0.4</v>
      </c>
      <c r="G181" s="32">
        <v>6</v>
      </c>
      <c r="H181" s="314">
        <v>2.4</v>
      </c>
      <c r="I181" s="314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360" t="s">
        <v>308</v>
      </c>
      <c r="O181" s="322"/>
      <c r="P181" s="322"/>
      <c r="Q181" s="322"/>
      <c r="R181" s="320"/>
      <c r="S181" s="34"/>
      <c r="T181" s="34"/>
      <c r="U181" s="35" t="s">
        <v>64</v>
      </c>
      <c r="V181" s="315">
        <v>0</v>
      </c>
      <c r="W181" s="316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4301051506</v>
      </c>
      <c r="D182" s="319">
        <v>4680115881037</v>
      </c>
      <c r="E182" s="320"/>
      <c r="F182" s="314">
        <v>0.84</v>
      </c>
      <c r="G182" s="32">
        <v>4</v>
      </c>
      <c r="H182" s="314">
        <v>3.36</v>
      </c>
      <c r="I182" s="314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650" t="s">
        <v>311</v>
      </c>
      <c r="O182" s="322"/>
      <c r="P182" s="322"/>
      <c r="Q182" s="322"/>
      <c r="R182" s="320"/>
      <c r="S182" s="34"/>
      <c r="T182" s="34"/>
      <c r="U182" s="35" t="s">
        <v>64</v>
      </c>
      <c r="V182" s="315">
        <v>0</v>
      </c>
      <c r="W182" s="316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19">
        <v>4680115881211</v>
      </c>
      <c r="E183" s="320"/>
      <c r="F183" s="314">
        <v>0.4</v>
      </c>
      <c r="G183" s="32">
        <v>6</v>
      </c>
      <c r="H183" s="314">
        <v>2.4</v>
      </c>
      <c r="I183" s="314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5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2"/>
      <c r="P183" s="322"/>
      <c r="Q183" s="322"/>
      <c r="R183" s="320"/>
      <c r="S183" s="34"/>
      <c r="T183" s="34"/>
      <c r="U183" s="35" t="s">
        <v>64</v>
      </c>
      <c r="V183" s="315">
        <v>0</v>
      </c>
      <c r="W183" s="316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314</v>
      </c>
      <c r="B184" s="54" t="s">
        <v>315</v>
      </c>
      <c r="C184" s="31">
        <v>4301051378</v>
      </c>
      <c r="D184" s="319">
        <v>4680115881020</v>
      </c>
      <c r="E184" s="320"/>
      <c r="F184" s="314">
        <v>0.84</v>
      </c>
      <c r="G184" s="32">
        <v>4</v>
      </c>
      <c r="H184" s="314">
        <v>3.36</v>
      </c>
      <c r="I184" s="314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2"/>
      <c r="P184" s="322"/>
      <c r="Q184" s="322"/>
      <c r="R184" s="320"/>
      <c r="S184" s="34"/>
      <c r="T184" s="34"/>
      <c r="U184" s="35" t="s">
        <v>64</v>
      </c>
      <c r="V184" s="315">
        <v>0</v>
      </c>
      <c r="W184" s="316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19">
        <v>4680115882195</v>
      </c>
      <c r="E185" s="320"/>
      <c r="F185" s="314">
        <v>0.4</v>
      </c>
      <c r="G185" s="32">
        <v>6</v>
      </c>
      <c r="H185" s="314">
        <v>2.4</v>
      </c>
      <c r="I185" s="314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2"/>
      <c r="P185" s="322"/>
      <c r="Q185" s="322"/>
      <c r="R185" s="320"/>
      <c r="S185" s="34"/>
      <c r="T185" s="34"/>
      <c r="U185" s="35" t="s">
        <v>64</v>
      </c>
      <c r="V185" s="315">
        <v>0</v>
      </c>
      <c r="W185" s="316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318</v>
      </c>
      <c r="B186" s="54" t="s">
        <v>319</v>
      </c>
      <c r="C186" s="31">
        <v>4301051479</v>
      </c>
      <c r="D186" s="319">
        <v>4680115882607</v>
      </c>
      <c r="E186" s="320"/>
      <c r="F186" s="314">
        <v>0.3</v>
      </c>
      <c r="G186" s="32">
        <v>6</v>
      </c>
      <c r="H186" s="314">
        <v>1.8</v>
      </c>
      <c r="I186" s="314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34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2"/>
      <c r="P186" s="322"/>
      <c r="Q186" s="322"/>
      <c r="R186" s="320"/>
      <c r="S186" s="34"/>
      <c r="T186" s="34"/>
      <c r="U186" s="35" t="s">
        <v>64</v>
      </c>
      <c r="V186" s="315">
        <v>0</v>
      </c>
      <c r="W186" s="31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19">
        <v>4680115880092</v>
      </c>
      <c r="E187" s="320"/>
      <c r="F187" s="314">
        <v>0.4</v>
      </c>
      <c r="G187" s="32">
        <v>6</v>
      </c>
      <c r="H187" s="314">
        <v>2.4</v>
      </c>
      <c r="I187" s="314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54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2"/>
      <c r="P187" s="322"/>
      <c r="Q187" s="322"/>
      <c r="R187" s="320"/>
      <c r="S187" s="34"/>
      <c r="T187" s="34"/>
      <c r="U187" s="35" t="s">
        <v>64</v>
      </c>
      <c r="V187" s="315">
        <v>0</v>
      </c>
      <c r="W187" s="31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19">
        <v>4680115880221</v>
      </c>
      <c r="E188" s="320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5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2"/>
      <c r="P188" s="322"/>
      <c r="Q188" s="322"/>
      <c r="R188" s="320"/>
      <c r="S188" s="34"/>
      <c r="T188" s="34"/>
      <c r="U188" s="35" t="s">
        <v>64</v>
      </c>
      <c r="V188" s="315">
        <v>0</v>
      </c>
      <c r="W188" s="31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324</v>
      </c>
      <c r="B189" s="54" t="s">
        <v>325</v>
      </c>
      <c r="C189" s="31">
        <v>4301051523</v>
      </c>
      <c r="D189" s="319">
        <v>4680115882942</v>
      </c>
      <c r="E189" s="320"/>
      <c r="F189" s="314">
        <v>0.3</v>
      </c>
      <c r="G189" s="32">
        <v>6</v>
      </c>
      <c r="H189" s="314">
        <v>1.8</v>
      </c>
      <c r="I189" s="314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62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2"/>
      <c r="P189" s="322"/>
      <c r="Q189" s="322"/>
      <c r="R189" s="320"/>
      <c r="S189" s="34"/>
      <c r="T189" s="34"/>
      <c r="U189" s="35" t="s">
        <v>64</v>
      </c>
      <c r="V189" s="315">
        <v>0</v>
      </c>
      <c r="W189" s="316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19">
        <v>4680115880504</v>
      </c>
      <c r="E190" s="320"/>
      <c r="F190" s="314">
        <v>0.4</v>
      </c>
      <c r="G190" s="32">
        <v>6</v>
      </c>
      <c r="H190" s="314">
        <v>2.4</v>
      </c>
      <c r="I190" s="314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2"/>
      <c r="P190" s="322"/>
      <c r="Q190" s="322"/>
      <c r="R190" s="320"/>
      <c r="S190" s="34"/>
      <c r="T190" s="34"/>
      <c r="U190" s="35" t="s">
        <v>64</v>
      </c>
      <c r="V190" s="315">
        <v>0</v>
      </c>
      <c r="W190" s="316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19">
        <v>4680115882164</v>
      </c>
      <c r="E191" s="320"/>
      <c r="F191" s="314">
        <v>0.4</v>
      </c>
      <c r="G191" s="32">
        <v>6</v>
      </c>
      <c r="H191" s="314">
        <v>2.4</v>
      </c>
      <c r="I191" s="314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2"/>
      <c r="P191" s="322"/>
      <c r="Q191" s="322"/>
      <c r="R191" s="320"/>
      <c r="S191" s="34"/>
      <c r="T191" s="34"/>
      <c r="U191" s="35" t="s">
        <v>64</v>
      </c>
      <c r="V191" s="315">
        <v>0</v>
      </c>
      <c r="W191" s="316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26"/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8"/>
      <c r="N192" s="323" t="s">
        <v>65</v>
      </c>
      <c r="O192" s="324"/>
      <c r="P192" s="324"/>
      <c r="Q192" s="324"/>
      <c r="R192" s="324"/>
      <c r="S192" s="324"/>
      <c r="T192" s="325"/>
      <c r="U192" s="37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2.0512820512820515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3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6.5250000000000002E-2</v>
      </c>
      <c r="Y192" s="318"/>
      <c r="Z192" s="318"/>
    </row>
    <row r="193" spans="1:53" x14ac:dyDescent="0.2">
      <c r="A193" s="327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8"/>
      <c r="N193" s="323" t="s">
        <v>65</v>
      </c>
      <c r="O193" s="324"/>
      <c r="P193" s="324"/>
      <c r="Q193" s="324"/>
      <c r="R193" s="324"/>
      <c r="S193" s="324"/>
      <c r="T193" s="325"/>
      <c r="U193" s="37" t="s">
        <v>64</v>
      </c>
      <c r="V193" s="317">
        <f>IFERROR(SUM(V175:V191),"0")</f>
        <v>16</v>
      </c>
      <c r="W193" s="317">
        <f>IFERROR(SUM(W175:W191),"0")</f>
        <v>23.4</v>
      </c>
      <c r="X193" s="37"/>
      <c r="Y193" s="318"/>
      <c r="Z193" s="318"/>
    </row>
    <row r="194" spans="1:53" ht="14.25" customHeight="1" x14ac:dyDescent="0.25">
      <c r="A194" s="332" t="s">
        <v>224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311"/>
      <c r="Z194" s="311"/>
    </row>
    <row r="195" spans="1:53" ht="16.5" customHeight="1" x14ac:dyDescent="0.25">
      <c r="A195" s="54" t="s">
        <v>330</v>
      </c>
      <c r="B195" s="54" t="s">
        <v>331</v>
      </c>
      <c r="C195" s="31">
        <v>4301060360</v>
      </c>
      <c r="D195" s="319">
        <v>4680115882874</v>
      </c>
      <c r="E195" s="320"/>
      <c r="F195" s="314">
        <v>0.8</v>
      </c>
      <c r="G195" s="32">
        <v>4</v>
      </c>
      <c r="H195" s="314">
        <v>3.2</v>
      </c>
      <c r="I195" s="314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397" t="s">
        <v>332</v>
      </c>
      <c r="O195" s="322"/>
      <c r="P195" s="322"/>
      <c r="Q195" s="322"/>
      <c r="R195" s="320"/>
      <c r="S195" s="34"/>
      <c r="T195" s="34"/>
      <c r="U195" s="35" t="s">
        <v>64</v>
      </c>
      <c r="V195" s="315">
        <v>0</v>
      </c>
      <c r="W195" s="316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customHeight="1" x14ac:dyDescent="0.25">
      <c r="A196" s="54" t="s">
        <v>333</v>
      </c>
      <c r="B196" s="54" t="s">
        <v>334</v>
      </c>
      <c r="C196" s="31">
        <v>4301060359</v>
      </c>
      <c r="D196" s="319">
        <v>4680115884434</v>
      </c>
      <c r="E196" s="320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07" t="s">
        <v>335</v>
      </c>
      <c r="O196" s="322"/>
      <c r="P196" s="322"/>
      <c r="Q196" s="322"/>
      <c r="R196" s="320"/>
      <c r="S196" s="34"/>
      <c r="T196" s="34"/>
      <c r="U196" s="35" t="s">
        <v>64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19">
        <v>4680115880801</v>
      </c>
      <c r="E197" s="320"/>
      <c r="F197" s="314">
        <v>0.4</v>
      </c>
      <c r="G197" s="32">
        <v>6</v>
      </c>
      <c r="H197" s="314">
        <v>2.4</v>
      </c>
      <c r="I197" s="314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40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2"/>
      <c r="P197" s="322"/>
      <c r="Q197" s="322"/>
      <c r="R197" s="320"/>
      <c r="S197" s="34"/>
      <c r="T197" s="34"/>
      <c r="U197" s="35" t="s">
        <v>64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19">
        <v>4680115880818</v>
      </c>
      <c r="E198" s="320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2"/>
      <c r="P198" s="322"/>
      <c r="Q198" s="322"/>
      <c r="R198" s="320"/>
      <c r="S198" s="34"/>
      <c r="T198" s="34"/>
      <c r="U198" s="35" t="s">
        <v>64</v>
      </c>
      <c r="V198" s="315">
        <v>0</v>
      </c>
      <c r="W198" s="31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26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8"/>
      <c r="N199" s="323" t="s">
        <v>65</v>
      </c>
      <c r="O199" s="324"/>
      <c r="P199" s="324"/>
      <c r="Q199" s="324"/>
      <c r="R199" s="324"/>
      <c r="S199" s="324"/>
      <c r="T199" s="325"/>
      <c r="U199" s="37" t="s">
        <v>66</v>
      </c>
      <c r="V199" s="317">
        <f>IFERROR(V195/H195,"0")+IFERROR(V196/H196,"0")+IFERROR(V197/H197,"0")+IFERROR(V198/H198,"0")</f>
        <v>0</v>
      </c>
      <c r="W199" s="317">
        <f>IFERROR(W195/H195,"0")+IFERROR(W196/H196,"0")+IFERROR(W197/H197,"0")+IFERROR(W198/H198,"0")</f>
        <v>0</v>
      </c>
      <c r="X199" s="317">
        <f>IFERROR(IF(X195="",0,X195),"0")+IFERROR(IF(X196="",0,X196),"0")+IFERROR(IF(X197="",0,X197),"0")+IFERROR(IF(X198="",0,X198),"0")</f>
        <v>0</v>
      </c>
      <c r="Y199" s="318"/>
      <c r="Z199" s="318"/>
    </row>
    <row r="200" spans="1:53" x14ac:dyDescent="0.2">
      <c r="A200" s="327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8"/>
      <c r="N200" s="323" t="s">
        <v>65</v>
      </c>
      <c r="O200" s="324"/>
      <c r="P200" s="324"/>
      <c r="Q200" s="324"/>
      <c r="R200" s="324"/>
      <c r="S200" s="324"/>
      <c r="T200" s="325"/>
      <c r="U200" s="37" t="s">
        <v>64</v>
      </c>
      <c r="V200" s="317">
        <f>IFERROR(SUM(V195:V198),"0")</f>
        <v>0</v>
      </c>
      <c r="W200" s="317">
        <f>IFERROR(SUM(W195:W198),"0")</f>
        <v>0</v>
      </c>
      <c r="X200" s="37"/>
      <c r="Y200" s="318"/>
      <c r="Z200" s="318"/>
    </row>
    <row r="201" spans="1:53" ht="16.5" customHeight="1" x14ac:dyDescent="0.25">
      <c r="A201" s="339" t="s">
        <v>340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10"/>
      <c r="Z201" s="310"/>
    </row>
    <row r="202" spans="1:53" ht="14.25" customHeight="1" x14ac:dyDescent="0.25">
      <c r="A202" s="332" t="s">
        <v>59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11"/>
      <c r="Z202" s="311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19">
        <v>4607091389845</v>
      </c>
      <c r="E203" s="320"/>
      <c r="F203" s="314">
        <v>0.35</v>
      </c>
      <c r="G203" s="32">
        <v>6</v>
      </c>
      <c r="H203" s="314">
        <v>2.1</v>
      </c>
      <c r="I203" s="314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5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2"/>
      <c r="P203" s="322"/>
      <c r="Q203" s="322"/>
      <c r="R203" s="320"/>
      <c r="S203" s="34"/>
      <c r="T203" s="34"/>
      <c r="U203" s="35" t="s">
        <v>64</v>
      </c>
      <c r="V203" s="315">
        <v>0</v>
      </c>
      <c r="W203" s="316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x14ac:dyDescent="0.2">
      <c r="A204" s="326"/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8"/>
      <c r="N204" s="323" t="s">
        <v>65</v>
      </c>
      <c r="O204" s="324"/>
      <c r="P204" s="324"/>
      <c r="Q204" s="324"/>
      <c r="R204" s="324"/>
      <c r="S204" s="324"/>
      <c r="T204" s="325"/>
      <c r="U204" s="37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x14ac:dyDescent="0.2">
      <c r="A205" s="327"/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8"/>
      <c r="N205" s="323" t="s">
        <v>65</v>
      </c>
      <c r="O205" s="324"/>
      <c r="P205" s="324"/>
      <c r="Q205" s="324"/>
      <c r="R205" s="324"/>
      <c r="S205" s="324"/>
      <c r="T205" s="325"/>
      <c r="U205" s="37" t="s">
        <v>64</v>
      </c>
      <c r="V205" s="317">
        <f>IFERROR(SUM(V203:V203),"0")</f>
        <v>0</v>
      </c>
      <c r="W205" s="317">
        <f>IFERROR(SUM(W203:W203),"0")</f>
        <v>0</v>
      </c>
      <c r="X205" s="37"/>
      <c r="Y205" s="318"/>
      <c r="Z205" s="318"/>
    </row>
    <row r="206" spans="1:53" ht="16.5" customHeight="1" x14ac:dyDescent="0.25">
      <c r="A206" s="339" t="s">
        <v>343</v>
      </c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27"/>
      <c r="P206" s="327"/>
      <c r="Q206" s="327"/>
      <c r="R206" s="327"/>
      <c r="S206" s="327"/>
      <c r="T206" s="327"/>
      <c r="U206" s="327"/>
      <c r="V206" s="327"/>
      <c r="W206" s="327"/>
      <c r="X206" s="327"/>
      <c r="Y206" s="310"/>
      <c r="Z206" s="310"/>
    </row>
    <row r="207" spans="1:53" ht="14.25" customHeight="1" x14ac:dyDescent="0.25">
      <c r="A207" s="332" t="s">
        <v>102</v>
      </c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27"/>
      <c r="P207" s="327"/>
      <c r="Q207" s="327"/>
      <c r="R207" s="327"/>
      <c r="S207" s="327"/>
      <c r="T207" s="327"/>
      <c r="U207" s="327"/>
      <c r="V207" s="327"/>
      <c r="W207" s="327"/>
      <c r="X207" s="327"/>
      <c r="Y207" s="311"/>
      <c r="Z207" s="311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19">
        <v>4607091387445</v>
      </c>
      <c r="E208" s="320"/>
      <c r="F208" s="314">
        <v>0.9</v>
      </c>
      <c r="G208" s="32">
        <v>10</v>
      </c>
      <c r="H208" s="314">
        <v>9</v>
      </c>
      <c r="I208" s="314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5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2"/>
      <c r="P208" s="322"/>
      <c r="Q208" s="322"/>
      <c r="R208" s="320"/>
      <c r="S208" s="34"/>
      <c r="T208" s="34"/>
      <c r="U208" s="35" t="s">
        <v>64</v>
      </c>
      <c r="V208" s="315">
        <v>0</v>
      </c>
      <c r="W208" s="316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19">
        <v>4607091386004</v>
      </c>
      <c r="E209" s="320"/>
      <c r="F209" s="314">
        <v>1.35</v>
      </c>
      <c r="G209" s="32">
        <v>8</v>
      </c>
      <c r="H209" s="314">
        <v>10.8</v>
      </c>
      <c r="I209" s="314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61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2"/>
      <c r="P209" s="322"/>
      <c r="Q209" s="322"/>
      <c r="R209" s="320"/>
      <c r="S209" s="34"/>
      <c r="T209" s="34"/>
      <c r="U209" s="35" t="s">
        <v>64</v>
      </c>
      <c r="V209" s="315">
        <v>0</v>
      </c>
      <c r="W209" s="316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19">
        <v>4607091386004</v>
      </c>
      <c r="E210" s="320"/>
      <c r="F210" s="314">
        <v>1.35</v>
      </c>
      <c r="G210" s="32">
        <v>8</v>
      </c>
      <c r="H210" s="314">
        <v>10.8</v>
      </c>
      <c r="I210" s="314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2"/>
      <c r="P210" s="322"/>
      <c r="Q210" s="322"/>
      <c r="R210" s="320"/>
      <c r="S210" s="34"/>
      <c r="T210" s="34"/>
      <c r="U210" s="35" t="s">
        <v>64</v>
      </c>
      <c r="V210" s="315">
        <v>58.8</v>
      </c>
      <c r="W210" s="316">
        <f t="shared" si="10"/>
        <v>64.800000000000011</v>
      </c>
      <c r="X210" s="36">
        <f>IFERROR(IF(W210=0,"",ROUNDUP(W210/H210,0)*0.02175),"")</f>
        <v>0.1305</v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4301011347</v>
      </c>
      <c r="D211" s="319">
        <v>4607091386073</v>
      </c>
      <c r="E211" s="320"/>
      <c r="F211" s="314">
        <v>0.9</v>
      </c>
      <c r="G211" s="32">
        <v>10</v>
      </c>
      <c r="H211" s="314">
        <v>9</v>
      </c>
      <c r="I211" s="314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2"/>
      <c r="P211" s="322"/>
      <c r="Q211" s="322"/>
      <c r="R211" s="320"/>
      <c r="S211" s="34"/>
      <c r="T211" s="34"/>
      <c r="U211" s="35" t="s">
        <v>64</v>
      </c>
      <c r="V211" s="315">
        <v>0</v>
      </c>
      <c r="W211" s="316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4301011395</v>
      </c>
      <c r="D212" s="319">
        <v>4607091387322</v>
      </c>
      <c r="E212" s="320"/>
      <c r="F212" s="314">
        <v>1.35</v>
      </c>
      <c r="G212" s="32">
        <v>8</v>
      </c>
      <c r="H212" s="314">
        <v>10.8</v>
      </c>
      <c r="I212" s="314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5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2"/>
      <c r="P212" s="322"/>
      <c r="Q212" s="322"/>
      <c r="R212" s="320"/>
      <c r="S212" s="34"/>
      <c r="T212" s="34"/>
      <c r="U212" s="35" t="s">
        <v>64</v>
      </c>
      <c r="V212" s="315">
        <v>0</v>
      </c>
      <c r="W212" s="316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4301010928</v>
      </c>
      <c r="D213" s="319">
        <v>4607091387322</v>
      </c>
      <c r="E213" s="320"/>
      <c r="F213" s="314">
        <v>1.35</v>
      </c>
      <c r="G213" s="32">
        <v>8</v>
      </c>
      <c r="H213" s="314">
        <v>10.8</v>
      </c>
      <c r="I213" s="314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4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2"/>
      <c r="P213" s="322"/>
      <c r="Q213" s="322"/>
      <c r="R213" s="320"/>
      <c r="S213" s="34"/>
      <c r="T213" s="34"/>
      <c r="U213" s="35" t="s">
        <v>64</v>
      </c>
      <c r="V213" s="315">
        <v>0</v>
      </c>
      <c r="W213" s="316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19">
        <v>4607091387377</v>
      </c>
      <c r="E214" s="320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5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2"/>
      <c r="P214" s="322"/>
      <c r="Q214" s="322"/>
      <c r="R214" s="320"/>
      <c r="S214" s="34"/>
      <c r="T214" s="34"/>
      <c r="U214" s="35" t="s">
        <v>64</v>
      </c>
      <c r="V214" s="315">
        <v>0</v>
      </c>
      <c r="W214" s="316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19">
        <v>4607091387353</v>
      </c>
      <c r="E215" s="320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5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2"/>
      <c r="P215" s="322"/>
      <c r="Q215" s="322"/>
      <c r="R215" s="320"/>
      <c r="S215" s="34"/>
      <c r="T215" s="34"/>
      <c r="U215" s="35" t="s">
        <v>64</v>
      </c>
      <c r="V215" s="315">
        <v>0</v>
      </c>
      <c r="W215" s="316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19">
        <v>4607091386011</v>
      </c>
      <c r="E216" s="320"/>
      <c r="F216" s="314">
        <v>0.5</v>
      </c>
      <c r="G216" s="32">
        <v>10</v>
      </c>
      <c r="H216" s="314">
        <v>5</v>
      </c>
      <c r="I216" s="314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5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2"/>
      <c r="P216" s="322"/>
      <c r="Q216" s="322"/>
      <c r="R216" s="320"/>
      <c r="S216" s="34"/>
      <c r="T216" s="34"/>
      <c r="U216" s="35" t="s">
        <v>64</v>
      </c>
      <c r="V216" s="315">
        <v>0</v>
      </c>
      <c r="W216" s="316">
        <f t="shared" si="10"/>
        <v>0</v>
      </c>
      <c r="X216" s="36" t="str">
        <f t="shared" ref="X216:X222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360</v>
      </c>
      <c r="B217" s="54" t="s">
        <v>361</v>
      </c>
      <c r="C217" s="31">
        <v>4301011329</v>
      </c>
      <c r="D217" s="319">
        <v>4607091387308</v>
      </c>
      <c r="E217" s="320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2"/>
      <c r="P217" s="322"/>
      <c r="Q217" s="322"/>
      <c r="R217" s="320"/>
      <c r="S217" s="34"/>
      <c r="T217" s="34"/>
      <c r="U217" s="35" t="s">
        <v>64</v>
      </c>
      <c r="V217" s="315">
        <v>0</v>
      </c>
      <c r="W217" s="316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19">
        <v>4607091387339</v>
      </c>
      <c r="E218" s="320"/>
      <c r="F218" s="314">
        <v>0.5</v>
      </c>
      <c r="G218" s="32">
        <v>10</v>
      </c>
      <c r="H218" s="314">
        <v>5</v>
      </c>
      <c r="I218" s="314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4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2"/>
      <c r="P218" s="322"/>
      <c r="Q218" s="322"/>
      <c r="R218" s="320"/>
      <c r="S218" s="34"/>
      <c r="T218" s="34"/>
      <c r="U218" s="35" t="s">
        <v>64</v>
      </c>
      <c r="V218" s="315">
        <v>0</v>
      </c>
      <c r="W218" s="316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364</v>
      </c>
      <c r="B219" s="54" t="s">
        <v>365</v>
      </c>
      <c r="C219" s="31">
        <v>4301011433</v>
      </c>
      <c r="D219" s="319">
        <v>4680115882638</v>
      </c>
      <c r="E219" s="320"/>
      <c r="F219" s="314">
        <v>0.4</v>
      </c>
      <c r="G219" s="32">
        <v>10</v>
      </c>
      <c r="H219" s="314">
        <v>4</v>
      </c>
      <c r="I219" s="314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4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2"/>
      <c r="P219" s="322"/>
      <c r="Q219" s="322"/>
      <c r="R219" s="320"/>
      <c r="S219" s="34"/>
      <c r="T219" s="34"/>
      <c r="U219" s="35" t="s">
        <v>64</v>
      </c>
      <c r="V219" s="315">
        <v>0</v>
      </c>
      <c r="W219" s="316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366</v>
      </c>
      <c r="B220" s="54" t="s">
        <v>367</v>
      </c>
      <c r="C220" s="31">
        <v>4301011573</v>
      </c>
      <c r="D220" s="319">
        <v>4680115881938</v>
      </c>
      <c r="E220" s="320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3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2"/>
      <c r="P220" s="322"/>
      <c r="Q220" s="322"/>
      <c r="R220" s="320"/>
      <c r="S220" s="34"/>
      <c r="T220" s="34"/>
      <c r="U220" s="35" t="s">
        <v>64</v>
      </c>
      <c r="V220" s="315">
        <v>0</v>
      </c>
      <c r="W220" s="316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368</v>
      </c>
      <c r="B221" s="54" t="s">
        <v>369</v>
      </c>
      <c r="C221" s="31">
        <v>4301010944</v>
      </c>
      <c r="D221" s="319">
        <v>4607091387346</v>
      </c>
      <c r="E221" s="320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2"/>
      <c r="P221" s="322"/>
      <c r="Q221" s="322"/>
      <c r="R221" s="320"/>
      <c r="S221" s="34"/>
      <c r="T221" s="34"/>
      <c r="U221" s="35" t="s">
        <v>64</v>
      </c>
      <c r="V221" s="315">
        <v>0</v>
      </c>
      <c r="W221" s="316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customHeight="1" x14ac:dyDescent="0.25">
      <c r="A222" s="54" t="s">
        <v>370</v>
      </c>
      <c r="B222" s="54" t="s">
        <v>371</v>
      </c>
      <c r="C222" s="31">
        <v>4301011353</v>
      </c>
      <c r="D222" s="319">
        <v>4607091389807</v>
      </c>
      <c r="E222" s="320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62</v>
      </c>
      <c r="L222" s="33" t="s">
        <v>98</v>
      </c>
      <c r="M222" s="32">
        <v>55</v>
      </c>
      <c r="N222" s="3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2"/>
      <c r="P222" s="322"/>
      <c r="Q222" s="322"/>
      <c r="R222" s="320"/>
      <c r="S222" s="34"/>
      <c r="T222" s="34"/>
      <c r="U222" s="35" t="s">
        <v>64</v>
      </c>
      <c r="V222" s="315">
        <v>0</v>
      </c>
      <c r="W222" s="316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x14ac:dyDescent="0.2">
      <c r="A223" s="326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8"/>
      <c r="N223" s="323" t="s">
        <v>65</v>
      </c>
      <c r="O223" s="324"/>
      <c r="P223" s="324"/>
      <c r="Q223" s="324"/>
      <c r="R223" s="324"/>
      <c r="S223" s="324"/>
      <c r="T223" s="325"/>
      <c r="U223" s="37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5.4444444444444438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6.0000000000000009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0.1305</v>
      </c>
      <c r="Y223" s="318"/>
      <c r="Z223" s="318"/>
    </row>
    <row r="224" spans="1:53" x14ac:dyDescent="0.2">
      <c r="A224" s="327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8"/>
      <c r="N224" s="323" t="s">
        <v>65</v>
      </c>
      <c r="O224" s="324"/>
      <c r="P224" s="324"/>
      <c r="Q224" s="324"/>
      <c r="R224" s="324"/>
      <c r="S224" s="324"/>
      <c r="T224" s="325"/>
      <c r="U224" s="37" t="s">
        <v>64</v>
      </c>
      <c r="V224" s="317">
        <f>IFERROR(SUM(V208:V222),"0")</f>
        <v>58.8</v>
      </c>
      <c r="W224" s="317">
        <f>IFERROR(SUM(W208:W222),"0")</f>
        <v>64.800000000000011</v>
      </c>
      <c r="X224" s="37"/>
      <c r="Y224" s="318"/>
      <c r="Z224" s="318"/>
    </row>
    <row r="225" spans="1:53" ht="14.25" customHeight="1" x14ac:dyDescent="0.25">
      <c r="A225" s="332" t="s">
        <v>94</v>
      </c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27"/>
      <c r="P225" s="327"/>
      <c r="Q225" s="327"/>
      <c r="R225" s="327"/>
      <c r="S225" s="327"/>
      <c r="T225" s="327"/>
      <c r="U225" s="327"/>
      <c r="V225" s="327"/>
      <c r="W225" s="327"/>
      <c r="X225" s="327"/>
      <c r="Y225" s="311"/>
      <c r="Z225" s="311"/>
    </row>
    <row r="226" spans="1:53" ht="27" customHeight="1" x14ac:dyDescent="0.25">
      <c r="A226" s="54" t="s">
        <v>372</v>
      </c>
      <c r="B226" s="54" t="s">
        <v>373</v>
      </c>
      <c r="C226" s="31">
        <v>4301020254</v>
      </c>
      <c r="D226" s="319">
        <v>4680115881914</v>
      </c>
      <c r="E226" s="320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62</v>
      </c>
      <c r="L226" s="33" t="s">
        <v>98</v>
      </c>
      <c r="M226" s="32">
        <v>90</v>
      </c>
      <c r="N226" s="4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2"/>
      <c r="P226" s="322"/>
      <c r="Q226" s="322"/>
      <c r="R226" s="320"/>
      <c r="S226" s="34"/>
      <c r="T226" s="34"/>
      <c r="U226" s="35" t="s">
        <v>64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26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8"/>
      <c r="N227" s="323" t="s">
        <v>65</v>
      </c>
      <c r="O227" s="324"/>
      <c r="P227" s="324"/>
      <c r="Q227" s="324"/>
      <c r="R227" s="324"/>
      <c r="S227" s="324"/>
      <c r="T227" s="325"/>
      <c r="U227" s="37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x14ac:dyDescent="0.2">
      <c r="A228" s="327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28"/>
      <c r="N228" s="323" t="s">
        <v>65</v>
      </c>
      <c r="O228" s="324"/>
      <c r="P228" s="324"/>
      <c r="Q228" s="324"/>
      <c r="R228" s="324"/>
      <c r="S228" s="324"/>
      <c r="T228" s="325"/>
      <c r="U228" s="37" t="s">
        <v>64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customHeight="1" x14ac:dyDescent="0.25">
      <c r="A229" s="332" t="s">
        <v>59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11"/>
      <c r="Z229" s="311"/>
    </row>
    <row r="230" spans="1:53" ht="27" customHeight="1" x14ac:dyDescent="0.25">
      <c r="A230" s="54" t="s">
        <v>374</v>
      </c>
      <c r="B230" s="54" t="s">
        <v>375</v>
      </c>
      <c r="C230" s="31">
        <v>4301030878</v>
      </c>
      <c r="D230" s="319">
        <v>4607091387193</v>
      </c>
      <c r="E230" s="320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62</v>
      </c>
      <c r="L230" s="33" t="s">
        <v>63</v>
      </c>
      <c r="M230" s="32">
        <v>35</v>
      </c>
      <c r="N230" s="6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2"/>
      <c r="P230" s="322"/>
      <c r="Q230" s="322"/>
      <c r="R230" s="320"/>
      <c r="S230" s="34"/>
      <c r="T230" s="34"/>
      <c r="U230" s="35" t="s">
        <v>64</v>
      </c>
      <c r="V230" s="315">
        <v>0</v>
      </c>
      <c r="W230" s="316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4301031153</v>
      </c>
      <c r="D231" s="319">
        <v>4607091387230</v>
      </c>
      <c r="E231" s="320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62</v>
      </c>
      <c r="L231" s="33" t="s">
        <v>63</v>
      </c>
      <c r="M231" s="32">
        <v>40</v>
      </c>
      <c r="N231" s="4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2"/>
      <c r="P231" s="322"/>
      <c r="Q231" s="322"/>
      <c r="R231" s="320"/>
      <c r="S231" s="34"/>
      <c r="T231" s="34"/>
      <c r="U231" s="35" t="s">
        <v>64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4301031152</v>
      </c>
      <c r="D232" s="319">
        <v>4607091387285</v>
      </c>
      <c r="E232" s="320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169</v>
      </c>
      <c r="L232" s="33" t="s">
        <v>63</v>
      </c>
      <c r="M232" s="32">
        <v>40</v>
      </c>
      <c r="N232" s="4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2"/>
      <c r="P232" s="322"/>
      <c r="Q232" s="322"/>
      <c r="R232" s="320"/>
      <c r="S232" s="34"/>
      <c r="T232" s="34"/>
      <c r="U232" s="35" t="s">
        <v>64</v>
      </c>
      <c r="V232" s="315">
        <v>6.3</v>
      </c>
      <c r="W232" s="316">
        <f>IFERROR(IF(V232="",0,CEILING((V232/$H232),1)*$H232),"")</f>
        <v>6.3000000000000007</v>
      </c>
      <c r="X232" s="36">
        <f>IFERROR(IF(W232=0,"",ROUNDUP(W232/H232,0)*0.00502),"")</f>
        <v>1.506E-2</v>
      </c>
      <c r="Y232" s="56"/>
      <c r="Z232" s="57"/>
      <c r="AD232" s="58"/>
      <c r="BA232" s="189" t="s">
        <v>1</v>
      </c>
    </row>
    <row r="233" spans="1:53" x14ac:dyDescent="0.2">
      <c r="A233" s="326"/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8"/>
      <c r="N233" s="323" t="s">
        <v>65</v>
      </c>
      <c r="O233" s="324"/>
      <c r="P233" s="324"/>
      <c r="Q233" s="324"/>
      <c r="R233" s="324"/>
      <c r="S233" s="324"/>
      <c r="T233" s="325"/>
      <c r="U233" s="37" t="s">
        <v>66</v>
      </c>
      <c r="V233" s="317">
        <f>IFERROR(V230/H230,"0")+IFERROR(V231/H231,"0")+IFERROR(V232/H232,"0")</f>
        <v>3</v>
      </c>
      <c r="W233" s="317">
        <f>IFERROR(W230/H230,"0")+IFERROR(W231/H231,"0")+IFERROR(W232/H232,"0")</f>
        <v>3</v>
      </c>
      <c r="X233" s="317">
        <f>IFERROR(IF(X230="",0,X230),"0")+IFERROR(IF(X231="",0,X231),"0")+IFERROR(IF(X232="",0,X232),"0")</f>
        <v>1.506E-2</v>
      </c>
      <c r="Y233" s="318"/>
      <c r="Z233" s="318"/>
    </row>
    <row r="234" spans="1:53" x14ac:dyDescent="0.2">
      <c r="A234" s="327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8"/>
      <c r="N234" s="323" t="s">
        <v>65</v>
      </c>
      <c r="O234" s="324"/>
      <c r="P234" s="324"/>
      <c r="Q234" s="324"/>
      <c r="R234" s="324"/>
      <c r="S234" s="324"/>
      <c r="T234" s="325"/>
      <c r="U234" s="37" t="s">
        <v>64</v>
      </c>
      <c r="V234" s="317">
        <f>IFERROR(SUM(V230:V232),"0")</f>
        <v>6.3</v>
      </c>
      <c r="W234" s="317">
        <f>IFERROR(SUM(W230:W232),"0")</f>
        <v>6.3000000000000007</v>
      </c>
      <c r="X234" s="37"/>
      <c r="Y234" s="318"/>
      <c r="Z234" s="318"/>
    </row>
    <row r="235" spans="1:53" ht="14.25" customHeight="1" x14ac:dyDescent="0.25">
      <c r="A235" s="332" t="s">
        <v>67</v>
      </c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7"/>
      <c r="N235" s="327"/>
      <c r="O235" s="327"/>
      <c r="P235" s="327"/>
      <c r="Q235" s="327"/>
      <c r="R235" s="327"/>
      <c r="S235" s="327"/>
      <c r="T235" s="327"/>
      <c r="U235" s="327"/>
      <c r="V235" s="327"/>
      <c r="W235" s="327"/>
      <c r="X235" s="327"/>
      <c r="Y235" s="311"/>
      <c r="Z235" s="311"/>
    </row>
    <row r="236" spans="1:53" ht="16.5" customHeight="1" x14ac:dyDescent="0.25">
      <c r="A236" s="54" t="s">
        <v>380</v>
      </c>
      <c r="B236" s="54" t="s">
        <v>381</v>
      </c>
      <c r="C236" s="31">
        <v>4301051100</v>
      </c>
      <c r="D236" s="319">
        <v>4607091387766</v>
      </c>
      <c r="E236" s="320"/>
      <c r="F236" s="314">
        <v>1.35</v>
      </c>
      <c r="G236" s="32">
        <v>6</v>
      </c>
      <c r="H236" s="314">
        <v>8.1</v>
      </c>
      <c r="I236" s="314">
        <v>8.6579999999999995</v>
      </c>
      <c r="J236" s="32">
        <v>56</v>
      </c>
      <c r="K236" s="32" t="s">
        <v>97</v>
      </c>
      <c r="L236" s="33" t="s">
        <v>118</v>
      </c>
      <c r="M236" s="32">
        <v>40</v>
      </c>
      <c r="N236" s="4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2"/>
      <c r="P236" s="322"/>
      <c r="Q236" s="322"/>
      <c r="R236" s="320"/>
      <c r="S236" s="34"/>
      <c r="T236" s="34"/>
      <c r="U236" s="35" t="s">
        <v>64</v>
      </c>
      <c r="V236" s="315">
        <v>440</v>
      </c>
      <c r="W236" s="316">
        <f t="shared" ref="W236:W244" si="12">IFERROR(IF(V236="",0,CEILING((V236/$H236),1)*$H236),"")</f>
        <v>445.5</v>
      </c>
      <c r="X236" s="36">
        <f>IFERROR(IF(W236=0,"",ROUNDUP(W236/H236,0)*0.02175),"")</f>
        <v>1.1962499999999998</v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382</v>
      </c>
      <c r="B237" s="54" t="s">
        <v>383</v>
      </c>
      <c r="C237" s="31">
        <v>4301051116</v>
      </c>
      <c r="D237" s="319">
        <v>4607091387957</v>
      </c>
      <c r="E237" s="320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5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2"/>
      <c r="P237" s="322"/>
      <c r="Q237" s="322"/>
      <c r="R237" s="320"/>
      <c r="S237" s="34"/>
      <c r="T237" s="34"/>
      <c r="U237" s="35" t="s">
        <v>64</v>
      </c>
      <c r="V237" s="315">
        <v>0</v>
      </c>
      <c r="W237" s="316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4301051115</v>
      </c>
      <c r="D238" s="319">
        <v>4607091387964</v>
      </c>
      <c r="E238" s="320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97</v>
      </c>
      <c r="L238" s="33" t="s">
        <v>63</v>
      </c>
      <c r="M238" s="32">
        <v>40</v>
      </c>
      <c r="N238" s="5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2"/>
      <c r="P238" s="322"/>
      <c r="Q238" s="322"/>
      <c r="R238" s="320"/>
      <c r="S238" s="34"/>
      <c r="T238" s="34"/>
      <c r="U238" s="35" t="s">
        <v>64</v>
      </c>
      <c r="V238" s="315">
        <v>0</v>
      </c>
      <c r="W238" s="316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4301051461</v>
      </c>
      <c r="D239" s="319">
        <v>4680115883604</v>
      </c>
      <c r="E239" s="320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62</v>
      </c>
      <c r="L239" s="33" t="s">
        <v>118</v>
      </c>
      <c r="M239" s="32">
        <v>45</v>
      </c>
      <c r="N239" s="595" t="s">
        <v>388</v>
      </c>
      <c r="O239" s="322"/>
      <c r="P239" s="322"/>
      <c r="Q239" s="322"/>
      <c r="R239" s="320"/>
      <c r="S239" s="34"/>
      <c r="T239" s="34"/>
      <c r="U239" s="35" t="s">
        <v>64</v>
      </c>
      <c r="V239" s="315">
        <v>10.5</v>
      </c>
      <c r="W239" s="316">
        <f t="shared" si="12"/>
        <v>10.5</v>
      </c>
      <c r="X239" s="36">
        <f>IFERROR(IF(W239=0,"",ROUNDUP(W239/H239,0)*0.00753),"")</f>
        <v>3.7650000000000003E-2</v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389</v>
      </c>
      <c r="B240" s="54" t="s">
        <v>390</v>
      </c>
      <c r="C240" s="31">
        <v>4301051485</v>
      </c>
      <c r="D240" s="319">
        <v>4680115883567</v>
      </c>
      <c r="E240" s="320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62</v>
      </c>
      <c r="L240" s="33" t="s">
        <v>63</v>
      </c>
      <c r="M240" s="32">
        <v>40</v>
      </c>
      <c r="N240" s="529" t="s">
        <v>391</v>
      </c>
      <c r="O240" s="322"/>
      <c r="P240" s="322"/>
      <c r="Q240" s="322"/>
      <c r="R240" s="320"/>
      <c r="S240" s="34"/>
      <c r="T240" s="34"/>
      <c r="U240" s="35" t="s">
        <v>64</v>
      </c>
      <c r="V240" s="315">
        <v>10.5</v>
      </c>
      <c r="W240" s="316">
        <f t="shared" si="12"/>
        <v>10.5</v>
      </c>
      <c r="X240" s="36">
        <f>IFERROR(IF(W240=0,"",ROUNDUP(W240/H240,0)*0.00753),"")</f>
        <v>3.7650000000000003E-2</v>
      </c>
      <c r="Y240" s="56"/>
      <c r="Z240" s="57"/>
      <c r="AD240" s="58"/>
      <c r="BA240" s="194" t="s">
        <v>1</v>
      </c>
    </row>
    <row r="241" spans="1:53" ht="16.5" customHeight="1" x14ac:dyDescent="0.25">
      <c r="A241" s="54" t="s">
        <v>392</v>
      </c>
      <c r="B241" s="54" t="s">
        <v>393</v>
      </c>
      <c r="C241" s="31">
        <v>4301051134</v>
      </c>
      <c r="D241" s="319">
        <v>4607091381672</v>
      </c>
      <c r="E241" s="320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62</v>
      </c>
      <c r="L241" s="33" t="s">
        <v>63</v>
      </c>
      <c r="M241" s="32">
        <v>40</v>
      </c>
      <c r="N241" s="44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2"/>
      <c r="P241" s="322"/>
      <c r="Q241" s="322"/>
      <c r="R241" s="320"/>
      <c r="S241" s="34"/>
      <c r="T241" s="34"/>
      <c r="U241" s="35" t="s">
        <v>64</v>
      </c>
      <c r="V241" s="315">
        <v>25.2</v>
      </c>
      <c r="W241" s="316">
        <f t="shared" si="12"/>
        <v>25.2</v>
      </c>
      <c r="X241" s="36">
        <f>IFERROR(IF(W241=0,"",ROUNDUP(W241/H241,0)*0.00937),"")</f>
        <v>6.5589999999999996E-2</v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394</v>
      </c>
      <c r="B242" s="54" t="s">
        <v>395</v>
      </c>
      <c r="C242" s="31">
        <v>4301051130</v>
      </c>
      <c r="D242" s="319">
        <v>4607091387537</v>
      </c>
      <c r="E242" s="320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62</v>
      </c>
      <c r="L242" s="33" t="s">
        <v>63</v>
      </c>
      <c r="M242" s="32">
        <v>40</v>
      </c>
      <c r="N242" s="4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2"/>
      <c r="P242" s="322"/>
      <c r="Q242" s="322"/>
      <c r="R242" s="320"/>
      <c r="S242" s="34"/>
      <c r="T242" s="34"/>
      <c r="U242" s="35" t="s">
        <v>64</v>
      </c>
      <c r="V242" s="315">
        <v>0</v>
      </c>
      <c r="W242" s="316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4301051132</v>
      </c>
      <c r="D243" s="319">
        <v>4607091387513</v>
      </c>
      <c r="E243" s="320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62</v>
      </c>
      <c r="L243" s="33" t="s">
        <v>63</v>
      </c>
      <c r="M243" s="32">
        <v>40</v>
      </c>
      <c r="N243" s="4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2"/>
      <c r="P243" s="322"/>
      <c r="Q243" s="322"/>
      <c r="R243" s="320"/>
      <c r="S243" s="34"/>
      <c r="T243" s="34"/>
      <c r="U243" s="35" t="s">
        <v>64</v>
      </c>
      <c r="V243" s="315">
        <v>0</v>
      </c>
      <c r="W243" s="316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398</v>
      </c>
      <c r="B244" s="54" t="s">
        <v>399</v>
      </c>
      <c r="C244" s="31">
        <v>4301051277</v>
      </c>
      <c r="D244" s="319">
        <v>4680115880511</v>
      </c>
      <c r="E244" s="320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62</v>
      </c>
      <c r="L244" s="33" t="s">
        <v>118</v>
      </c>
      <c r="M244" s="32">
        <v>40</v>
      </c>
      <c r="N244" s="46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2"/>
      <c r="P244" s="322"/>
      <c r="Q244" s="322"/>
      <c r="R244" s="320"/>
      <c r="S244" s="34"/>
      <c r="T244" s="34"/>
      <c r="U244" s="35" t="s">
        <v>64</v>
      </c>
      <c r="V244" s="315">
        <v>0</v>
      </c>
      <c r="W244" s="316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26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8"/>
      <c r="N245" s="323" t="s">
        <v>65</v>
      </c>
      <c r="O245" s="324"/>
      <c r="P245" s="324"/>
      <c r="Q245" s="324"/>
      <c r="R245" s="324"/>
      <c r="S245" s="324"/>
      <c r="T245" s="325"/>
      <c r="U245" s="37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71.320987654320987</v>
      </c>
      <c r="W245" s="317">
        <f>IFERROR(W236/H236,"0")+IFERROR(W237/H237,"0")+IFERROR(W238/H238,"0")+IFERROR(W239/H239,"0")+IFERROR(W240/H240,"0")+IFERROR(W241/H241,"0")+IFERROR(W242/H242,"0")+IFERROR(W243/H243,"0")+IFERROR(W244/H244,"0")</f>
        <v>72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1.3371399999999998</v>
      </c>
      <c r="Y245" s="318"/>
      <c r="Z245" s="318"/>
    </row>
    <row r="246" spans="1:53" x14ac:dyDescent="0.2">
      <c r="A246" s="327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8"/>
      <c r="N246" s="323" t="s">
        <v>65</v>
      </c>
      <c r="O246" s="324"/>
      <c r="P246" s="324"/>
      <c r="Q246" s="324"/>
      <c r="R246" s="324"/>
      <c r="S246" s="324"/>
      <c r="T246" s="325"/>
      <c r="U246" s="37" t="s">
        <v>64</v>
      </c>
      <c r="V246" s="317">
        <f>IFERROR(SUM(V236:V244),"0")</f>
        <v>486.2</v>
      </c>
      <c r="W246" s="317">
        <f>IFERROR(SUM(W236:W244),"0")</f>
        <v>491.7</v>
      </c>
      <c r="X246" s="37"/>
      <c r="Y246" s="318"/>
      <c r="Z246" s="318"/>
    </row>
    <row r="247" spans="1:53" ht="14.25" customHeight="1" x14ac:dyDescent="0.25">
      <c r="A247" s="332" t="s">
        <v>224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11"/>
      <c r="Z247" s="311"/>
    </row>
    <row r="248" spans="1:53" ht="16.5" customHeight="1" x14ac:dyDescent="0.25">
      <c r="A248" s="54" t="s">
        <v>400</v>
      </c>
      <c r="B248" s="54" t="s">
        <v>401</v>
      </c>
      <c r="C248" s="31">
        <v>4301060326</v>
      </c>
      <c r="D248" s="319">
        <v>4607091380880</v>
      </c>
      <c r="E248" s="320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97</v>
      </c>
      <c r="L248" s="33" t="s">
        <v>63</v>
      </c>
      <c r="M248" s="32">
        <v>30</v>
      </c>
      <c r="N248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2"/>
      <c r="P248" s="322"/>
      <c r="Q248" s="322"/>
      <c r="R248" s="320"/>
      <c r="S248" s="34"/>
      <c r="T248" s="34"/>
      <c r="U248" s="35" t="s">
        <v>64</v>
      </c>
      <c r="V248" s="315">
        <v>32</v>
      </c>
      <c r="W248" s="316">
        <f>IFERROR(IF(V248="",0,CEILING((V248/$H248),1)*$H248),"")</f>
        <v>33.6</v>
      </c>
      <c r="X248" s="36">
        <f>IFERROR(IF(W248=0,"",ROUNDUP(W248/H248,0)*0.02175),"")</f>
        <v>8.6999999999999994E-2</v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4301060308</v>
      </c>
      <c r="D249" s="319">
        <v>4607091384482</v>
      </c>
      <c r="E249" s="320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97</v>
      </c>
      <c r="L249" s="33" t="s">
        <v>63</v>
      </c>
      <c r="M249" s="32">
        <v>30</v>
      </c>
      <c r="N249" s="6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2"/>
      <c r="P249" s="322"/>
      <c r="Q249" s="322"/>
      <c r="R249" s="320"/>
      <c r="S249" s="34"/>
      <c r="T249" s="34"/>
      <c r="U249" s="35" t="s">
        <v>64</v>
      </c>
      <c r="V249" s="315">
        <v>40</v>
      </c>
      <c r="W249" s="316">
        <f>IFERROR(IF(V249="",0,CEILING((V249/$H249),1)*$H249),"")</f>
        <v>46.8</v>
      </c>
      <c r="X249" s="36">
        <f>IFERROR(IF(W249=0,"",ROUNDUP(W249/H249,0)*0.02175),"")</f>
        <v>0.1305</v>
      </c>
      <c r="Y249" s="56"/>
      <c r="Z249" s="57"/>
      <c r="AD249" s="58"/>
      <c r="BA249" s="200" t="s">
        <v>1</v>
      </c>
    </row>
    <row r="250" spans="1:53" ht="16.5" customHeight="1" x14ac:dyDescent="0.25">
      <c r="A250" s="54" t="s">
        <v>404</v>
      </c>
      <c r="B250" s="54" t="s">
        <v>405</v>
      </c>
      <c r="C250" s="31">
        <v>4301060325</v>
      </c>
      <c r="D250" s="319">
        <v>4607091380897</v>
      </c>
      <c r="E250" s="320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97</v>
      </c>
      <c r="L250" s="33" t="s">
        <v>63</v>
      </c>
      <c r="M250" s="32">
        <v>30</v>
      </c>
      <c r="N250" s="5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2"/>
      <c r="P250" s="322"/>
      <c r="Q250" s="322"/>
      <c r="R250" s="320"/>
      <c r="S250" s="34"/>
      <c r="T250" s="34"/>
      <c r="U250" s="35" t="s">
        <v>64</v>
      </c>
      <c r="V250" s="315">
        <v>40</v>
      </c>
      <c r="W250" s="316">
        <f>IFERROR(IF(V250="",0,CEILING((V250/$H250),1)*$H250),"")</f>
        <v>42</v>
      </c>
      <c r="X250" s="36">
        <f>IFERROR(IF(W250=0,"",ROUNDUP(W250/H250,0)*0.02175),"")</f>
        <v>0.10874999999999999</v>
      </c>
      <c r="Y250" s="56"/>
      <c r="Z250" s="57"/>
      <c r="AD250" s="58"/>
      <c r="BA250" s="201" t="s">
        <v>1</v>
      </c>
    </row>
    <row r="251" spans="1:53" x14ac:dyDescent="0.2">
      <c r="A251" s="326"/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8"/>
      <c r="N251" s="323" t="s">
        <v>65</v>
      </c>
      <c r="O251" s="324"/>
      <c r="P251" s="324"/>
      <c r="Q251" s="324"/>
      <c r="R251" s="324"/>
      <c r="S251" s="324"/>
      <c r="T251" s="325"/>
      <c r="U251" s="37" t="s">
        <v>66</v>
      </c>
      <c r="V251" s="317">
        <f>IFERROR(V248/H248,"0")+IFERROR(V249/H249,"0")+IFERROR(V250/H250,"0")</f>
        <v>13.699633699633701</v>
      </c>
      <c r="W251" s="317">
        <f>IFERROR(W248/H248,"0")+IFERROR(W249/H249,"0")+IFERROR(W250/H250,"0")</f>
        <v>15</v>
      </c>
      <c r="X251" s="317">
        <f>IFERROR(IF(X248="",0,X248),"0")+IFERROR(IF(X249="",0,X249),"0")+IFERROR(IF(X250="",0,X250),"0")</f>
        <v>0.32624999999999998</v>
      </c>
      <c r="Y251" s="318"/>
      <c r="Z251" s="318"/>
    </row>
    <row r="252" spans="1:53" x14ac:dyDescent="0.2">
      <c r="A252" s="327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8"/>
      <c r="N252" s="323" t="s">
        <v>65</v>
      </c>
      <c r="O252" s="324"/>
      <c r="P252" s="324"/>
      <c r="Q252" s="324"/>
      <c r="R252" s="324"/>
      <c r="S252" s="324"/>
      <c r="T252" s="325"/>
      <c r="U252" s="37" t="s">
        <v>64</v>
      </c>
      <c r="V252" s="317">
        <f>IFERROR(SUM(V248:V250),"0")</f>
        <v>112</v>
      </c>
      <c r="W252" s="317">
        <f>IFERROR(SUM(W248:W250),"0")</f>
        <v>122.4</v>
      </c>
      <c r="X252" s="37"/>
      <c r="Y252" s="318"/>
      <c r="Z252" s="318"/>
    </row>
    <row r="253" spans="1:53" ht="14.25" customHeight="1" x14ac:dyDescent="0.25">
      <c r="A253" s="332" t="s">
        <v>80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11"/>
      <c r="Z253" s="311"/>
    </row>
    <row r="254" spans="1:53" ht="16.5" customHeight="1" x14ac:dyDescent="0.25">
      <c r="A254" s="54" t="s">
        <v>406</v>
      </c>
      <c r="B254" s="54" t="s">
        <v>407</v>
      </c>
      <c r="C254" s="31">
        <v>4301030232</v>
      </c>
      <c r="D254" s="319">
        <v>4607091388374</v>
      </c>
      <c r="E254" s="320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62</v>
      </c>
      <c r="L254" s="33" t="s">
        <v>83</v>
      </c>
      <c r="M254" s="32">
        <v>180</v>
      </c>
      <c r="N254" s="548" t="s">
        <v>408</v>
      </c>
      <c r="O254" s="322"/>
      <c r="P254" s="322"/>
      <c r="Q254" s="322"/>
      <c r="R254" s="320"/>
      <c r="S254" s="34"/>
      <c r="T254" s="34"/>
      <c r="U254" s="35" t="s">
        <v>64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409</v>
      </c>
      <c r="B255" s="54" t="s">
        <v>410</v>
      </c>
      <c r="C255" s="31">
        <v>4301030235</v>
      </c>
      <c r="D255" s="319">
        <v>4607091388381</v>
      </c>
      <c r="E255" s="320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62</v>
      </c>
      <c r="L255" s="33" t="s">
        <v>83</v>
      </c>
      <c r="M255" s="32">
        <v>180</v>
      </c>
      <c r="N255" s="474" t="s">
        <v>411</v>
      </c>
      <c r="O255" s="322"/>
      <c r="P255" s="322"/>
      <c r="Q255" s="322"/>
      <c r="R255" s="320"/>
      <c r="S255" s="34"/>
      <c r="T255" s="34"/>
      <c r="U255" s="35" t="s">
        <v>64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412</v>
      </c>
      <c r="B256" s="54" t="s">
        <v>413</v>
      </c>
      <c r="C256" s="31">
        <v>4301030233</v>
      </c>
      <c r="D256" s="319">
        <v>4607091388404</v>
      </c>
      <c r="E256" s="320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62</v>
      </c>
      <c r="L256" s="33" t="s">
        <v>83</v>
      </c>
      <c r="M256" s="32">
        <v>180</v>
      </c>
      <c r="N256" s="5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2"/>
      <c r="P256" s="322"/>
      <c r="Q256" s="322"/>
      <c r="R256" s="320"/>
      <c r="S256" s="34"/>
      <c r="T256" s="34"/>
      <c r="U256" s="35" t="s">
        <v>64</v>
      </c>
      <c r="V256" s="315">
        <v>0</v>
      </c>
      <c r="W256" s="316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x14ac:dyDescent="0.2">
      <c r="A257" s="326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8"/>
      <c r="N257" s="323" t="s">
        <v>65</v>
      </c>
      <c r="O257" s="324"/>
      <c r="P257" s="324"/>
      <c r="Q257" s="324"/>
      <c r="R257" s="324"/>
      <c r="S257" s="324"/>
      <c r="T257" s="325"/>
      <c r="U257" s="37" t="s">
        <v>66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x14ac:dyDescent="0.2">
      <c r="A258" s="327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28"/>
      <c r="N258" s="323" t="s">
        <v>65</v>
      </c>
      <c r="O258" s="324"/>
      <c r="P258" s="324"/>
      <c r="Q258" s="324"/>
      <c r="R258" s="324"/>
      <c r="S258" s="324"/>
      <c r="T258" s="325"/>
      <c r="U258" s="37" t="s">
        <v>64</v>
      </c>
      <c r="V258" s="317">
        <f>IFERROR(SUM(V254:V256),"0")</f>
        <v>0</v>
      </c>
      <c r="W258" s="317">
        <f>IFERROR(SUM(W254:W256),"0")</f>
        <v>0</v>
      </c>
      <c r="X258" s="37"/>
      <c r="Y258" s="318"/>
      <c r="Z258" s="318"/>
    </row>
    <row r="259" spans="1:53" ht="14.25" customHeight="1" x14ac:dyDescent="0.25">
      <c r="A259" s="332" t="s">
        <v>414</v>
      </c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27"/>
      <c r="P259" s="327"/>
      <c r="Q259" s="327"/>
      <c r="R259" s="327"/>
      <c r="S259" s="327"/>
      <c r="T259" s="327"/>
      <c r="U259" s="327"/>
      <c r="V259" s="327"/>
      <c r="W259" s="327"/>
      <c r="X259" s="327"/>
      <c r="Y259" s="311"/>
      <c r="Z259" s="311"/>
    </row>
    <row r="260" spans="1:53" ht="16.5" customHeight="1" x14ac:dyDescent="0.25">
      <c r="A260" s="54" t="s">
        <v>415</v>
      </c>
      <c r="B260" s="54" t="s">
        <v>416</v>
      </c>
      <c r="C260" s="31">
        <v>4301180007</v>
      </c>
      <c r="D260" s="319">
        <v>4680115881808</v>
      </c>
      <c r="E260" s="320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2"/>
      <c r="P260" s="322"/>
      <c r="Q260" s="322"/>
      <c r="R260" s="320"/>
      <c r="S260" s="34"/>
      <c r="T260" s="34"/>
      <c r="U260" s="35" t="s">
        <v>64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4301180006</v>
      </c>
      <c r="D261" s="319">
        <v>4680115881822</v>
      </c>
      <c r="E261" s="320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6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2"/>
      <c r="P261" s="322"/>
      <c r="Q261" s="322"/>
      <c r="R261" s="320"/>
      <c r="S261" s="34"/>
      <c r="T261" s="34"/>
      <c r="U261" s="35" t="s">
        <v>64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421</v>
      </c>
      <c r="B262" s="54" t="s">
        <v>422</v>
      </c>
      <c r="C262" s="31">
        <v>4301180001</v>
      </c>
      <c r="D262" s="319">
        <v>4680115880016</v>
      </c>
      <c r="E262" s="320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3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2"/>
      <c r="P262" s="322"/>
      <c r="Q262" s="322"/>
      <c r="R262" s="320"/>
      <c r="S262" s="34"/>
      <c r="T262" s="34"/>
      <c r="U262" s="35" t="s">
        <v>64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x14ac:dyDescent="0.2">
      <c r="A263" s="326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8"/>
      <c r="N263" s="323" t="s">
        <v>65</v>
      </c>
      <c r="O263" s="324"/>
      <c r="P263" s="324"/>
      <c r="Q263" s="324"/>
      <c r="R263" s="324"/>
      <c r="S263" s="324"/>
      <c r="T263" s="325"/>
      <c r="U263" s="37" t="s">
        <v>66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8"/>
      <c r="N264" s="323" t="s">
        <v>65</v>
      </c>
      <c r="O264" s="324"/>
      <c r="P264" s="324"/>
      <c r="Q264" s="324"/>
      <c r="R264" s="324"/>
      <c r="S264" s="324"/>
      <c r="T264" s="325"/>
      <c r="U264" s="37" t="s">
        <v>64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customHeight="1" x14ac:dyDescent="0.25">
      <c r="A265" s="339" t="s">
        <v>423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27"/>
      <c r="Y265" s="310"/>
      <c r="Z265" s="310"/>
    </row>
    <row r="266" spans="1:53" ht="14.25" customHeight="1" x14ac:dyDescent="0.25">
      <c r="A266" s="332" t="s">
        <v>102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11"/>
      <c r="Z266" s="311"/>
    </row>
    <row r="267" spans="1:53" ht="27" customHeight="1" x14ac:dyDescent="0.25">
      <c r="A267" s="54" t="s">
        <v>424</v>
      </c>
      <c r="B267" s="54" t="s">
        <v>425</v>
      </c>
      <c r="C267" s="31">
        <v>4301011315</v>
      </c>
      <c r="D267" s="319">
        <v>4607091387421</v>
      </c>
      <c r="E267" s="320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97</v>
      </c>
      <c r="L267" s="33" t="s">
        <v>98</v>
      </c>
      <c r="M267" s="32">
        <v>55</v>
      </c>
      <c r="N267" s="3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2"/>
      <c r="P267" s="322"/>
      <c r="Q267" s="322"/>
      <c r="R267" s="320"/>
      <c r="S267" s="34"/>
      <c r="T267" s="34"/>
      <c r="U267" s="35" t="s">
        <v>64</v>
      </c>
      <c r="V267" s="315">
        <v>32.4</v>
      </c>
      <c r="W267" s="316">
        <f t="shared" ref="W267:W273" si="13">IFERROR(IF(V267="",0,CEILING((V267/$H267),1)*$H267),"")</f>
        <v>32.400000000000006</v>
      </c>
      <c r="X267" s="36">
        <f>IFERROR(IF(W267=0,"",ROUNDUP(W267/H267,0)*0.02175),"")</f>
        <v>6.5250000000000002E-2</v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424</v>
      </c>
      <c r="B268" s="54" t="s">
        <v>426</v>
      </c>
      <c r="C268" s="31">
        <v>4301011121</v>
      </c>
      <c r="D268" s="319">
        <v>4607091387421</v>
      </c>
      <c r="E268" s="320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5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2"/>
      <c r="P268" s="322"/>
      <c r="Q268" s="322"/>
      <c r="R268" s="320"/>
      <c r="S268" s="34"/>
      <c r="T268" s="34"/>
      <c r="U268" s="35" t="s">
        <v>64</v>
      </c>
      <c r="V268" s="315">
        <v>0</v>
      </c>
      <c r="W268" s="316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427</v>
      </c>
      <c r="B269" s="54" t="s">
        <v>428</v>
      </c>
      <c r="C269" s="31">
        <v>4301011396</v>
      </c>
      <c r="D269" s="319">
        <v>4607091387452</v>
      </c>
      <c r="E269" s="320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97</v>
      </c>
      <c r="L269" s="33" t="s">
        <v>106</v>
      </c>
      <c r="M269" s="32">
        <v>55</v>
      </c>
      <c r="N269" s="5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2"/>
      <c r="P269" s="322"/>
      <c r="Q269" s="322"/>
      <c r="R269" s="320"/>
      <c r="S269" s="34"/>
      <c r="T269" s="34"/>
      <c r="U269" s="35" t="s">
        <v>64</v>
      </c>
      <c r="V269" s="315">
        <v>0</v>
      </c>
      <c r="W269" s="316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427</v>
      </c>
      <c r="B270" s="54" t="s">
        <v>429</v>
      </c>
      <c r="C270" s="31">
        <v>4301011619</v>
      </c>
      <c r="D270" s="319">
        <v>4607091387452</v>
      </c>
      <c r="E270" s="320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97</v>
      </c>
      <c r="L270" s="33" t="s">
        <v>98</v>
      </c>
      <c r="M270" s="32">
        <v>55</v>
      </c>
      <c r="N270" s="367" t="s">
        <v>430</v>
      </c>
      <c r="O270" s="322"/>
      <c r="P270" s="322"/>
      <c r="Q270" s="322"/>
      <c r="R270" s="320"/>
      <c r="S270" s="34"/>
      <c r="T270" s="34"/>
      <c r="U270" s="35" t="s">
        <v>64</v>
      </c>
      <c r="V270" s="315">
        <v>0</v>
      </c>
      <c r="W270" s="316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431</v>
      </c>
      <c r="B271" s="54" t="s">
        <v>432</v>
      </c>
      <c r="C271" s="31">
        <v>4301011313</v>
      </c>
      <c r="D271" s="319">
        <v>4607091385984</v>
      </c>
      <c r="E271" s="320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97</v>
      </c>
      <c r="L271" s="33" t="s">
        <v>98</v>
      </c>
      <c r="M271" s="32">
        <v>55</v>
      </c>
      <c r="N271" s="3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2"/>
      <c r="P271" s="322"/>
      <c r="Q271" s="322"/>
      <c r="R271" s="320"/>
      <c r="S271" s="34"/>
      <c r="T271" s="34"/>
      <c r="U271" s="35" t="s">
        <v>64</v>
      </c>
      <c r="V271" s="315">
        <v>0</v>
      </c>
      <c r="W271" s="316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4301011316</v>
      </c>
      <c r="D272" s="319">
        <v>4607091387438</v>
      </c>
      <c r="E272" s="320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62</v>
      </c>
      <c r="L272" s="33" t="s">
        <v>98</v>
      </c>
      <c r="M272" s="32">
        <v>55</v>
      </c>
      <c r="N272" s="6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2"/>
      <c r="P272" s="322"/>
      <c r="Q272" s="322"/>
      <c r="R272" s="320"/>
      <c r="S272" s="34"/>
      <c r="T272" s="34"/>
      <c r="U272" s="35" t="s">
        <v>64</v>
      </c>
      <c r="V272" s="315">
        <v>0</v>
      </c>
      <c r="W272" s="316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435</v>
      </c>
      <c r="B273" s="54" t="s">
        <v>436</v>
      </c>
      <c r="C273" s="31">
        <v>4301011318</v>
      </c>
      <c r="D273" s="319">
        <v>4607091387469</v>
      </c>
      <c r="E273" s="320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62</v>
      </c>
      <c r="L273" s="33" t="s">
        <v>63</v>
      </c>
      <c r="M273" s="32">
        <v>55</v>
      </c>
      <c r="N273" s="4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2"/>
      <c r="P273" s="322"/>
      <c r="Q273" s="322"/>
      <c r="R273" s="320"/>
      <c r="S273" s="34"/>
      <c r="T273" s="34"/>
      <c r="U273" s="35" t="s">
        <v>64</v>
      </c>
      <c r="V273" s="315">
        <v>0</v>
      </c>
      <c r="W273" s="316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x14ac:dyDescent="0.2">
      <c r="A274" s="326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8"/>
      <c r="N274" s="323" t="s">
        <v>65</v>
      </c>
      <c r="O274" s="324"/>
      <c r="P274" s="324"/>
      <c r="Q274" s="324"/>
      <c r="R274" s="324"/>
      <c r="S274" s="324"/>
      <c r="T274" s="325"/>
      <c r="U274" s="37" t="s">
        <v>66</v>
      </c>
      <c r="V274" s="317">
        <f>IFERROR(V267/H267,"0")+IFERROR(V268/H268,"0")+IFERROR(V269/H269,"0")+IFERROR(V270/H270,"0")+IFERROR(V271/H271,"0")+IFERROR(V272/H272,"0")+IFERROR(V273/H273,"0")</f>
        <v>2.9999999999999996</v>
      </c>
      <c r="W274" s="317">
        <f>IFERROR(W267/H267,"0")+IFERROR(W268/H268,"0")+IFERROR(W269/H269,"0")+IFERROR(W270/H270,"0")+IFERROR(W271/H271,"0")+IFERROR(W272/H272,"0")+IFERROR(W273/H273,"0")</f>
        <v>3.0000000000000004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6.5250000000000002E-2</v>
      </c>
      <c r="Y274" s="318"/>
      <c r="Z274" s="318"/>
    </row>
    <row r="275" spans="1:53" x14ac:dyDescent="0.2">
      <c r="A275" s="327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8"/>
      <c r="N275" s="323" t="s">
        <v>65</v>
      </c>
      <c r="O275" s="324"/>
      <c r="P275" s="324"/>
      <c r="Q275" s="324"/>
      <c r="R275" s="324"/>
      <c r="S275" s="324"/>
      <c r="T275" s="325"/>
      <c r="U275" s="37" t="s">
        <v>64</v>
      </c>
      <c r="V275" s="317">
        <f>IFERROR(SUM(V267:V273),"0")</f>
        <v>32.4</v>
      </c>
      <c r="W275" s="317">
        <f>IFERROR(SUM(W267:W273),"0")</f>
        <v>32.400000000000006</v>
      </c>
      <c r="X275" s="37"/>
      <c r="Y275" s="318"/>
      <c r="Z275" s="318"/>
    </row>
    <row r="276" spans="1:53" ht="14.25" customHeight="1" x14ac:dyDescent="0.25">
      <c r="A276" s="332" t="s">
        <v>59</v>
      </c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7"/>
      <c r="P276" s="327"/>
      <c r="Q276" s="327"/>
      <c r="R276" s="327"/>
      <c r="S276" s="327"/>
      <c r="T276" s="327"/>
      <c r="U276" s="327"/>
      <c r="V276" s="327"/>
      <c r="W276" s="327"/>
      <c r="X276" s="327"/>
      <c r="Y276" s="311"/>
      <c r="Z276" s="311"/>
    </row>
    <row r="277" spans="1:53" ht="27" customHeight="1" x14ac:dyDescent="0.25">
      <c r="A277" s="54" t="s">
        <v>437</v>
      </c>
      <c r="B277" s="54" t="s">
        <v>438</v>
      </c>
      <c r="C277" s="31">
        <v>4301031154</v>
      </c>
      <c r="D277" s="319">
        <v>4607091387292</v>
      </c>
      <c r="E277" s="320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62</v>
      </c>
      <c r="L277" s="33" t="s">
        <v>63</v>
      </c>
      <c r="M277" s="32">
        <v>45</v>
      </c>
      <c r="N277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2"/>
      <c r="P277" s="322"/>
      <c r="Q277" s="322"/>
      <c r="R277" s="320"/>
      <c r="S277" s="34"/>
      <c r="T277" s="34"/>
      <c r="U277" s="35" t="s">
        <v>64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customHeight="1" x14ac:dyDescent="0.25">
      <c r="A278" s="54" t="s">
        <v>439</v>
      </c>
      <c r="B278" s="54" t="s">
        <v>440</v>
      </c>
      <c r="C278" s="31">
        <v>4301031155</v>
      </c>
      <c r="D278" s="319">
        <v>4607091387315</v>
      </c>
      <c r="E278" s="320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62</v>
      </c>
      <c r="L278" s="33" t="s">
        <v>63</v>
      </c>
      <c r="M278" s="32">
        <v>45</v>
      </c>
      <c r="N278" s="60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2"/>
      <c r="P278" s="322"/>
      <c r="Q278" s="322"/>
      <c r="R278" s="320"/>
      <c r="S278" s="34"/>
      <c r="T278" s="34"/>
      <c r="U278" s="35" t="s">
        <v>64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x14ac:dyDescent="0.2">
      <c r="A279" s="326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8"/>
      <c r="N279" s="323" t="s">
        <v>65</v>
      </c>
      <c r="O279" s="324"/>
      <c r="P279" s="324"/>
      <c r="Q279" s="324"/>
      <c r="R279" s="324"/>
      <c r="S279" s="324"/>
      <c r="T279" s="325"/>
      <c r="U279" s="37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x14ac:dyDescent="0.2">
      <c r="A280" s="327"/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8"/>
      <c r="N280" s="323" t="s">
        <v>65</v>
      </c>
      <c r="O280" s="324"/>
      <c r="P280" s="324"/>
      <c r="Q280" s="324"/>
      <c r="R280" s="324"/>
      <c r="S280" s="324"/>
      <c r="T280" s="325"/>
      <c r="U280" s="37" t="s">
        <v>64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customHeight="1" x14ac:dyDescent="0.25">
      <c r="A281" s="339" t="s">
        <v>441</v>
      </c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27"/>
      <c r="N281" s="327"/>
      <c r="O281" s="327"/>
      <c r="P281" s="327"/>
      <c r="Q281" s="327"/>
      <c r="R281" s="327"/>
      <c r="S281" s="327"/>
      <c r="T281" s="327"/>
      <c r="U281" s="327"/>
      <c r="V281" s="327"/>
      <c r="W281" s="327"/>
      <c r="X281" s="327"/>
      <c r="Y281" s="310"/>
      <c r="Z281" s="310"/>
    </row>
    <row r="282" spans="1:53" ht="14.25" customHeight="1" x14ac:dyDescent="0.25">
      <c r="A282" s="332" t="s">
        <v>59</v>
      </c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7"/>
      <c r="N282" s="327"/>
      <c r="O282" s="327"/>
      <c r="P282" s="327"/>
      <c r="Q282" s="327"/>
      <c r="R282" s="327"/>
      <c r="S282" s="327"/>
      <c r="T282" s="327"/>
      <c r="U282" s="327"/>
      <c r="V282" s="327"/>
      <c r="W282" s="327"/>
      <c r="X282" s="327"/>
      <c r="Y282" s="311"/>
      <c r="Z282" s="311"/>
    </row>
    <row r="283" spans="1:53" ht="27" customHeight="1" x14ac:dyDescent="0.25">
      <c r="A283" s="54" t="s">
        <v>442</v>
      </c>
      <c r="B283" s="54" t="s">
        <v>443</v>
      </c>
      <c r="C283" s="31">
        <v>4301031066</v>
      </c>
      <c r="D283" s="319">
        <v>4607091383836</v>
      </c>
      <c r="E283" s="320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62</v>
      </c>
      <c r="L283" s="33" t="s">
        <v>63</v>
      </c>
      <c r="M283" s="32">
        <v>40</v>
      </c>
      <c r="N283" s="5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2"/>
      <c r="P283" s="322"/>
      <c r="Q283" s="322"/>
      <c r="R283" s="320"/>
      <c r="S283" s="34"/>
      <c r="T283" s="34"/>
      <c r="U283" s="35" t="s">
        <v>64</v>
      </c>
      <c r="V283" s="315">
        <v>0</v>
      </c>
      <c r="W283" s="316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x14ac:dyDescent="0.2">
      <c r="A284" s="326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8"/>
      <c r="N284" s="323" t="s">
        <v>65</v>
      </c>
      <c r="O284" s="324"/>
      <c r="P284" s="324"/>
      <c r="Q284" s="324"/>
      <c r="R284" s="324"/>
      <c r="S284" s="324"/>
      <c r="T284" s="325"/>
      <c r="U284" s="37" t="s">
        <v>66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x14ac:dyDescent="0.2">
      <c r="A285" s="327"/>
      <c r="B285" s="327"/>
      <c r="C285" s="327"/>
      <c r="D285" s="327"/>
      <c r="E285" s="327"/>
      <c r="F285" s="327"/>
      <c r="G285" s="327"/>
      <c r="H285" s="327"/>
      <c r="I285" s="327"/>
      <c r="J285" s="327"/>
      <c r="K285" s="327"/>
      <c r="L285" s="327"/>
      <c r="M285" s="328"/>
      <c r="N285" s="323" t="s">
        <v>65</v>
      </c>
      <c r="O285" s="324"/>
      <c r="P285" s="324"/>
      <c r="Q285" s="324"/>
      <c r="R285" s="324"/>
      <c r="S285" s="324"/>
      <c r="T285" s="325"/>
      <c r="U285" s="37" t="s">
        <v>64</v>
      </c>
      <c r="V285" s="317">
        <f>IFERROR(SUM(V283:V283),"0")</f>
        <v>0</v>
      </c>
      <c r="W285" s="317">
        <f>IFERROR(SUM(W283:W283),"0")</f>
        <v>0</v>
      </c>
      <c r="X285" s="37"/>
      <c r="Y285" s="318"/>
      <c r="Z285" s="318"/>
    </row>
    <row r="286" spans="1:53" ht="14.25" customHeight="1" x14ac:dyDescent="0.25">
      <c r="A286" s="332" t="s">
        <v>67</v>
      </c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27"/>
      <c r="P286" s="327"/>
      <c r="Q286" s="327"/>
      <c r="R286" s="327"/>
      <c r="S286" s="327"/>
      <c r="T286" s="327"/>
      <c r="U286" s="327"/>
      <c r="V286" s="327"/>
      <c r="W286" s="327"/>
      <c r="X286" s="327"/>
      <c r="Y286" s="311"/>
      <c r="Z286" s="311"/>
    </row>
    <row r="287" spans="1:53" ht="27" customHeight="1" x14ac:dyDescent="0.25">
      <c r="A287" s="54" t="s">
        <v>444</v>
      </c>
      <c r="B287" s="54" t="s">
        <v>445</v>
      </c>
      <c r="C287" s="31">
        <v>4301051142</v>
      </c>
      <c r="D287" s="319">
        <v>4607091387919</v>
      </c>
      <c r="E287" s="320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97</v>
      </c>
      <c r="L287" s="33" t="s">
        <v>63</v>
      </c>
      <c r="M287" s="32">
        <v>45</v>
      </c>
      <c r="N287" s="5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2"/>
      <c r="P287" s="322"/>
      <c r="Q287" s="322"/>
      <c r="R287" s="320"/>
      <c r="S287" s="34"/>
      <c r="T287" s="34"/>
      <c r="U287" s="35" t="s">
        <v>64</v>
      </c>
      <c r="V287" s="315">
        <v>24</v>
      </c>
      <c r="W287" s="316">
        <f>IFERROR(IF(V287="",0,CEILING((V287/$H287),1)*$H287),"")</f>
        <v>24.299999999999997</v>
      </c>
      <c r="X287" s="36">
        <f>IFERROR(IF(W287=0,"",ROUNDUP(W287/H287,0)*0.02175),"")</f>
        <v>6.5250000000000002E-2</v>
      </c>
      <c r="Y287" s="56"/>
      <c r="Z287" s="57"/>
      <c r="AD287" s="58"/>
      <c r="BA287" s="218" t="s">
        <v>1</v>
      </c>
    </row>
    <row r="288" spans="1:53" x14ac:dyDescent="0.2">
      <c r="A288" s="326"/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8"/>
      <c r="N288" s="323" t="s">
        <v>65</v>
      </c>
      <c r="O288" s="324"/>
      <c r="P288" s="324"/>
      <c r="Q288" s="324"/>
      <c r="R288" s="324"/>
      <c r="S288" s="324"/>
      <c r="T288" s="325"/>
      <c r="U288" s="37" t="s">
        <v>66</v>
      </c>
      <c r="V288" s="317">
        <f>IFERROR(V287/H287,"0")</f>
        <v>2.9629629629629632</v>
      </c>
      <c r="W288" s="317">
        <f>IFERROR(W287/H287,"0")</f>
        <v>3</v>
      </c>
      <c r="X288" s="317">
        <f>IFERROR(IF(X287="",0,X287),"0")</f>
        <v>6.5250000000000002E-2</v>
      </c>
      <c r="Y288" s="318"/>
      <c r="Z288" s="318"/>
    </row>
    <row r="289" spans="1:53" x14ac:dyDescent="0.2">
      <c r="A289" s="327"/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8"/>
      <c r="N289" s="323" t="s">
        <v>65</v>
      </c>
      <c r="O289" s="324"/>
      <c r="P289" s="324"/>
      <c r="Q289" s="324"/>
      <c r="R289" s="324"/>
      <c r="S289" s="324"/>
      <c r="T289" s="325"/>
      <c r="U289" s="37" t="s">
        <v>64</v>
      </c>
      <c r="V289" s="317">
        <f>IFERROR(SUM(V287:V287),"0")</f>
        <v>24</v>
      </c>
      <c r="W289" s="317">
        <f>IFERROR(SUM(W287:W287),"0")</f>
        <v>24.299999999999997</v>
      </c>
      <c r="X289" s="37"/>
      <c r="Y289" s="318"/>
      <c r="Z289" s="318"/>
    </row>
    <row r="290" spans="1:53" ht="14.25" customHeight="1" x14ac:dyDescent="0.25">
      <c r="A290" s="332" t="s">
        <v>224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311"/>
      <c r="Z290" s="311"/>
    </row>
    <row r="291" spans="1:53" ht="27" customHeight="1" x14ac:dyDescent="0.25">
      <c r="A291" s="54" t="s">
        <v>446</v>
      </c>
      <c r="B291" s="54" t="s">
        <v>447</v>
      </c>
      <c r="C291" s="31">
        <v>4301060324</v>
      </c>
      <c r="D291" s="319">
        <v>4607091388831</v>
      </c>
      <c r="E291" s="320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62</v>
      </c>
      <c r="L291" s="33" t="s">
        <v>63</v>
      </c>
      <c r="M291" s="32">
        <v>40</v>
      </c>
      <c r="N291" s="6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2"/>
      <c r="P291" s="322"/>
      <c r="Q291" s="322"/>
      <c r="R291" s="320"/>
      <c r="S291" s="34"/>
      <c r="T291" s="34"/>
      <c r="U291" s="35" t="s">
        <v>64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x14ac:dyDescent="0.2">
      <c r="A292" s="326"/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8"/>
      <c r="N292" s="323" t="s">
        <v>65</v>
      </c>
      <c r="O292" s="324"/>
      <c r="P292" s="324"/>
      <c r="Q292" s="324"/>
      <c r="R292" s="324"/>
      <c r="S292" s="324"/>
      <c r="T292" s="325"/>
      <c r="U292" s="37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x14ac:dyDescent="0.2">
      <c r="A293" s="327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8"/>
      <c r="N293" s="323" t="s">
        <v>65</v>
      </c>
      <c r="O293" s="324"/>
      <c r="P293" s="324"/>
      <c r="Q293" s="324"/>
      <c r="R293" s="324"/>
      <c r="S293" s="324"/>
      <c r="T293" s="325"/>
      <c r="U293" s="37" t="s">
        <v>64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customHeight="1" x14ac:dyDescent="0.25">
      <c r="A294" s="332" t="s">
        <v>80</v>
      </c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27"/>
      <c r="P294" s="327"/>
      <c r="Q294" s="327"/>
      <c r="R294" s="327"/>
      <c r="S294" s="327"/>
      <c r="T294" s="327"/>
      <c r="U294" s="327"/>
      <c r="V294" s="327"/>
      <c r="W294" s="327"/>
      <c r="X294" s="327"/>
      <c r="Y294" s="311"/>
      <c r="Z294" s="311"/>
    </row>
    <row r="295" spans="1:53" ht="27" customHeight="1" x14ac:dyDescent="0.25">
      <c r="A295" s="54" t="s">
        <v>448</v>
      </c>
      <c r="B295" s="54" t="s">
        <v>449</v>
      </c>
      <c r="C295" s="31">
        <v>4301032015</v>
      </c>
      <c r="D295" s="319">
        <v>4607091383102</v>
      </c>
      <c r="E295" s="320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62</v>
      </c>
      <c r="L295" s="33" t="s">
        <v>83</v>
      </c>
      <c r="M295" s="32">
        <v>180</v>
      </c>
      <c r="N295" s="5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2"/>
      <c r="P295" s="322"/>
      <c r="Q295" s="322"/>
      <c r="R295" s="320"/>
      <c r="S295" s="34"/>
      <c r="T295" s="34"/>
      <c r="U295" s="35" t="s">
        <v>64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x14ac:dyDescent="0.2">
      <c r="A296" s="326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8"/>
      <c r="N296" s="323" t="s">
        <v>65</v>
      </c>
      <c r="O296" s="324"/>
      <c r="P296" s="324"/>
      <c r="Q296" s="324"/>
      <c r="R296" s="324"/>
      <c r="S296" s="324"/>
      <c r="T296" s="325"/>
      <c r="U296" s="37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8"/>
      <c r="N297" s="323" t="s">
        <v>65</v>
      </c>
      <c r="O297" s="324"/>
      <c r="P297" s="324"/>
      <c r="Q297" s="324"/>
      <c r="R297" s="324"/>
      <c r="S297" s="324"/>
      <c r="T297" s="325"/>
      <c r="U297" s="37" t="s">
        <v>64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customHeight="1" x14ac:dyDescent="0.2">
      <c r="A298" s="361" t="s">
        <v>450</v>
      </c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  <c r="W298" s="362"/>
      <c r="X298" s="362"/>
      <c r="Y298" s="48"/>
      <c r="Z298" s="48"/>
    </row>
    <row r="299" spans="1:53" ht="16.5" customHeight="1" x14ac:dyDescent="0.25">
      <c r="A299" s="339" t="s">
        <v>451</v>
      </c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327"/>
      <c r="P299" s="327"/>
      <c r="Q299" s="327"/>
      <c r="R299" s="327"/>
      <c r="S299" s="327"/>
      <c r="T299" s="327"/>
      <c r="U299" s="327"/>
      <c r="V299" s="327"/>
      <c r="W299" s="327"/>
      <c r="X299" s="327"/>
      <c r="Y299" s="310"/>
      <c r="Z299" s="310"/>
    </row>
    <row r="300" spans="1:53" ht="14.25" customHeight="1" x14ac:dyDescent="0.25">
      <c r="A300" s="332" t="s">
        <v>102</v>
      </c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327"/>
      <c r="P300" s="327"/>
      <c r="Q300" s="327"/>
      <c r="R300" s="327"/>
      <c r="S300" s="327"/>
      <c r="T300" s="327"/>
      <c r="U300" s="327"/>
      <c r="V300" s="327"/>
      <c r="W300" s="327"/>
      <c r="X300" s="327"/>
      <c r="Y300" s="311"/>
      <c r="Z300" s="311"/>
    </row>
    <row r="301" spans="1:53" ht="27" customHeight="1" x14ac:dyDescent="0.25">
      <c r="A301" s="54" t="s">
        <v>452</v>
      </c>
      <c r="B301" s="54" t="s">
        <v>453</v>
      </c>
      <c r="C301" s="31">
        <v>4301011339</v>
      </c>
      <c r="D301" s="319">
        <v>4607091383997</v>
      </c>
      <c r="E301" s="320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97</v>
      </c>
      <c r="L301" s="33" t="s">
        <v>63</v>
      </c>
      <c r="M301" s="32">
        <v>60</v>
      </c>
      <c r="N301" s="5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2"/>
      <c r="P301" s="322"/>
      <c r="Q301" s="322"/>
      <c r="R301" s="320"/>
      <c r="S301" s="34"/>
      <c r="T301" s="34"/>
      <c r="U301" s="35" t="s">
        <v>64</v>
      </c>
      <c r="V301" s="315">
        <v>255</v>
      </c>
      <c r="W301" s="316">
        <f t="shared" ref="W301:W308" si="14">IFERROR(IF(V301="",0,CEILING((V301/$H301),1)*$H301),"")</f>
        <v>255</v>
      </c>
      <c r="X301" s="36">
        <f>IFERROR(IF(W301=0,"",ROUNDUP(W301/H301,0)*0.02175),"")</f>
        <v>0.36974999999999997</v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452</v>
      </c>
      <c r="B302" s="54" t="s">
        <v>454</v>
      </c>
      <c r="C302" s="31">
        <v>4301011239</v>
      </c>
      <c r="D302" s="319">
        <v>4607091383997</v>
      </c>
      <c r="E302" s="320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97</v>
      </c>
      <c r="L302" s="33" t="s">
        <v>106</v>
      </c>
      <c r="M302" s="32">
        <v>60</v>
      </c>
      <c r="N302" s="3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2"/>
      <c r="P302" s="322"/>
      <c r="Q302" s="322"/>
      <c r="R302" s="320"/>
      <c r="S302" s="34"/>
      <c r="T302" s="34"/>
      <c r="U302" s="35" t="s">
        <v>64</v>
      </c>
      <c r="V302" s="315">
        <v>0</v>
      </c>
      <c r="W302" s="316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455</v>
      </c>
      <c r="B303" s="54" t="s">
        <v>456</v>
      </c>
      <c r="C303" s="31">
        <v>4301011326</v>
      </c>
      <c r="D303" s="319">
        <v>4607091384130</v>
      </c>
      <c r="E303" s="320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97</v>
      </c>
      <c r="L303" s="33" t="s">
        <v>63</v>
      </c>
      <c r="M303" s="32">
        <v>60</v>
      </c>
      <c r="N303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2"/>
      <c r="P303" s="322"/>
      <c r="Q303" s="322"/>
      <c r="R303" s="320"/>
      <c r="S303" s="34"/>
      <c r="T303" s="34"/>
      <c r="U303" s="35" t="s">
        <v>64</v>
      </c>
      <c r="V303" s="315">
        <v>30</v>
      </c>
      <c r="W303" s="316">
        <f t="shared" si="14"/>
        <v>30</v>
      </c>
      <c r="X303" s="36">
        <f>IFERROR(IF(W303=0,"",ROUNDUP(W303/H303,0)*0.02175),"")</f>
        <v>4.3499999999999997E-2</v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455</v>
      </c>
      <c r="B304" s="54" t="s">
        <v>457</v>
      </c>
      <c r="C304" s="31">
        <v>4301011240</v>
      </c>
      <c r="D304" s="319">
        <v>4607091384130</v>
      </c>
      <c r="E304" s="320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97</v>
      </c>
      <c r="L304" s="33" t="s">
        <v>106</v>
      </c>
      <c r="M304" s="32">
        <v>60</v>
      </c>
      <c r="N304" s="5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2"/>
      <c r="P304" s="322"/>
      <c r="Q304" s="322"/>
      <c r="R304" s="320"/>
      <c r="S304" s="34"/>
      <c r="T304" s="34"/>
      <c r="U304" s="35" t="s">
        <v>64</v>
      </c>
      <c r="V304" s="315">
        <v>0</v>
      </c>
      <c r="W304" s="316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458</v>
      </c>
      <c r="B305" s="54" t="s">
        <v>459</v>
      </c>
      <c r="C305" s="31">
        <v>4301011330</v>
      </c>
      <c r="D305" s="319">
        <v>4607091384147</v>
      </c>
      <c r="E305" s="320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97</v>
      </c>
      <c r="L305" s="33" t="s">
        <v>63</v>
      </c>
      <c r="M305" s="32">
        <v>60</v>
      </c>
      <c r="N305" s="4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2"/>
      <c r="P305" s="322"/>
      <c r="Q305" s="322"/>
      <c r="R305" s="320"/>
      <c r="S305" s="34"/>
      <c r="T305" s="34"/>
      <c r="U305" s="35" t="s">
        <v>64</v>
      </c>
      <c r="V305" s="315">
        <v>105</v>
      </c>
      <c r="W305" s="316">
        <f t="shared" si="14"/>
        <v>105</v>
      </c>
      <c r="X305" s="36">
        <f>IFERROR(IF(W305=0,"",ROUNDUP(W305/H305,0)*0.02175),"")</f>
        <v>0.15225</v>
      </c>
      <c r="Y305" s="56"/>
      <c r="Z305" s="57"/>
      <c r="AD305" s="58"/>
      <c r="BA305" s="225" t="s">
        <v>1</v>
      </c>
    </row>
    <row r="306" spans="1:53" ht="16.5" customHeight="1" x14ac:dyDescent="0.25">
      <c r="A306" s="54" t="s">
        <v>458</v>
      </c>
      <c r="B306" s="54" t="s">
        <v>460</v>
      </c>
      <c r="C306" s="31">
        <v>4301011238</v>
      </c>
      <c r="D306" s="319">
        <v>4607091384147</v>
      </c>
      <c r="E306" s="320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97</v>
      </c>
      <c r="L306" s="33" t="s">
        <v>106</v>
      </c>
      <c r="M306" s="32">
        <v>60</v>
      </c>
      <c r="N306" s="612" t="s">
        <v>461</v>
      </c>
      <c r="O306" s="322"/>
      <c r="P306" s="322"/>
      <c r="Q306" s="322"/>
      <c r="R306" s="320"/>
      <c r="S306" s="34"/>
      <c r="T306" s="34"/>
      <c r="U306" s="35" t="s">
        <v>64</v>
      </c>
      <c r="V306" s="315">
        <v>0</v>
      </c>
      <c r="W306" s="316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4301011327</v>
      </c>
      <c r="D307" s="319">
        <v>4607091384154</v>
      </c>
      <c r="E307" s="320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46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2"/>
      <c r="P307" s="322"/>
      <c r="Q307" s="322"/>
      <c r="R307" s="320"/>
      <c r="S307" s="34"/>
      <c r="T307" s="34"/>
      <c r="U307" s="35" t="s">
        <v>64</v>
      </c>
      <c r="V307" s="315">
        <v>10</v>
      </c>
      <c r="W307" s="316">
        <f t="shared" si="14"/>
        <v>10</v>
      </c>
      <c r="X307" s="36">
        <f>IFERROR(IF(W307=0,"",ROUNDUP(W307/H307,0)*0.00937),"")</f>
        <v>1.874E-2</v>
      </c>
      <c r="Y307" s="56"/>
      <c r="Z307" s="57"/>
      <c r="AD307" s="58"/>
      <c r="BA307" s="227" t="s">
        <v>1</v>
      </c>
    </row>
    <row r="308" spans="1:53" ht="27" customHeight="1" x14ac:dyDescent="0.25">
      <c r="A308" s="54" t="s">
        <v>464</v>
      </c>
      <c r="B308" s="54" t="s">
        <v>465</v>
      </c>
      <c r="C308" s="31">
        <v>4301011332</v>
      </c>
      <c r="D308" s="319">
        <v>4607091384161</v>
      </c>
      <c r="E308" s="320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62</v>
      </c>
      <c r="L308" s="33" t="s">
        <v>63</v>
      </c>
      <c r="M308" s="32">
        <v>60</v>
      </c>
      <c r="N308" s="46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2"/>
      <c r="P308" s="322"/>
      <c r="Q308" s="322"/>
      <c r="R308" s="320"/>
      <c r="S308" s="34"/>
      <c r="T308" s="34"/>
      <c r="U308" s="35" t="s">
        <v>64</v>
      </c>
      <c r="V308" s="315">
        <v>0</v>
      </c>
      <c r="W308" s="316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26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8"/>
      <c r="N309" s="323" t="s">
        <v>65</v>
      </c>
      <c r="O309" s="324"/>
      <c r="P309" s="324"/>
      <c r="Q309" s="324"/>
      <c r="R309" s="324"/>
      <c r="S309" s="324"/>
      <c r="T309" s="325"/>
      <c r="U309" s="37" t="s">
        <v>66</v>
      </c>
      <c r="V309" s="317">
        <f>IFERROR(V301/H301,"0")+IFERROR(V302/H302,"0")+IFERROR(V303/H303,"0")+IFERROR(V304/H304,"0")+IFERROR(V305/H305,"0")+IFERROR(V306/H306,"0")+IFERROR(V307/H307,"0")+IFERROR(V308/H308,"0")</f>
        <v>28</v>
      </c>
      <c r="W309" s="317">
        <f>IFERROR(W301/H301,"0")+IFERROR(W302/H302,"0")+IFERROR(W303/H303,"0")+IFERROR(W304/H304,"0")+IFERROR(W305/H305,"0")+IFERROR(W306/H306,"0")+IFERROR(W307/H307,"0")+IFERROR(W308/H308,"0")</f>
        <v>28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0.58423999999999987</v>
      </c>
      <c r="Y309" s="318"/>
      <c r="Z309" s="318"/>
    </row>
    <row r="310" spans="1:53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28"/>
      <c r="N310" s="323" t="s">
        <v>65</v>
      </c>
      <c r="O310" s="324"/>
      <c r="P310" s="324"/>
      <c r="Q310" s="324"/>
      <c r="R310" s="324"/>
      <c r="S310" s="324"/>
      <c r="T310" s="325"/>
      <c r="U310" s="37" t="s">
        <v>64</v>
      </c>
      <c r="V310" s="317">
        <f>IFERROR(SUM(V301:V308),"0")</f>
        <v>400</v>
      </c>
      <c r="W310" s="317">
        <f>IFERROR(SUM(W301:W308),"0")</f>
        <v>400</v>
      </c>
      <c r="X310" s="37"/>
      <c r="Y310" s="318"/>
      <c r="Z310" s="318"/>
    </row>
    <row r="311" spans="1:53" ht="14.25" customHeight="1" x14ac:dyDescent="0.25">
      <c r="A311" s="332" t="s">
        <v>94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11"/>
      <c r="Z311" s="311"/>
    </row>
    <row r="312" spans="1:53" ht="27" customHeight="1" x14ac:dyDescent="0.25">
      <c r="A312" s="54" t="s">
        <v>466</v>
      </c>
      <c r="B312" s="54" t="s">
        <v>467</v>
      </c>
      <c r="C312" s="31">
        <v>4301020178</v>
      </c>
      <c r="D312" s="319">
        <v>4607091383980</v>
      </c>
      <c r="E312" s="320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97</v>
      </c>
      <c r="L312" s="33" t="s">
        <v>98</v>
      </c>
      <c r="M312" s="32">
        <v>50</v>
      </c>
      <c r="N312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2"/>
      <c r="P312" s="322"/>
      <c r="Q312" s="322"/>
      <c r="R312" s="320"/>
      <c r="S312" s="34"/>
      <c r="T312" s="34"/>
      <c r="U312" s="35" t="s">
        <v>64</v>
      </c>
      <c r="V312" s="315">
        <v>60</v>
      </c>
      <c r="W312" s="316">
        <f>IFERROR(IF(V312="",0,CEILING((V312/$H312),1)*$H312),"")</f>
        <v>60</v>
      </c>
      <c r="X312" s="36">
        <f>IFERROR(IF(W312=0,"",ROUNDUP(W312/H312,0)*0.02175),"")</f>
        <v>8.6999999999999994E-2</v>
      </c>
      <c r="Y312" s="56"/>
      <c r="Z312" s="57"/>
      <c r="AD312" s="58"/>
      <c r="BA312" s="229" t="s">
        <v>1</v>
      </c>
    </row>
    <row r="313" spans="1:53" ht="16.5" customHeight="1" x14ac:dyDescent="0.25">
      <c r="A313" s="54" t="s">
        <v>468</v>
      </c>
      <c r="B313" s="54" t="s">
        <v>469</v>
      </c>
      <c r="C313" s="31">
        <v>4301020270</v>
      </c>
      <c r="D313" s="319">
        <v>4680115883314</v>
      </c>
      <c r="E313" s="320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97</v>
      </c>
      <c r="L313" s="33" t="s">
        <v>118</v>
      </c>
      <c r="M313" s="32">
        <v>50</v>
      </c>
      <c r="N313" s="654" t="s">
        <v>470</v>
      </c>
      <c r="O313" s="322"/>
      <c r="P313" s="322"/>
      <c r="Q313" s="322"/>
      <c r="R313" s="320"/>
      <c r="S313" s="34"/>
      <c r="T313" s="34"/>
      <c r="U313" s="35" t="s">
        <v>64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4301020179</v>
      </c>
      <c r="D314" s="319">
        <v>4607091384178</v>
      </c>
      <c r="E314" s="320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62</v>
      </c>
      <c r="L314" s="33" t="s">
        <v>98</v>
      </c>
      <c r="M314" s="32">
        <v>50</v>
      </c>
      <c r="N314" s="4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2"/>
      <c r="P314" s="322"/>
      <c r="Q314" s="322"/>
      <c r="R314" s="320"/>
      <c r="S314" s="34"/>
      <c r="T314" s="34"/>
      <c r="U314" s="35" t="s">
        <v>64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26"/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8"/>
      <c r="N315" s="323" t="s">
        <v>65</v>
      </c>
      <c r="O315" s="324"/>
      <c r="P315" s="324"/>
      <c r="Q315" s="324"/>
      <c r="R315" s="324"/>
      <c r="S315" s="324"/>
      <c r="T315" s="325"/>
      <c r="U315" s="37" t="s">
        <v>66</v>
      </c>
      <c r="V315" s="317">
        <f>IFERROR(V312/H312,"0")+IFERROR(V313/H313,"0")+IFERROR(V314/H314,"0")</f>
        <v>4</v>
      </c>
      <c r="W315" s="317">
        <f>IFERROR(W312/H312,"0")+IFERROR(W313/H313,"0")+IFERROR(W314/H314,"0")</f>
        <v>4</v>
      </c>
      <c r="X315" s="317">
        <f>IFERROR(IF(X312="",0,X312),"0")+IFERROR(IF(X313="",0,X313),"0")+IFERROR(IF(X314="",0,X314),"0")</f>
        <v>8.6999999999999994E-2</v>
      </c>
      <c r="Y315" s="318"/>
      <c r="Z315" s="318"/>
    </row>
    <row r="316" spans="1:53" x14ac:dyDescent="0.2">
      <c r="A316" s="327"/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8"/>
      <c r="N316" s="323" t="s">
        <v>65</v>
      </c>
      <c r="O316" s="324"/>
      <c r="P316" s="324"/>
      <c r="Q316" s="324"/>
      <c r="R316" s="324"/>
      <c r="S316" s="324"/>
      <c r="T316" s="325"/>
      <c r="U316" s="37" t="s">
        <v>64</v>
      </c>
      <c r="V316" s="317">
        <f>IFERROR(SUM(V312:V314),"0")</f>
        <v>60</v>
      </c>
      <c r="W316" s="317">
        <f>IFERROR(SUM(W312:W314),"0")</f>
        <v>60</v>
      </c>
      <c r="X316" s="37"/>
      <c r="Y316" s="318"/>
      <c r="Z316" s="318"/>
    </row>
    <row r="317" spans="1:53" ht="14.25" customHeight="1" x14ac:dyDescent="0.25">
      <c r="A317" s="332" t="s">
        <v>67</v>
      </c>
      <c r="B317" s="327"/>
      <c r="C317" s="327"/>
      <c r="D317" s="327"/>
      <c r="E317" s="327"/>
      <c r="F317" s="327"/>
      <c r="G317" s="327"/>
      <c r="H317" s="327"/>
      <c r="I317" s="327"/>
      <c r="J317" s="327"/>
      <c r="K317" s="327"/>
      <c r="L317" s="327"/>
      <c r="M317" s="327"/>
      <c r="N317" s="327"/>
      <c r="O317" s="327"/>
      <c r="P317" s="327"/>
      <c r="Q317" s="327"/>
      <c r="R317" s="327"/>
      <c r="S317" s="327"/>
      <c r="T317" s="327"/>
      <c r="U317" s="327"/>
      <c r="V317" s="327"/>
      <c r="W317" s="327"/>
      <c r="X317" s="327"/>
      <c r="Y317" s="311"/>
      <c r="Z317" s="311"/>
    </row>
    <row r="318" spans="1:53" ht="27" customHeight="1" x14ac:dyDescent="0.25">
      <c r="A318" s="54" t="s">
        <v>473</v>
      </c>
      <c r="B318" s="54" t="s">
        <v>474</v>
      </c>
      <c r="C318" s="31">
        <v>4301051298</v>
      </c>
      <c r="D318" s="319">
        <v>4607091384260</v>
      </c>
      <c r="E318" s="320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97</v>
      </c>
      <c r="L318" s="33" t="s">
        <v>63</v>
      </c>
      <c r="M318" s="32">
        <v>35</v>
      </c>
      <c r="N318" s="4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2"/>
      <c r="P318" s="322"/>
      <c r="Q318" s="322"/>
      <c r="R318" s="320"/>
      <c r="S318" s="34"/>
      <c r="T318" s="34"/>
      <c r="U318" s="35" t="s">
        <v>64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x14ac:dyDescent="0.2">
      <c r="A319" s="326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23" t="s">
        <v>65</v>
      </c>
      <c r="O319" s="324"/>
      <c r="P319" s="324"/>
      <c r="Q319" s="324"/>
      <c r="R319" s="324"/>
      <c r="S319" s="324"/>
      <c r="T319" s="325"/>
      <c r="U319" s="37" t="s">
        <v>66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x14ac:dyDescent="0.2">
      <c r="A320" s="327"/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8"/>
      <c r="N320" s="323" t="s">
        <v>65</v>
      </c>
      <c r="O320" s="324"/>
      <c r="P320" s="324"/>
      <c r="Q320" s="324"/>
      <c r="R320" s="324"/>
      <c r="S320" s="324"/>
      <c r="T320" s="325"/>
      <c r="U320" s="37" t="s">
        <v>64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customHeight="1" x14ac:dyDescent="0.25">
      <c r="A321" s="332" t="s">
        <v>224</v>
      </c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7"/>
      <c r="N321" s="327"/>
      <c r="O321" s="327"/>
      <c r="P321" s="327"/>
      <c r="Q321" s="327"/>
      <c r="R321" s="327"/>
      <c r="S321" s="327"/>
      <c r="T321" s="327"/>
      <c r="U321" s="327"/>
      <c r="V321" s="327"/>
      <c r="W321" s="327"/>
      <c r="X321" s="327"/>
      <c r="Y321" s="311"/>
      <c r="Z321" s="311"/>
    </row>
    <row r="322" spans="1:53" ht="16.5" customHeight="1" x14ac:dyDescent="0.25">
      <c r="A322" s="54" t="s">
        <v>475</v>
      </c>
      <c r="B322" s="54" t="s">
        <v>476</v>
      </c>
      <c r="C322" s="31">
        <v>4301060314</v>
      </c>
      <c r="D322" s="319">
        <v>4607091384673</v>
      </c>
      <c r="E322" s="320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97</v>
      </c>
      <c r="L322" s="33" t="s">
        <v>63</v>
      </c>
      <c r="M322" s="32">
        <v>30</v>
      </c>
      <c r="N322" s="6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2"/>
      <c r="P322" s="322"/>
      <c r="Q322" s="322"/>
      <c r="R322" s="320"/>
      <c r="S322" s="34"/>
      <c r="T322" s="34"/>
      <c r="U322" s="35" t="s">
        <v>64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x14ac:dyDescent="0.2">
      <c r="A323" s="326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23" t="s">
        <v>65</v>
      </c>
      <c r="O323" s="324"/>
      <c r="P323" s="324"/>
      <c r="Q323" s="324"/>
      <c r="R323" s="324"/>
      <c r="S323" s="324"/>
      <c r="T323" s="325"/>
      <c r="U323" s="37" t="s">
        <v>66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x14ac:dyDescent="0.2">
      <c r="A324" s="327"/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8"/>
      <c r="N324" s="323" t="s">
        <v>65</v>
      </c>
      <c r="O324" s="324"/>
      <c r="P324" s="324"/>
      <c r="Q324" s="324"/>
      <c r="R324" s="324"/>
      <c r="S324" s="324"/>
      <c r="T324" s="325"/>
      <c r="U324" s="37" t="s">
        <v>64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customHeight="1" x14ac:dyDescent="0.25">
      <c r="A325" s="339" t="s">
        <v>477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0"/>
      <c r="Z325" s="310"/>
    </row>
    <row r="326" spans="1:53" ht="14.25" customHeight="1" x14ac:dyDescent="0.25">
      <c r="A326" s="332" t="s">
        <v>102</v>
      </c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27"/>
      <c r="N326" s="327"/>
      <c r="O326" s="327"/>
      <c r="P326" s="327"/>
      <c r="Q326" s="327"/>
      <c r="R326" s="327"/>
      <c r="S326" s="327"/>
      <c r="T326" s="327"/>
      <c r="U326" s="327"/>
      <c r="V326" s="327"/>
      <c r="W326" s="327"/>
      <c r="X326" s="327"/>
      <c r="Y326" s="311"/>
      <c r="Z326" s="311"/>
    </row>
    <row r="327" spans="1:53" ht="27" customHeight="1" x14ac:dyDescent="0.25">
      <c r="A327" s="54" t="s">
        <v>478</v>
      </c>
      <c r="B327" s="54" t="s">
        <v>479</v>
      </c>
      <c r="C327" s="31">
        <v>4301011324</v>
      </c>
      <c r="D327" s="319">
        <v>4607091384185</v>
      </c>
      <c r="E327" s="320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97</v>
      </c>
      <c r="L327" s="33" t="s">
        <v>63</v>
      </c>
      <c r="M327" s="32">
        <v>60</v>
      </c>
      <c r="N327" s="64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2"/>
      <c r="P327" s="322"/>
      <c r="Q327" s="322"/>
      <c r="R327" s="320"/>
      <c r="S327" s="34"/>
      <c r="T327" s="34"/>
      <c r="U327" s="35" t="s">
        <v>64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480</v>
      </c>
      <c r="B328" s="54" t="s">
        <v>481</v>
      </c>
      <c r="C328" s="31">
        <v>4301011312</v>
      </c>
      <c r="D328" s="319">
        <v>4607091384192</v>
      </c>
      <c r="E328" s="320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97</v>
      </c>
      <c r="L328" s="33" t="s">
        <v>98</v>
      </c>
      <c r="M328" s="32">
        <v>60</v>
      </c>
      <c r="N328" s="33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2"/>
      <c r="P328" s="322"/>
      <c r="Q328" s="322"/>
      <c r="R328" s="320"/>
      <c r="S328" s="34"/>
      <c r="T328" s="34"/>
      <c r="U328" s="35" t="s">
        <v>64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4301011483</v>
      </c>
      <c r="D329" s="319">
        <v>4680115881907</v>
      </c>
      <c r="E329" s="320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97</v>
      </c>
      <c r="L329" s="33" t="s">
        <v>63</v>
      </c>
      <c r="M329" s="32">
        <v>60</v>
      </c>
      <c r="N329" s="5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2"/>
      <c r="P329" s="322"/>
      <c r="Q329" s="322"/>
      <c r="R329" s="320"/>
      <c r="S329" s="34"/>
      <c r="T329" s="34"/>
      <c r="U329" s="35" t="s">
        <v>64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484</v>
      </c>
      <c r="B330" s="54" t="s">
        <v>485</v>
      </c>
      <c r="C330" s="31">
        <v>4301011303</v>
      </c>
      <c r="D330" s="319">
        <v>4607091384680</v>
      </c>
      <c r="E330" s="320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62</v>
      </c>
      <c r="L330" s="33" t="s">
        <v>63</v>
      </c>
      <c r="M330" s="32">
        <v>60</v>
      </c>
      <c r="N330" s="53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2"/>
      <c r="P330" s="322"/>
      <c r="Q330" s="322"/>
      <c r="R330" s="320"/>
      <c r="S330" s="34"/>
      <c r="T330" s="34"/>
      <c r="U330" s="35" t="s">
        <v>64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23" t="s">
        <v>65</v>
      </c>
      <c r="O331" s="324"/>
      <c r="P331" s="324"/>
      <c r="Q331" s="324"/>
      <c r="R331" s="324"/>
      <c r="S331" s="324"/>
      <c r="T331" s="325"/>
      <c r="U331" s="37" t="s">
        <v>66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23" t="s">
        <v>65</v>
      </c>
      <c r="O332" s="324"/>
      <c r="P332" s="324"/>
      <c r="Q332" s="324"/>
      <c r="R332" s="324"/>
      <c r="S332" s="324"/>
      <c r="T332" s="325"/>
      <c r="U332" s="37" t="s">
        <v>64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customHeight="1" x14ac:dyDescent="0.25">
      <c r="A333" s="332" t="s">
        <v>59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1"/>
      <c r="Z333" s="311"/>
    </row>
    <row r="334" spans="1:53" ht="27" customHeight="1" x14ac:dyDescent="0.25">
      <c r="A334" s="54" t="s">
        <v>486</v>
      </c>
      <c r="B334" s="54" t="s">
        <v>487</v>
      </c>
      <c r="C334" s="31">
        <v>4301031139</v>
      </c>
      <c r="D334" s="319">
        <v>4607091384802</v>
      </c>
      <c r="E334" s="320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62</v>
      </c>
      <c r="L334" s="33" t="s">
        <v>63</v>
      </c>
      <c r="M334" s="32">
        <v>35</v>
      </c>
      <c r="N334" s="37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2"/>
      <c r="P334" s="322"/>
      <c r="Q334" s="322"/>
      <c r="R334" s="320"/>
      <c r="S334" s="34"/>
      <c r="T334" s="34"/>
      <c r="U334" s="35" t="s">
        <v>64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4301031140</v>
      </c>
      <c r="D335" s="319">
        <v>4607091384826</v>
      </c>
      <c r="E335" s="320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169</v>
      </c>
      <c r="L335" s="33" t="s">
        <v>63</v>
      </c>
      <c r="M335" s="32">
        <v>35</v>
      </c>
      <c r="N335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2"/>
      <c r="P335" s="322"/>
      <c r="Q335" s="322"/>
      <c r="R335" s="320"/>
      <c r="S335" s="34"/>
      <c r="T335" s="34"/>
      <c r="U335" s="35" t="s">
        <v>64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23" t="s">
        <v>65</v>
      </c>
      <c r="O336" s="324"/>
      <c r="P336" s="324"/>
      <c r="Q336" s="324"/>
      <c r="R336" s="324"/>
      <c r="S336" s="324"/>
      <c r="T336" s="325"/>
      <c r="U336" s="37" t="s">
        <v>66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23" t="s">
        <v>65</v>
      </c>
      <c r="O337" s="324"/>
      <c r="P337" s="324"/>
      <c r="Q337" s="324"/>
      <c r="R337" s="324"/>
      <c r="S337" s="324"/>
      <c r="T337" s="325"/>
      <c r="U337" s="37" t="s">
        <v>64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customHeight="1" x14ac:dyDescent="0.25">
      <c r="A338" s="332" t="s">
        <v>67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1"/>
      <c r="Z338" s="311"/>
    </row>
    <row r="339" spans="1:53" ht="27" customHeight="1" x14ac:dyDescent="0.25">
      <c r="A339" s="54" t="s">
        <v>490</v>
      </c>
      <c r="B339" s="54" t="s">
        <v>491</v>
      </c>
      <c r="C339" s="31">
        <v>4301051303</v>
      </c>
      <c r="D339" s="319">
        <v>4607091384246</v>
      </c>
      <c r="E339" s="320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97</v>
      </c>
      <c r="L339" s="33" t="s">
        <v>63</v>
      </c>
      <c r="M339" s="32">
        <v>40</v>
      </c>
      <c r="N339" s="4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2"/>
      <c r="P339" s="322"/>
      <c r="Q339" s="322"/>
      <c r="R339" s="320"/>
      <c r="S339" s="34"/>
      <c r="T339" s="34"/>
      <c r="U339" s="35" t="s">
        <v>64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492</v>
      </c>
      <c r="B340" s="54" t="s">
        <v>493</v>
      </c>
      <c r="C340" s="31">
        <v>4301051445</v>
      </c>
      <c r="D340" s="319">
        <v>4680115881976</v>
      </c>
      <c r="E340" s="320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97</v>
      </c>
      <c r="L340" s="33" t="s">
        <v>63</v>
      </c>
      <c r="M340" s="32">
        <v>40</v>
      </c>
      <c r="N340" s="6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2"/>
      <c r="P340" s="322"/>
      <c r="Q340" s="322"/>
      <c r="R340" s="320"/>
      <c r="S340" s="34"/>
      <c r="T340" s="34"/>
      <c r="U340" s="35" t="s">
        <v>64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494</v>
      </c>
      <c r="B341" s="54" t="s">
        <v>495</v>
      </c>
      <c r="C341" s="31">
        <v>4301051297</v>
      </c>
      <c r="D341" s="319">
        <v>4607091384253</v>
      </c>
      <c r="E341" s="320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62</v>
      </c>
      <c r="L341" s="33" t="s">
        <v>63</v>
      </c>
      <c r="M341" s="32">
        <v>40</v>
      </c>
      <c r="N341" s="5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2"/>
      <c r="P341" s="322"/>
      <c r="Q341" s="322"/>
      <c r="R341" s="320"/>
      <c r="S341" s="34"/>
      <c r="T341" s="34"/>
      <c r="U341" s="35" t="s">
        <v>64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496</v>
      </c>
      <c r="B342" s="54" t="s">
        <v>497</v>
      </c>
      <c r="C342" s="31">
        <v>4301051444</v>
      </c>
      <c r="D342" s="319">
        <v>4680115881969</v>
      </c>
      <c r="E342" s="320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62</v>
      </c>
      <c r="L342" s="33" t="s">
        <v>63</v>
      </c>
      <c r="M342" s="32">
        <v>40</v>
      </c>
      <c r="N342" s="4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2"/>
      <c r="P342" s="322"/>
      <c r="Q342" s="322"/>
      <c r="R342" s="320"/>
      <c r="S342" s="34"/>
      <c r="T342" s="34"/>
      <c r="U342" s="35" t="s">
        <v>64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23" t="s">
        <v>65</v>
      </c>
      <c r="O343" s="324"/>
      <c r="P343" s="324"/>
      <c r="Q343" s="324"/>
      <c r="R343" s="324"/>
      <c r="S343" s="324"/>
      <c r="T343" s="325"/>
      <c r="U343" s="37" t="s">
        <v>66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23" t="s">
        <v>65</v>
      </c>
      <c r="O344" s="324"/>
      <c r="P344" s="324"/>
      <c r="Q344" s="324"/>
      <c r="R344" s="324"/>
      <c r="S344" s="324"/>
      <c r="T344" s="325"/>
      <c r="U344" s="37" t="s">
        <v>64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customHeight="1" x14ac:dyDescent="0.25">
      <c r="A345" s="332" t="s">
        <v>224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1"/>
      <c r="Z345" s="311"/>
    </row>
    <row r="346" spans="1:53" ht="27" customHeight="1" x14ac:dyDescent="0.25">
      <c r="A346" s="54" t="s">
        <v>498</v>
      </c>
      <c r="B346" s="54" t="s">
        <v>499</v>
      </c>
      <c r="C346" s="31">
        <v>4301060322</v>
      </c>
      <c r="D346" s="319">
        <v>4607091389357</v>
      </c>
      <c r="E346" s="320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97</v>
      </c>
      <c r="L346" s="33" t="s">
        <v>63</v>
      </c>
      <c r="M346" s="32">
        <v>40</v>
      </c>
      <c r="N346" s="3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2"/>
      <c r="P346" s="322"/>
      <c r="Q346" s="322"/>
      <c r="R346" s="320"/>
      <c r="S346" s="34"/>
      <c r="T346" s="34"/>
      <c r="U346" s="35" t="s">
        <v>64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23" t="s">
        <v>65</v>
      </c>
      <c r="O347" s="324"/>
      <c r="P347" s="324"/>
      <c r="Q347" s="324"/>
      <c r="R347" s="324"/>
      <c r="S347" s="324"/>
      <c r="T347" s="325"/>
      <c r="U347" s="37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23" t="s">
        <v>65</v>
      </c>
      <c r="O348" s="324"/>
      <c r="P348" s="324"/>
      <c r="Q348" s="324"/>
      <c r="R348" s="324"/>
      <c r="S348" s="324"/>
      <c r="T348" s="325"/>
      <c r="U348" s="37" t="s">
        <v>64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customHeight="1" x14ac:dyDescent="0.2">
      <c r="A349" s="361" t="s">
        <v>500</v>
      </c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  <c r="W349" s="362"/>
      <c r="X349" s="362"/>
      <c r="Y349" s="48"/>
      <c r="Z349" s="48"/>
    </row>
    <row r="350" spans="1:53" ht="16.5" customHeight="1" x14ac:dyDescent="0.25">
      <c r="A350" s="339" t="s">
        <v>501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0"/>
      <c r="Z350" s="310"/>
    </row>
    <row r="351" spans="1:53" ht="14.25" customHeight="1" x14ac:dyDescent="0.25">
      <c r="A351" s="332" t="s">
        <v>102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1"/>
      <c r="Z351" s="311"/>
    </row>
    <row r="352" spans="1:53" ht="27" customHeight="1" x14ac:dyDescent="0.25">
      <c r="A352" s="54" t="s">
        <v>502</v>
      </c>
      <c r="B352" s="54" t="s">
        <v>503</v>
      </c>
      <c r="C352" s="31">
        <v>4301011428</v>
      </c>
      <c r="D352" s="319">
        <v>4607091389708</v>
      </c>
      <c r="E352" s="320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4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2"/>
      <c r="P352" s="322"/>
      <c r="Q352" s="322"/>
      <c r="R352" s="320"/>
      <c r="S352" s="34"/>
      <c r="T352" s="34"/>
      <c r="U352" s="35" t="s">
        <v>64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4301011427</v>
      </c>
      <c r="D353" s="319">
        <v>4607091389692</v>
      </c>
      <c r="E353" s="320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62</v>
      </c>
      <c r="L353" s="33" t="s">
        <v>98</v>
      </c>
      <c r="M353" s="32">
        <v>50</v>
      </c>
      <c r="N353" s="5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2"/>
      <c r="P353" s="322"/>
      <c r="Q353" s="322"/>
      <c r="R353" s="320"/>
      <c r="S353" s="34"/>
      <c r="T353" s="34"/>
      <c r="U353" s="35" t="s">
        <v>64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23" t="s">
        <v>65</v>
      </c>
      <c r="O354" s="324"/>
      <c r="P354" s="324"/>
      <c r="Q354" s="324"/>
      <c r="R354" s="324"/>
      <c r="S354" s="324"/>
      <c r="T354" s="325"/>
      <c r="U354" s="37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23" t="s">
        <v>65</v>
      </c>
      <c r="O355" s="324"/>
      <c r="P355" s="324"/>
      <c r="Q355" s="324"/>
      <c r="R355" s="324"/>
      <c r="S355" s="324"/>
      <c r="T355" s="325"/>
      <c r="U355" s="37" t="s">
        <v>64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customHeight="1" x14ac:dyDescent="0.25">
      <c r="A356" s="332" t="s">
        <v>59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1"/>
      <c r="Z356" s="311"/>
    </row>
    <row r="357" spans="1:53" ht="27" customHeight="1" x14ac:dyDescent="0.25">
      <c r="A357" s="54" t="s">
        <v>506</v>
      </c>
      <c r="B357" s="54" t="s">
        <v>507</v>
      </c>
      <c r="C357" s="31">
        <v>4301031177</v>
      </c>
      <c r="D357" s="319">
        <v>4607091389753</v>
      </c>
      <c r="E357" s="320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2"/>
      <c r="P357" s="322"/>
      <c r="Q357" s="322"/>
      <c r="R357" s="320"/>
      <c r="S357" s="34"/>
      <c r="T357" s="34"/>
      <c r="U357" s="35" t="s">
        <v>64</v>
      </c>
      <c r="V357" s="315">
        <v>0</v>
      </c>
      <c r="W357" s="316">
        <f t="shared" ref="W357:W369" si="15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4301031174</v>
      </c>
      <c r="D358" s="319">
        <v>4607091389760</v>
      </c>
      <c r="E358" s="320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4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2"/>
      <c r="P358" s="322"/>
      <c r="Q358" s="322"/>
      <c r="R358" s="320"/>
      <c r="S358" s="34"/>
      <c r="T358" s="34"/>
      <c r="U358" s="35" t="s">
        <v>64</v>
      </c>
      <c r="V358" s="315">
        <v>0</v>
      </c>
      <c r="W358" s="316">
        <f t="shared" si="15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510</v>
      </c>
      <c r="B359" s="54" t="s">
        <v>511</v>
      </c>
      <c r="C359" s="31">
        <v>4301031175</v>
      </c>
      <c r="D359" s="319">
        <v>4607091389746</v>
      </c>
      <c r="E359" s="320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62</v>
      </c>
      <c r="L359" s="33" t="s">
        <v>63</v>
      </c>
      <c r="M359" s="32">
        <v>45</v>
      </c>
      <c r="N359" s="3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2"/>
      <c r="P359" s="322"/>
      <c r="Q359" s="322"/>
      <c r="R359" s="320"/>
      <c r="S359" s="34"/>
      <c r="T359" s="34"/>
      <c r="U359" s="35" t="s">
        <v>64</v>
      </c>
      <c r="V359" s="315">
        <v>0</v>
      </c>
      <c r="W359" s="316">
        <f t="shared" si="15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512</v>
      </c>
      <c r="B360" s="54" t="s">
        <v>513</v>
      </c>
      <c r="C360" s="31">
        <v>4301031236</v>
      </c>
      <c r="D360" s="319">
        <v>4680115882928</v>
      </c>
      <c r="E360" s="320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62</v>
      </c>
      <c r="L360" s="33" t="s">
        <v>63</v>
      </c>
      <c r="M360" s="32">
        <v>35</v>
      </c>
      <c r="N360" s="44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2"/>
      <c r="P360" s="322"/>
      <c r="Q360" s="322"/>
      <c r="R360" s="320"/>
      <c r="S360" s="34"/>
      <c r="T360" s="34"/>
      <c r="U360" s="35" t="s">
        <v>64</v>
      </c>
      <c r="V360" s="315">
        <v>32.4</v>
      </c>
      <c r="W360" s="316">
        <f t="shared" si="15"/>
        <v>33.6</v>
      </c>
      <c r="X360" s="36">
        <f>IFERROR(IF(W360=0,"",ROUNDUP(W360/H360,0)*0.00753),"")</f>
        <v>0.15060000000000001</v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4301031257</v>
      </c>
      <c r="D361" s="319">
        <v>4680115883147</v>
      </c>
      <c r="E361" s="320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169</v>
      </c>
      <c r="L361" s="33" t="s">
        <v>63</v>
      </c>
      <c r="M361" s="32">
        <v>45</v>
      </c>
      <c r="N361" s="4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2"/>
      <c r="P361" s="322"/>
      <c r="Q361" s="322"/>
      <c r="R361" s="320"/>
      <c r="S361" s="34"/>
      <c r="T361" s="34"/>
      <c r="U361" s="35" t="s">
        <v>64</v>
      </c>
      <c r="V361" s="315">
        <v>0</v>
      </c>
      <c r="W361" s="316">
        <f t="shared" si="15"/>
        <v>0</v>
      </c>
      <c r="X361" s="36" t="str">
        <f t="shared" ref="X361:X369" si="16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4301031178</v>
      </c>
      <c r="D362" s="319">
        <v>4607091384338</v>
      </c>
      <c r="E362" s="320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169</v>
      </c>
      <c r="L362" s="33" t="s">
        <v>63</v>
      </c>
      <c r="M362" s="32">
        <v>45</v>
      </c>
      <c r="N362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2"/>
      <c r="P362" s="322"/>
      <c r="Q362" s="322"/>
      <c r="R362" s="320"/>
      <c r="S362" s="34"/>
      <c r="T362" s="34"/>
      <c r="U362" s="35" t="s">
        <v>64</v>
      </c>
      <c r="V362" s="315">
        <v>0</v>
      </c>
      <c r="W362" s="316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518</v>
      </c>
      <c r="B363" s="54" t="s">
        <v>519</v>
      </c>
      <c r="C363" s="31">
        <v>4301031254</v>
      </c>
      <c r="D363" s="319">
        <v>4680115883154</v>
      </c>
      <c r="E363" s="320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169</v>
      </c>
      <c r="L363" s="33" t="s">
        <v>63</v>
      </c>
      <c r="M363" s="32">
        <v>45</v>
      </c>
      <c r="N363" s="4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2"/>
      <c r="P363" s="322"/>
      <c r="Q363" s="322"/>
      <c r="R363" s="320"/>
      <c r="S363" s="34"/>
      <c r="T363" s="34"/>
      <c r="U363" s="35" t="s">
        <v>64</v>
      </c>
      <c r="V363" s="315">
        <v>0</v>
      </c>
      <c r="W363" s="316">
        <f t="shared" si="15"/>
        <v>0</v>
      </c>
      <c r="X363" s="36" t="str">
        <f t="shared" si="16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520</v>
      </c>
      <c r="B364" s="54" t="s">
        <v>521</v>
      </c>
      <c r="C364" s="31">
        <v>4301031171</v>
      </c>
      <c r="D364" s="319">
        <v>4607091389524</v>
      </c>
      <c r="E364" s="320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169</v>
      </c>
      <c r="L364" s="33" t="s">
        <v>63</v>
      </c>
      <c r="M364" s="32">
        <v>45</v>
      </c>
      <c r="N364" s="3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2"/>
      <c r="P364" s="322"/>
      <c r="Q364" s="322"/>
      <c r="R364" s="320"/>
      <c r="S364" s="34"/>
      <c r="T364" s="34"/>
      <c r="U364" s="35" t="s">
        <v>64</v>
      </c>
      <c r="V364" s="315">
        <v>4.2</v>
      </c>
      <c r="W364" s="316">
        <f t="shared" si="15"/>
        <v>4.2</v>
      </c>
      <c r="X364" s="36">
        <f t="shared" si="16"/>
        <v>1.004E-2</v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522</v>
      </c>
      <c r="B365" s="54" t="s">
        <v>523</v>
      </c>
      <c r="C365" s="31">
        <v>4301031258</v>
      </c>
      <c r="D365" s="319">
        <v>4680115883161</v>
      </c>
      <c r="E365" s="320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169</v>
      </c>
      <c r="L365" s="33" t="s">
        <v>63</v>
      </c>
      <c r="M365" s="32">
        <v>45</v>
      </c>
      <c r="N365" s="4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2"/>
      <c r="P365" s="322"/>
      <c r="Q365" s="322"/>
      <c r="R365" s="320"/>
      <c r="S365" s="34"/>
      <c r="T365" s="34"/>
      <c r="U365" s="35" t="s">
        <v>64</v>
      </c>
      <c r="V365" s="315">
        <v>0</v>
      </c>
      <c r="W365" s="316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524</v>
      </c>
      <c r="B366" s="54" t="s">
        <v>525</v>
      </c>
      <c r="C366" s="31">
        <v>4301031170</v>
      </c>
      <c r="D366" s="319">
        <v>4607091384345</v>
      </c>
      <c r="E366" s="320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169</v>
      </c>
      <c r="L366" s="33" t="s">
        <v>63</v>
      </c>
      <c r="M366" s="32">
        <v>45</v>
      </c>
      <c r="N366" s="3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2"/>
      <c r="P366" s="322"/>
      <c r="Q366" s="322"/>
      <c r="R366" s="320"/>
      <c r="S366" s="34"/>
      <c r="T366" s="34"/>
      <c r="U366" s="35" t="s">
        <v>64</v>
      </c>
      <c r="V366" s="315">
        <v>0</v>
      </c>
      <c r="W366" s="316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526</v>
      </c>
      <c r="B367" s="54" t="s">
        <v>527</v>
      </c>
      <c r="C367" s="31">
        <v>4301031256</v>
      </c>
      <c r="D367" s="319">
        <v>4680115883178</v>
      </c>
      <c r="E367" s="320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169</v>
      </c>
      <c r="L367" s="33" t="s">
        <v>63</v>
      </c>
      <c r="M367" s="32">
        <v>45</v>
      </c>
      <c r="N367" s="6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2"/>
      <c r="P367" s="322"/>
      <c r="Q367" s="322"/>
      <c r="R367" s="320"/>
      <c r="S367" s="34"/>
      <c r="T367" s="34"/>
      <c r="U367" s="35" t="s">
        <v>64</v>
      </c>
      <c r="V367" s="315">
        <v>0</v>
      </c>
      <c r="W367" s="316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4301031172</v>
      </c>
      <c r="D368" s="319">
        <v>4607091389531</v>
      </c>
      <c r="E368" s="320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169</v>
      </c>
      <c r="L368" s="33" t="s">
        <v>63</v>
      </c>
      <c r="M368" s="32">
        <v>45</v>
      </c>
      <c r="N368" s="43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2"/>
      <c r="P368" s="322"/>
      <c r="Q368" s="322"/>
      <c r="R368" s="320"/>
      <c r="S368" s="34"/>
      <c r="T368" s="34"/>
      <c r="U368" s="35" t="s">
        <v>64</v>
      </c>
      <c r="V368" s="315">
        <v>2.1</v>
      </c>
      <c r="W368" s="316">
        <f t="shared" si="15"/>
        <v>2.1</v>
      </c>
      <c r="X368" s="36">
        <f t="shared" si="16"/>
        <v>5.0200000000000002E-3</v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530</v>
      </c>
      <c r="B369" s="54" t="s">
        <v>531</v>
      </c>
      <c r="C369" s="31">
        <v>4301031255</v>
      </c>
      <c r="D369" s="319">
        <v>4680115883185</v>
      </c>
      <c r="E369" s="320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169</v>
      </c>
      <c r="L369" s="33" t="s">
        <v>63</v>
      </c>
      <c r="M369" s="32">
        <v>45</v>
      </c>
      <c r="N369" s="610" t="s">
        <v>532</v>
      </c>
      <c r="O369" s="322"/>
      <c r="P369" s="322"/>
      <c r="Q369" s="322"/>
      <c r="R369" s="320"/>
      <c r="S369" s="34"/>
      <c r="T369" s="34"/>
      <c r="U369" s="35" t="s">
        <v>64</v>
      </c>
      <c r="V369" s="315">
        <v>0</v>
      </c>
      <c r="W369" s="316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23" t="s">
        <v>65</v>
      </c>
      <c r="O370" s="324"/>
      <c r="P370" s="324"/>
      <c r="Q370" s="324"/>
      <c r="R370" s="324"/>
      <c r="S370" s="324"/>
      <c r="T370" s="325"/>
      <c r="U370" s="37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22.285714285714285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23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0.16566</v>
      </c>
      <c r="Y370" s="318"/>
      <c r="Z370" s="318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23" t="s">
        <v>65</v>
      </c>
      <c r="O371" s="324"/>
      <c r="P371" s="324"/>
      <c r="Q371" s="324"/>
      <c r="R371" s="324"/>
      <c r="S371" s="324"/>
      <c r="T371" s="325"/>
      <c r="U371" s="37" t="s">
        <v>64</v>
      </c>
      <c r="V371" s="317">
        <f>IFERROR(SUM(V357:V369),"0")</f>
        <v>38.700000000000003</v>
      </c>
      <c r="W371" s="317">
        <f>IFERROR(SUM(W357:W369),"0")</f>
        <v>39.900000000000006</v>
      </c>
      <c r="X371" s="37"/>
      <c r="Y371" s="318"/>
      <c r="Z371" s="318"/>
    </row>
    <row r="372" spans="1:53" ht="14.25" customHeight="1" x14ac:dyDescent="0.25">
      <c r="A372" s="332" t="s">
        <v>67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1"/>
      <c r="Z372" s="311"/>
    </row>
    <row r="373" spans="1:53" ht="27" customHeight="1" x14ac:dyDescent="0.25">
      <c r="A373" s="54" t="s">
        <v>533</v>
      </c>
      <c r="B373" s="54" t="s">
        <v>534</v>
      </c>
      <c r="C373" s="31">
        <v>4301051258</v>
      </c>
      <c r="D373" s="319">
        <v>4607091389685</v>
      </c>
      <c r="E373" s="320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97</v>
      </c>
      <c r="L373" s="33" t="s">
        <v>118</v>
      </c>
      <c r="M373" s="32">
        <v>45</v>
      </c>
      <c r="N373" s="45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2"/>
      <c r="P373" s="322"/>
      <c r="Q373" s="322"/>
      <c r="R373" s="320"/>
      <c r="S373" s="34"/>
      <c r="T373" s="34"/>
      <c r="U373" s="35" t="s">
        <v>64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535</v>
      </c>
      <c r="B374" s="54" t="s">
        <v>536</v>
      </c>
      <c r="C374" s="31">
        <v>4301051431</v>
      </c>
      <c r="D374" s="319">
        <v>4607091389654</v>
      </c>
      <c r="E374" s="320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62</v>
      </c>
      <c r="L374" s="33" t="s">
        <v>118</v>
      </c>
      <c r="M374" s="32">
        <v>45</v>
      </c>
      <c r="N374" s="4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2"/>
      <c r="P374" s="322"/>
      <c r="Q374" s="322"/>
      <c r="R374" s="320"/>
      <c r="S374" s="34"/>
      <c r="T374" s="34"/>
      <c r="U374" s="35" t="s">
        <v>64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537</v>
      </c>
      <c r="B375" s="54" t="s">
        <v>538</v>
      </c>
      <c r="C375" s="31">
        <v>4301051284</v>
      </c>
      <c r="D375" s="319">
        <v>4607091384352</v>
      </c>
      <c r="E375" s="320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62</v>
      </c>
      <c r="L375" s="33" t="s">
        <v>118</v>
      </c>
      <c r="M375" s="32">
        <v>45</v>
      </c>
      <c r="N375" s="6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2"/>
      <c r="P375" s="322"/>
      <c r="Q375" s="322"/>
      <c r="R375" s="320"/>
      <c r="S375" s="34"/>
      <c r="T375" s="34"/>
      <c r="U375" s="35" t="s">
        <v>64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539</v>
      </c>
      <c r="B376" s="54" t="s">
        <v>540</v>
      </c>
      <c r="C376" s="31">
        <v>4301051257</v>
      </c>
      <c r="D376" s="319">
        <v>4607091389661</v>
      </c>
      <c r="E376" s="320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62</v>
      </c>
      <c r="L376" s="33" t="s">
        <v>118</v>
      </c>
      <c r="M376" s="32">
        <v>45</v>
      </c>
      <c r="N376" s="44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2"/>
      <c r="P376" s="322"/>
      <c r="Q376" s="322"/>
      <c r="R376" s="320"/>
      <c r="S376" s="34"/>
      <c r="T376" s="34"/>
      <c r="U376" s="35" t="s">
        <v>64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23" t="s">
        <v>65</v>
      </c>
      <c r="O377" s="324"/>
      <c r="P377" s="324"/>
      <c r="Q377" s="324"/>
      <c r="R377" s="324"/>
      <c r="S377" s="324"/>
      <c r="T377" s="325"/>
      <c r="U377" s="37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23" t="s">
        <v>65</v>
      </c>
      <c r="O378" s="324"/>
      <c r="P378" s="324"/>
      <c r="Q378" s="324"/>
      <c r="R378" s="324"/>
      <c r="S378" s="324"/>
      <c r="T378" s="325"/>
      <c r="U378" s="37" t="s">
        <v>64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customHeight="1" x14ac:dyDescent="0.25">
      <c r="A379" s="332" t="s">
        <v>224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1"/>
      <c r="Z379" s="311"/>
    </row>
    <row r="380" spans="1:53" ht="27" customHeight="1" x14ac:dyDescent="0.25">
      <c r="A380" s="54" t="s">
        <v>541</v>
      </c>
      <c r="B380" s="54" t="s">
        <v>542</v>
      </c>
      <c r="C380" s="31">
        <v>4301060352</v>
      </c>
      <c r="D380" s="319">
        <v>4680115881648</v>
      </c>
      <c r="E380" s="320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97</v>
      </c>
      <c r="L380" s="33" t="s">
        <v>63</v>
      </c>
      <c r="M380" s="32">
        <v>35</v>
      </c>
      <c r="N380" s="51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2"/>
      <c r="P380" s="322"/>
      <c r="Q380" s="322"/>
      <c r="R380" s="320"/>
      <c r="S380" s="34"/>
      <c r="T380" s="34"/>
      <c r="U380" s="35" t="s">
        <v>64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23" t="s">
        <v>65</v>
      </c>
      <c r="O381" s="324"/>
      <c r="P381" s="324"/>
      <c r="Q381" s="324"/>
      <c r="R381" s="324"/>
      <c r="S381" s="324"/>
      <c r="T381" s="325"/>
      <c r="U381" s="37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23" t="s">
        <v>65</v>
      </c>
      <c r="O382" s="324"/>
      <c r="P382" s="324"/>
      <c r="Q382" s="324"/>
      <c r="R382" s="324"/>
      <c r="S382" s="324"/>
      <c r="T382" s="325"/>
      <c r="U382" s="37" t="s">
        <v>64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customHeight="1" x14ac:dyDescent="0.25">
      <c r="A383" s="332" t="s">
        <v>80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1"/>
      <c r="Z383" s="311"/>
    </row>
    <row r="384" spans="1:53" ht="27" customHeight="1" x14ac:dyDescent="0.25">
      <c r="A384" s="54" t="s">
        <v>543</v>
      </c>
      <c r="B384" s="54" t="s">
        <v>544</v>
      </c>
      <c r="C384" s="31">
        <v>4301032045</v>
      </c>
      <c r="D384" s="319">
        <v>4680115884335</v>
      </c>
      <c r="E384" s="320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545</v>
      </c>
      <c r="L384" s="33" t="s">
        <v>546</v>
      </c>
      <c r="M384" s="32">
        <v>60</v>
      </c>
      <c r="N384" s="472" t="s">
        <v>547</v>
      </c>
      <c r="O384" s="322"/>
      <c r="P384" s="322"/>
      <c r="Q384" s="322"/>
      <c r="R384" s="320"/>
      <c r="S384" s="34"/>
      <c r="T384" s="34"/>
      <c r="U384" s="35" t="s">
        <v>64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customHeight="1" x14ac:dyDescent="0.25">
      <c r="A385" s="54" t="s">
        <v>548</v>
      </c>
      <c r="B385" s="54" t="s">
        <v>549</v>
      </c>
      <c r="C385" s="31">
        <v>4301170011</v>
      </c>
      <c r="D385" s="319">
        <v>4680115884113</v>
      </c>
      <c r="E385" s="320"/>
      <c r="F385" s="314">
        <v>0.11</v>
      </c>
      <c r="G385" s="32">
        <v>12</v>
      </c>
      <c r="H385" s="314">
        <v>1.32</v>
      </c>
      <c r="I385" s="314">
        <v>1.88</v>
      </c>
      <c r="J385" s="32">
        <v>160</v>
      </c>
      <c r="K385" s="32" t="s">
        <v>545</v>
      </c>
      <c r="L385" s="33" t="s">
        <v>546</v>
      </c>
      <c r="M385" s="32">
        <v>150</v>
      </c>
      <c r="N385" s="645" t="s">
        <v>550</v>
      </c>
      <c r="O385" s="322"/>
      <c r="P385" s="322"/>
      <c r="Q385" s="322"/>
      <c r="R385" s="320"/>
      <c r="S385" s="34"/>
      <c r="T385" s="34"/>
      <c r="U385" s="35" t="s">
        <v>64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257</v>
      </c>
      <c r="AD385" s="58"/>
      <c r="BA385" s="266" t="s">
        <v>1</v>
      </c>
    </row>
    <row r="386" spans="1:53" ht="27" customHeight="1" x14ac:dyDescent="0.25">
      <c r="A386" s="54" t="s">
        <v>551</v>
      </c>
      <c r="B386" s="54" t="s">
        <v>552</v>
      </c>
      <c r="C386" s="31">
        <v>4301032046</v>
      </c>
      <c r="D386" s="319">
        <v>4680115884359</v>
      </c>
      <c r="E386" s="320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545</v>
      </c>
      <c r="L386" s="33" t="s">
        <v>546</v>
      </c>
      <c r="M386" s="32">
        <v>60</v>
      </c>
      <c r="N386" s="475" t="s">
        <v>553</v>
      </c>
      <c r="O386" s="322"/>
      <c r="P386" s="322"/>
      <c r="Q386" s="322"/>
      <c r="R386" s="320"/>
      <c r="S386" s="34"/>
      <c r="T386" s="34"/>
      <c r="U386" s="35" t="s">
        <v>64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554</v>
      </c>
      <c r="B387" s="54" t="s">
        <v>555</v>
      </c>
      <c r="C387" s="31">
        <v>4301032047</v>
      </c>
      <c r="D387" s="319">
        <v>4680115884342</v>
      </c>
      <c r="E387" s="320"/>
      <c r="F387" s="314">
        <v>0.06</v>
      </c>
      <c r="G387" s="32">
        <v>20</v>
      </c>
      <c r="H387" s="314">
        <v>1.2</v>
      </c>
      <c r="I387" s="314">
        <v>1.8</v>
      </c>
      <c r="J387" s="32">
        <v>160</v>
      </c>
      <c r="K387" s="32" t="s">
        <v>545</v>
      </c>
      <c r="L387" s="33" t="s">
        <v>546</v>
      </c>
      <c r="M387" s="32">
        <v>60</v>
      </c>
      <c r="N387" s="505" t="s">
        <v>556</v>
      </c>
      <c r="O387" s="322"/>
      <c r="P387" s="322"/>
      <c r="Q387" s="322"/>
      <c r="R387" s="320"/>
      <c r="S387" s="34"/>
      <c r="T387" s="34"/>
      <c r="U387" s="35" t="s">
        <v>64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23" t="s">
        <v>65</v>
      </c>
      <c r="O388" s="324"/>
      <c r="P388" s="324"/>
      <c r="Q388" s="324"/>
      <c r="R388" s="324"/>
      <c r="S388" s="324"/>
      <c r="T388" s="325"/>
      <c r="U388" s="37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23" t="s">
        <v>65</v>
      </c>
      <c r="O389" s="324"/>
      <c r="P389" s="324"/>
      <c r="Q389" s="324"/>
      <c r="R389" s="324"/>
      <c r="S389" s="324"/>
      <c r="T389" s="325"/>
      <c r="U389" s="37" t="s">
        <v>64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customHeight="1" x14ac:dyDescent="0.25">
      <c r="A390" s="332" t="s">
        <v>89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1"/>
      <c r="Z390" s="311"/>
    </row>
    <row r="391" spans="1:53" ht="27" customHeight="1" x14ac:dyDescent="0.25">
      <c r="A391" s="54" t="s">
        <v>557</v>
      </c>
      <c r="B391" s="54" t="s">
        <v>558</v>
      </c>
      <c r="C391" s="31">
        <v>4301170010</v>
      </c>
      <c r="D391" s="319">
        <v>4680115884090</v>
      </c>
      <c r="E391" s="320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545</v>
      </c>
      <c r="L391" s="33" t="s">
        <v>546</v>
      </c>
      <c r="M391" s="32">
        <v>150</v>
      </c>
      <c r="N391" s="333" t="s">
        <v>559</v>
      </c>
      <c r="O391" s="322"/>
      <c r="P391" s="322"/>
      <c r="Q391" s="322"/>
      <c r="R391" s="320"/>
      <c r="S391" s="34"/>
      <c r="T391" s="34"/>
      <c r="U391" s="35" t="s">
        <v>64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4301170009</v>
      </c>
      <c r="D392" s="319">
        <v>4680115882997</v>
      </c>
      <c r="E392" s="320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545</v>
      </c>
      <c r="L392" s="33" t="s">
        <v>546</v>
      </c>
      <c r="M392" s="32">
        <v>150</v>
      </c>
      <c r="N392" s="341" t="s">
        <v>562</v>
      </c>
      <c r="O392" s="322"/>
      <c r="P392" s="322"/>
      <c r="Q392" s="322"/>
      <c r="R392" s="320"/>
      <c r="S392" s="34"/>
      <c r="T392" s="34"/>
      <c r="U392" s="35" t="s">
        <v>64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x14ac:dyDescent="0.2">
      <c r="A393" s="326"/>
      <c r="B393" s="327"/>
      <c r="C393" s="327"/>
      <c r="D393" s="327"/>
      <c r="E393" s="327"/>
      <c r="F393" s="327"/>
      <c r="G393" s="327"/>
      <c r="H393" s="327"/>
      <c r="I393" s="327"/>
      <c r="J393" s="327"/>
      <c r="K393" s="327"/>
      <c r="L393" s="327"/>
      <c r="M393" s="328"/>
      <c r="N393" s="323" t="s">
        <v>65</v>
      </c>
      <c r="O393" s="324"/>
      <c r="P393" s="324"/>
      <c r="Q393" s="324"/>
      <c r="R393" s="324"/>
      <c r="S393" s="324"/>
      <c r="T393" s="325"/>
      <c r="U393" s="37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x14ac:dyDescent="0.2">
      <c r="A394" s="327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23" t="s">
        <v>65</v>
      </c>
      <c r="O394" s="324"/>
      <c r="P394" s="324"/>
      <c r="Q394" s="324"/>
      <c r="R394" s="324"/>
      <c r="S394" s="324"/>
      <c r="T394" s="325"/>
      <c r="U394" s="37" t="s">
        <v>64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customHeight="1" x14ac:dyDescent="0.25">
      <c r="A395" s="339" t="s">
        <v>563</v>
      </c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7"/>
      <c r="N395" s="327"/>
      <c r="O395" s="327"/>
      <c r="P395" s="327"/>
      <c r="Q395" s="327"/>
      <c r="R395" s="327"/>
      <c r="S395" s="327"/>
      <c r="T395" s="327"/>
      <c r="U395" s="327"/>
      <c r="V395" s="327"/>
      <c r="W395" s="327"/>
      <c r="X395" s="327"/>
      <c r="Y395" s="310"/>
      <c r="Z395" s="310"/>
    </row>
    <row r="396" spans="1:53" ht="14.25" customHeight="1" x14ac:dyDescent="0.25">
      <c r="A396" s="332" t="s">
        <v>94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1"/>
      <c r="Z396" s="311"/>
    </row>
    <row r="397" spans="1:53" ht="27" customHeight="1" x14ac:dyDescent="0.25">
      <c r="A397" s="54" t="s">
        <v>564</v>
      </c>
      <c r="B397" s="54" t="s">
        <v>565</v>
      </c>
      <c r="C397" s="31">
        <v>4301020196</v>
      </c>
      <c r="D397" s="319">
        <v>4607091389388</v>
      </c>
      <c r="E397" s="320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97</v>
      </c>
      <c r="L397" s="33" t="s">
        <v>118</v>
      </c>
      <c r="M397" s="32">
        <v>35</v>
      </c>
      <c r="N397" s="4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2"/>
      <c r="P397" s="322"/>
      <c r="Q397" s="322"/>
      <c r="R397" s="320"/>
      <c r="S397" s="34"/>
      <c r="T397" s="34"/>
      <c r="U397" s="35" t="s">
        <v>64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4301020185</v>
      </c>
      <c r="D398" s="319">
        <v>4607091389364</v>
      </c>
      <c r="E398" s="320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62</v>
      </c>
      <c r="L398" s="33" t="s">
        <v>118</v>
      </c>
      <c r="M398" s="32">
        <v>35</v>
      </c>
      <c r="N398" s="5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2"/>
      <c r="P398" s="322"/>
      <c r="Q398" s="322"/>
      <c r="R398" s="320"/>
      <c r="S398" s="34"/>
      <c r="T398" s="34"/>
      <c r="U398" s="35" t="s">
        <v>64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x14ac:dyDescent="0.2">
      <c r="A399" s="326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8"/>
      <c r="N399" s="323" t="s">
        <v>65</v>
      </c>
      <c r="O399" s="324"/>
      <c r="P399" s="324"/>
      <c r="Q399" s="324"/>
      <c r="R399" s="324"/>
      <c r="S399" s="324"/>
      <c r="T399" s="325"/>
      <c r="U399" s="37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28"/>
      <c r="N400" s="323" t="s">
        <v>65</v>
      </c>
      <c r="O400" s="324"/>
      <c r="P400" s="324"/>
      <c r="Q400" s="324"/>
      <c r="R400" s="324"/>
      <c r="S400" s="324"/>
      <c r="T400" s="325"/>
      <c r="U400" s="37" t="s">
        <v>64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customHeight="1" x14ac:dyDescent="0.25">
      <c r="A401" s="332" t="s">
        <v>59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11"/>
      <c r="Z401" s="311"/>
    </row>
    <row r="402" spans="1:53" ht="27" customHeight="1" x14ac:dyDescent="0.25">
      <c r="A402" s="54" t="s">
        <v>568</v>
      </c>
      <c r="B402" s="54" t="s">
        <v>569</v>
      </c>
      <c r="C402" s="31">
        <v>4301031212</v>
      </c>
      <c r="D402" s="319">
        <v>4607091389739</v>
      </c>
      <c r="E402" s="320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62</v>
      </c>
      <c r="L402" s="33" t="s">
        <v>98</v>
      </c>
      <c r="M402" s="32">
        <v>45</v>
      </c>
      <c r="N402" s="41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2"/>
      <c r="P402" s="322"/>
      <c r="Q402" s="322"/>
      <c r="R402" s="320"/>
      <c r="S402" s="34"/>
      <c r="T402" s="34"/>
      <c r="U402" s="35" t="s">
        <v>64</v>
      </c>
      <c r="V402" s="315">
        <v>0</v>
      </c>
      <c r="W402" s="316">
        <f t="shared" ref="W402:W408" si="17">IFERROR(IF(V402="",0,CEILING((V402/$H402),1)*$H402),"")</f>
        <v>0</v>
      </c>
      <c r="X402" s="36" t="str">
        <f>IFERROR(IF(W402=0,"",ROUNDUP(W402/H402,0)*0.00753),"")</f>
        <v/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570</v>
      </c>
      <c r="B403" s="54" t="s">
        <v>571</v>
      </c>
      <c r="C403" s="31">
        <v>4301031247</v>
      </c>
      <c r="D403" s="319">
        <v>4680115883048</v>
      </c>
      <c r="E403" s="320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62</v>
      </c>
      <c r="L403" s="33" t="s">
        <v>63</v>
      </c>
      <c r="M403" s="32">
        <v>40</v>
      </c>
      <c r="N403" s="4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2"/>
      <c r="P403" s="322"/>
      <c r="Q403" s="322"/>
      <c r="R403" s="320"/>
      <c r="S403" s="34"/>
      <c r="T403" s="34"/>
      <c r="U403" s="35" t="s">
        <v>64</v>
      </c>
      <c r="V403" s="315">
        <v>0</v>
      </c>
      <c r="W403" s="316">
        <f t="shared" si="17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572</v>
      </c>
      <c r="B404" s="54" t="s">
        <v>573</v>
      </c>
      <c r="C404" s="31">
        <v>4301031176</v>
      </c>
      <c r="D404" s="319">
        <v>4607091389425</v>
      </c>
      <c r="E404" s="320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169</v>
      </c>
      <c r="L404" s="33" t="s">
        <v>63</v>
      </c>
      <c r="M404" s="32">
        <v>45</v>
      </c>
      <c r="N404" s="3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2"/>
      <c r="P404" s="322"/>
      <c r="Q404" s="322"/>
      <c r="R404" s="320"/>
      <c r="S404" s="34"/>
      <c r="T404" s="34"/>
      <c r="U404" s="35" t="s">
        <v>64</v>
      </c>
      <c r="V404" s="315">
        <v>2.1</v>
      </c>
      <c r="W404" s="316">
        <f t="shared" si="17"/>
        <v>2.1</v>
      </c>
      <c r="X404" s="36">
        <f>IFERROR(IF(W404=0,"",ROUNDUP(W404/H404,0)*0.00502),"")</f>
        <v>5.0200000000000002E-3</v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574</v>
      </c>
      <c r="B405" s="54" t="s">
        <v>575</v>
      </c>
      <c r="C405" s="31">
        <v>4301031215</v>
      </c>
      <c r="D405" s="319">
        <v>4680115882911</v>
      </c>
      <c r="E405" s="320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169</v>
      </c>
      <c r="L405" s="33" t="s">
        <v>63</v>
      </c>
      <c r="M405" s="32">
        <v>40</v>
      </c>
      <c r="N405" s="517" t="s">
        <v>576</v>
      </c>
      <c r="O405" s="322"/>
      <c r="P405" s="322"/>
      <c r="Q405" s="322"/>
      <c r="R405" s="320"/>
      <c r="S405" s="34"/>
      <c r="T405" s="34"/>
      <c r="U405" s="35" t="s">
        <v>64</v>
      </c>
      <c r="V405" s="315">
        <v>0</v>
      </c>
      <c r="W405" s="316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577</v>
      </c>
      <c r="B406" s="54" t="s">
        <v>578</v>
      </c>
      <c r="C406" s="31">
        <v>4301031167</v>
      </c>
      <c r="D406" s="319">
        <v>4680115880771</v>
      </c>
      <c r="E406" s="320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169</v>
      </c>
      <c r="L406" s="33" t="s">
        <v>63</v>
      </c>
      <c r="M406" s="32">
        <v>45</v>
      </c>
      <c r="N406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2"/>
      <c r="P406" s="322"/>
      <c r="Q406" s="322"/>
      <c r="R406" s="320"/>
      <c r="S406" s="34"/>
      <c r="T406" s="34"/>
      <c r="U406" s="35" t="s">
        <v>64</v>
      </c>
      <c r="V406" s="315">
        <v>0</v>
      </c>
      <c r="W406" s="316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579</v>
      </c>
      <c r="B407" s="54" t="s">
        <v>580</v>
      </c>
      <c r="C407" s="31">
        <v>4301031173</v>
      </c>
      <c r="D407" s="319">
        <v>4607091389500</v>
      </c>
      <c r="E407" s="320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169</v>
      </c>
      <c r="L407" s="33" t="s">
        <v>63</v>
      </c>
      <c r="M407" s="32">
        <v>45</v>
      </c>
      <c r="N407" s="3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2"/>
      <c r="P407" s="322"/>
      <c r="Q407" s="322"/>
      <c r="R407" s="320"/>
      <c r="S407" s="34"/>
      <c r="T407" s="34"/>
      <c r="U407" s="35" t="s">
        <v>64</v>
      </c>
      <c r="V407" s="315">
        <v>2.1</v>
      </c>
      <c r="W407" s="316">
        <f t="shared" si="17"/>
        <v>2.1</v>
      </c>
      <c r="X407" s="36">
        <f>IFERROR(IF(W407=0,"",ROUNDUP(W407/H407,0)*0.00502),"")</f>
        <v>5.0200000000000002E-3</v>
      </c>
      <c r="Y407" s="56"/>
      <c r="Z407" s="57"/>
      <c r="AD407" s="58"/>
      <c r="BA407" s="278" t="s">
        <v>1</v>
      </c>
    </row>
    <row r="408" spans="1:53" ht="27" customHeight="1" x14ac:dyDescent="0.25">
      <c r="A408" s="54" t="s">
        <v>581</v>
      </c>
      <c r="B408" s="54" t="s">
        <v>582</v>
      </c>
      <c r="C408" s="31">
        <v>4301031103</v>
      </c>
      <c r="D408" s="319">
        <v>4680115881983</v>
      </c>
      <c r="E408" s="320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169</v>
      </c>
      <c r="L408" s="33" t="s">
        <v>63</v>
      </c>
      <c r="M408" s="32">
        <v>40</v>
      </c>
      <c r="N408" s="5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2"/>
      <c r="P408" s="322"/>
      <c r="Q408" s="322"/>
      <c r="R408" s="320"/>
      <c r="S408" s="34"/>
      <c r="T408" s="34"/>
      <c r="U408" s="35" t="s">
        <v>64</v>
      </c>
      <c r="V408" s="315">
        <v>0</v>
      </c>
      <c r="W408" s="316">
        <f t="shared" si="17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26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23" t="s">
        <v>65</v>
      </c>
      <c r="O409" s="324"/>
      <c r="P409" s="324"/>
      <c r="Q409" s="324"/>
      <c r="R409" s="324"/>
      <c r="S409" s="324"/>
      <c r="T409" s="325"/>
      <c r="U409" s="37" t="s">
        <v>66</v>
      </c>
      <c r="V409" s="317">
        <f>IFERROR(V402/H402,"0")+IFERROR(V403/H403,"0")+IFERROR(V404/H404,"0")+IFERROR(V405/H405,"0")+IFERROR(V406/H406,"0")+IFERROR(V407/H407,"0")+IFERROR(V408/H408,"0")</f>
        <v>2</v>
      </c>
      <c r="W409" s="317">
        <f>IFERROR(W402/H402,"0")+IFERROR(W403/H403,"0")+IFERROR(W404/H404,"0")+IFERROR(W405/H405,"0")+IFERROR(W406/H406,"0")+IFERROR(W407/H407,"0")+IFERROR(W408/H408,"0")</f>
        <v>2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1.004E-2</v>
      </c>
      <c r="Y409" s="318"/>
      <c r="Z409" s="318"/>
    </row>
    <row r="410" spans="1:53" x14ac:dyDescent="0.2">
      <c r="A410" s="327"/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8"/>
      <c r="N410" s="323" t="s">
        <v>65</v>
      </c>
      <c r="O410" s="324"/>
      <c r="P410" s="324"/>
      <c r="Q410" s="324"/>
      <c r="R410" s="324"/>
      <c r="S410" s="324"/>
      <c r="T410" s="325"/>
      <c r="U410" s="37" t="s">
        <v>64</v>
      </c>
      <c r="V410" s="317">
        <f>IFERROR(SUM(V402:V408),"0")</f>
        <v>4.2</v>
      </c>
      <c r="W410" s="317">
        <f>IFERROR(SUM(W402:W408),"0")</f>
        <v>4.2</v>
      </c>
      <c r="X410" s="37"/>
      <c r="Y410" s="318"/>
      <c r="Z410" s="318"/>
    </row>
    <row r="411" spans="1:53" ht="27.75" customHeight="1" x14ac:dyDescent="0.2">
      <c r="A411" s="361" t="s">
        <v>583</v>
      </c>
      <c r="B411" s="362"/>
      <c r="C411" s="362"/>
      <c r="D411" s="362"/>
      <c r="E411" s="362"/>
      <c r="F411" s="362"/>
      <c r="G411" s="362"/>
      <c r="H411" s="362"/>
      <c r="I411" s="362"/>
      <c r="J411" s="362"/>
      <c r="K411" s="362"/>
      <c r="L411" s="362"/>
      <c r="M411" s="362"/>
      <c r="N411" s="362"/>
      <c r="O411" s="362"/>
      <c r="P411" s="362"/>
      <c r="Q411" s="362"/>
      <c r="R411" s="362"/>
      <c r="S411" s="362"/>
      <c r="T411" s="362"/>
      <c r="U411" s="362"/>
      <c r="V411" s="362"/>
      <c r="W411" s="362"/>
      <c r="X411" s="362"/>
      <c r="Y411" s="48"/>
      <c r="Z411" s="48"/>
    </row>
    <row r="412" spans="1:53" ht="16.5" customHeight="1" x14ac:dyDescent="0.25">
      <c r="A412" s="339" t="s">
        <v>583</v>
      </c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7"/>
      <c r="N412" s="327"/>
      <c r="O412" s="327"/>
      <c r="P412" s="327"/>
      <c r="Q412" s="327"/>
      <c r="R412" s="327"/>
      <c r="S412" s="327"/>
      <c r="T412" s="327"/>
      <c r="U412" s="327"/>
      <c r="V412" s="327"/>
      <c r="W412" s="327"/>
      <c r="X412" s="327"/>
      <c r="Y412" s="310"/>
      <c r="Z412" s="310"/>
    </row>
    <row r="413" spans="1:53" ht="14.25" customHeight="1" x14ac:dyDescent="0.25">
      <c r="A413" s="332" t="s">
        <v>102</v>
      </c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7"/>
      <c r="N413" s="327"/>
      <c r="O413" s="327"/>
      <c r="P413" s="327"/>
      <c r="Q413" s="327"/>
      <c r="R413" s="327"/>
      <c r="S413" s="327"/>
      <c r="T413" s="327"/>
      <c r="U413" s="327"/>
      <c r="V413" s="327"/>
      <c r="W413" s="327"/>
      <c r="X413" s="327"/>
      <c r="Y413" s="311"/>
      <c r="Z413" s="311"/>
    </row>
    <row r="414" spans="1:53" ht="27" customHeight="1" x14ac:dyDescent="0.25">
      <c r="A414" s="54" t="s">
        <v>584</v>
      </c>
      <c r="B414" s="54" t="s">
        <v>585</v>
      </c>
      <c r="C414" s="31">
        <v>4301011371</v>
      </c>
      <c r="D414" s="319">
        <v>4607091389067</v>
      </c>
      <c r="E414" s="320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97</v>
      </c>
      <c r="L414" s="33" t="s">
        <v>118</v>
      </c>
      <c r="M414" s="32">
        <v>55</v>
      </c>
      <c r="N414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2"/>
      <c r="P414" s="322"/>
      <c r="Q414" s="322"/>
      <c r="R414" s="320"/>
      <c r="S414" s="34"/>
      <c r="T414" s="34"/>
      <c r="U414" s="35" t="s">
        <v>64</v>
      </c>
      <c r="V414" s="315">
        <v>18</v>
      </c>
      <c r="W414" s="316">
        <f t="shared" ref="W414:W422" si="18">IFERROR(IF(V414="",0,CEILING((V414/$H414),1)*$H414),"")</f>
        <v>21.12</v>
      </c>
      <c r="X414" s="36">
        <f>IFERROR(IF(W414=0,"",ROUNDUP(W414/H414,0)*0.01196),"")</f>
        <v>4.7840000000000001E-2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4301011363</v>
      </c>
      <c r="D415" s="319">
        <v>4607091383522</v>
      </c>
      <c r="E415" s="320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97</v>
      </c>
      <c r="L415" s="33" t="s">
        <v>98</v>
      </c>
      <c r="M415" s="32">
        <v>55</v>
      </c>
      <c r="N415" s="42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2"/>
      <c r="P415" s="322"/>
      <c r="Q415" s="322"/>
      <c r="R415" s="320"/>
      <c r="S415" s="34"/>
      <c r="T415" s="34"/>
      <c r="U415" s="35" t="s">
        <v>64</v>
      </c>
      <c r="V415" s="315">
        <v>0</v>
      </c>
      <c r="W415" s="316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4301011431</v>
      </c>
      <c r="D416" s="319">
        <v>4607091384437</v>
      </c>
      <c r="E416" s="320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97</v>
      </c>
      <c r="L416" s="33" t="s">
        <v>98</v>
      </c>
      <c r="M416" s="32">
        <v>50</v>
      </c>
      <c r="N416" s="56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2"/>
      <c r="P416" s="322"/>
      <c r="Q416" s="322"/>
      <c r="R416" s="320"/>
      <c r="S416" s="34"/>
      <c r="T416" s="34"/>
      <c r="U416" s="35" t="s">
        <v>64</v>
      </c>
      <c r="V416" s="315">
        <v>0</v>
      </c>
      <c r="W416" s="316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4301011365</v>
      </c>
      <c r="D417" s="319">
        <v>4607091389104</v>
      </c>
      <c r="E417" s="320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2"/>
      <c r="P417" s="322"/>
      <c r="Q417" s="322"/>
      <c r="R417" s="320"/>
      <c r="S417" s="34"/>
      <c r="T417" s="34"/>
      <c r="U417" s="35" t="s">
        <v>64</v>
      </c>
      <c r="V417" s="315">
        <v>10</v>
      </c>
      <c r="W417" s="316">
        <f t="shared" si="18"/>
        <v>10.56</v>
      </c>
      <c r="X417" s="36">
        <f>IFERROR(IF(W417=0,"",ROUNDUP(W417/H417,0)*0.01196),"")</f>
        <v>2.392E-2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4301011367</v>
      </c>
      <c r="D418" s="319">
        <v>4680115880603</v>
      </c>
      <c r="E418" s="320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61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2"/>
      <c r="P418" s="322"/>
      <c r="Q418" s="322"/>
      <c r="R418" s="320"/>
      <c r="S418" s="34"/>
      <c r="T418" s="34"/>
      <c r="U418" s="35" t="s">
        <v>64</v>
      </c>
      <c r="V418" s="315">
        <v>0</v>
      </c>
      <c r="W418" s="316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4301011168</v>
      </c>
      <c r="D419" s="319">
        <v>4607091389999</v>
      </c>
      <c r="E419" s="320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62</v>
      </c>
      <c r="L419" s="33" t="s">
        <v>98</v>
      </c>
      <c r="M419" s="32">
        <v>55</v>
      </c>
      <c r="N419" s="58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2"/>
      <c r="P419" s="322"/>
      <c r="Q419" s="322"/>
      <c r="R419" s="320"/>
      <c r="S419" s="34"/>
      <c r="T419" s="34"/>
      <c r="U419" s="35" t="s">
        <v>64</v>
      </c>
      <c r="V419" s="315">
        <v>0</v>
      </c>
      <c r="W419" s="316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4301011372</v>
      </c>
      <c r="D420" s="319">
        <v>4680115882782</v>
      </c>
      <c r="E420" s="320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62</v>
      </c>
      <c r="L420" s="33" t="s">
        <v>98</v>
      </c>
      <c r="M420" s="32">
        <v>50</v>
      </c>
      <c r="N420" s="61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2"/>
      <c r="P420" s="322"/>
      <c r="Q420" s="322"/>
      <c r="R420" s="320"/>
      <c r="S420" s="34"/>
      <c r="T420" s="34"/>
      <c r="U420" s="35" t="s">
        <v>64</v>
      </c>
      <c r="V420" s="315">
        <v>0</v>
      </c>
      <c r="W420" s="31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598</v>
      </c>
      <c r="B421" s="54" t="s">
        <v>599</v>
      </c>
      <c r="C421" s="31">
        <v>4301011190</v>
      </c>
      <c r="D421" s="319">
        <v>4607091389098</v>
      </c>
      <c r="E421" s="320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62</v>
      </c>
      <c r="L421" s="33" t="s">
        <v>118</v>
      </c>
      <c r="M421" s="32">
        <v>50</v>
      </c>
      <c r="N421" s="54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2"/>
      <c r="P421" s="322"/>
      <c r="Q421" s="322"/>
      <c r="R421" s="320"/>
      <c r="S421" s="34"/>
      <c r="T421" s="34"/>
      <c r="U421" s="35" t="s">
        <v>64</v>
      </c>
      <c r="V421" s="315">
        <v>0</v>
      </c>
      <c r="W421" s="316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600</v>
      </c>
      <c r="B422" s="54" t="s">
        <v>601</v>
      </c>
      <c r="C422" s="31">
        <v>4301011366</v>
      </c>
      <c r="D422" s="319">
        <v>4607091389982</v>
      </c>
      <c r="E422" s="320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62</v>
      </c>
      <c r="L422" s="33" t="s">
        <v>98</v>
      </c>
      <c r="M422" s="32">
        <v>55</v>
      </c>
      <c r="N422" s="44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2"/>
      <c r="P422" s="322"/>
      <c r="Q422" s="322"/>
      <c r="R422" s="320"/>
      <c r="S422" s="34"/>
      <c r="T422" s="34"/>
      <c r="U422" s="35" t="s">
        <v>64</v>
      </c>
      <c r="V422" s="315">
        <v>0</v>
      </c>
      <c r="W422" s="316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x14ac:dyDescent="0.2">
      <c r="A423" s="326"/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8"/>
      <c r="N423" s="323" t="s">
        <v>65</v>
      </c>
      <c r="O423" s="324"/>
      <c r="P423" s="324"/>
      <c r="Q423" s="324"/>
      <c r="R423" s="324"/>
      <c r="S423" s="324"/>
      <c r="T423" s="325"/>
      <c r="U423" s="37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5.3030303030303028</v>
      </c>
      <c r="W423" s="317">
        <f>IFERROR(W414/H414,"0")+IFERROR(W415/H415,"0")+IFERROR(W416/H416,"0")+IFERROR(W417/H417,"0")+IFERROR(W418/H418,"0")+IFERROR(W419/H419,"0")+IFERROR(W420/H420,"0")+IFERROR(W421/H421,"0")+IFERROR(W422/H422,"0")</f>
        <v>6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7.1760000000000004E-2</v>
      </c>
      <c r="Y423" s="318"/>
      <c r="Z423" s="318"/>
    </row>
    <row r="424" spans="1:53" x14ac:dyDescent="0.2">
      <c r="A424" s="327"/>
      <c r="B424" s="327"/>
      <c r="C424" s="327"/>
      <c r="D424" s="327"/>
      <c r="E424" s="327"/>
      <c r="F424" s="327"/>
      <c r="G424" s="327"/>
      <c r="H424" s="327"/>
      <c r="I424" s="327"/>
      <c r="J424" s="327"/>
      <c r="K424" s="327"/>
      <c r="L424" s="327"/>
      <c r="M424" s="328"/>
      <c r="N424" s="323" t="s">
        <v>65</v>
      </c>
      <c r="O424" s="324"/>
      <c r="P424" s="324"/>
      <c r="Q424" s="324"/>
      <c r="R424" s="324"/>
      <c r="S424" s="324"/>
      <c r="T424" s="325"/>
      <c r="U424" s="37" t="s">
        <v>64</v>
      </c>
      <c r="V424" s="317">
        <f>IFERROR(SUM(V414:V422),"0")</f>
        <v>28</v>
      </c>
      <c r="W424" s="317">
        <f>IFERROR(SUM(W414:W422),"0")</f>
        <v>31.68</v>
      </c>
      <c r="X424" s="37"/>
      <c r="Y424" s="318"/>
      <c r="Z424" s="318"/>
    </row>
    <row r="425" spans="1:53" ht="14.25" customHeight="1" x14ac:dyDescent="0.25">
      <c r="A425" s="332" t="s">
        <v>94</v>
      </c>
      <c r="B425" s="327"/>
      <c r="C425" s="327"/>
      <c r="D425" s="327"/>
      <c r="E425" s="327"/>
      <c r="F425" s="327"/>
      <c r="G425" s="327"/>
      <c r="H425" s="327"/>
      <c r="I425" s="327"/>
      <c r="J425" s="327"/>
      <c r="K425" s="327"/>
      <c r="L425" s="327"/>
      <c r="M425" s="327"/>
      <c r="N425" s="327"/>
      <c r="O425" s="327"/>
      <c r="P425" s="327"/>
      <c r="Q425" s="327"/>
      <c r="R425" s="327"/>
      <c r="S425" s="327"/>
      <c r="T425" s="327"/>
      <c r="U425" s="327"/>
      <c r="V425" s="327"/>
      <c r="W425" s="327"/>
      <c r="X425" s="327"/>
      <c r="Y425" s="311"/>
      <c r="Z425" s="311"/>
    </row>
    <row r="426" spans="1:53" ht="16.5" customHeight="1" x14ac:dyDescent="0.25">
      <c r="A426" s="54" t="s">
        <v>602</v>
      </c>
      <c r="B426" s="54" t="s">
        <v>603</v>
      </c>
      <c r="C426" s="31">
        <v>4301020222</v>
      </c>
      <c r="D426" s="319">
        <v>4607091388930</v>
      </c>
      <c r="E426" s="320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97</v>
      </c>
      <c r="L426" s="33" t="s">
        <v>98</v>
      </c>
      <c r="M426" s="32">
        <v>55</v>
      </c>
      <c r="N426" s="3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2"/>
      <c r="P426" s="322"/>
      <c r="Q426" s="322"/>
      <c r="R426" s="320"/>
      <c r="S426" s="34"/>
      <c r="T426" s="34"/>
      <c r="U426" s="35" t="s">
        <v>64</v>
      </c>
      <c r="V426" s="315">
        <v>12</v>
      </c>
      <c r="W426" s="316">
        <f>IFERROR(IF(V426="",0,CEILING((V426/$H426),1)*$H426),"")</f>
        <v>15.84</v>
      </c>
      <c r="X426" s="36">
        <f>IFERROR(IF(W426=0,"",ROUNDUP(W426/H426,0)*0.01196),"")</f>
        <v>3.5880000000000002E-2</v>
      </c>
      <c r="Y426" s="56"/>
      <c r="Z426" s="57"/>
      <c r="AD426" s="58"/>
      <c r="BA426" s="289" t="s">
        <v>1</v>
      </c>
    </row>
    <row r="427" spans="1:53" ht="16.5" customHeight="1" x14ac:dyDescent="0.25">
      <c r="A427" s="54" t="s">
        <v>604</v>
      </c>
      <c r="B427" s="54" t="s">
        <v>605</v>
      </c>
      <c r="C427" s="31">
        <v>4301020206</v>
      </c>
      <c r="D427" s="319">
        <v>4680115880054</v>
      </c>
      <c r="E427" s="320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62</v>
      </c>
      <c r="L427" s="33" t="s">
        <v>98</v>
      </c>
      <c r="M427" s="32">
        <v>55</v>
      </c>
      <c r="N427" s="4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2"/>
      <c r="P427" s="322"/>
      <c r="Q427" s="322"/>
      <c r="R427" s="320"/>
      <c r="S427" s="34"/>
      <c r="T427" s="34"/>
      <c r="U427" s="35" t="s">
        <v>64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26"/>
      <c r="B428" s="327"/>
      <c r="C428" s="327"/>
      <c r="D428" s="327"/>
      <c r="E428" s="327"/>
      <c r="F428" s="327"/>
      <c r="G428" s="327"/>
      <c r="H428" s="327"/>
      <c r="I428" s="327"/>
      <c r="J428" s="327"/>
      <c r="K428" s="327"/>
      <c r="L428" s="327"/>
      <c r="M428" s="328"/>
      <c r="N428" s="323" t="s">
        <v>65</v>
      </c>
      <c r="O428" s="324"/>
      <c r="P428" s="324"/>
      <c r="Q428" s="324"/>
      <c r="R428" s="324"/>
      <c r="S428" s="324"/>
      <c r="T428" s="325"/>
      <c r="U428" s="37" t="s">
        <v>66</v>
      </c>
      <c r="V428" s="317">
        <f>IFERROR(V426/H426,"0")+IFERROR(V427/H427,"0")</f>
        <v>2.2727272727272725</v>
      </c>
      <c r="W428" s="317">
        <f>IFERROR(W426/H426,"0")+IFERROR(W427/H427,"0")</f>
        <v>3</v>
      </c>
      <c r="X428" s="317">
        <f>IFERROR(IF(X426="",0,X426),"0")+IFERROR(IF(X427="",0,X427),"0")</f>
        <v>3.5880000000000002E-2</v>
      </c>
      <c r="Y428" s="318"/>
      <c r="Z428" s="318"/>
    </row>
    <row r="429" spans="1:53" x14ac:dyDescent="0.2">
      <c r="A429" s="327"/>
      <c r="B429" s="327"/>
      <c r="C429" s="327"/>
      <c r="D429" s="327"/>
      <c r="E429" s="327"/>
      <c r="F429" s="327"/>
      <c r="G429" s="327"/>
      <c r="H429" s="327"/>
      <c r="I429" s="327"/>
      <c r="J429" s="327"/>
      <c r="K429" s="327"/>
      <c r="L429" s="327"/>
      <c r="M429" s="328"/>
      <c r="N429" s="323" t="s">
        <v>65</v>
      </c>
      <c r="O429" s="324"/>
      <c r="P429" s="324"/>
      <c r="Q429" s="324"/>
      <c r="R429" s="324"/>
      <c r="S429" s="324"/>
      <c r="T429" s="325"/>
      <c r="U429" s="37" t="s">
        <v>64</v>
      </c>
      <c r="V429" s="317">
        <f>IFERROR(SUM(V426:V427),"0")</f>
        <v>12</v>
      </c>
      <c r="W429" s="317">
        <f>IFERROR(SUM(W426:W427),"0")</f>
        <v>15.84</v>
      </c>
      <c r="X429" s="37"/>
      <c r="Y429" s="318"/>
      <c r="Z429" s="318"/>
    </row>
    <row r="430" spans="1:53" ht="14.25" customHeight="1" x14ac:dyDescent="0.25">
      <c r="A430" s="332" t="s">
        <v>59</v>
      </c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7"/>
      <c r="N430" s="327"/>
      <c r="O430" s="327"/>
      <c r="P430" s="327"/>
      <c r="Q430" s="327"/>
      <c r="R430" s="327"/>
      <c r="S430" s="327"/>
      <c r="T430" s="327"/>
      <c r="U430" s="327"/>
      <c r="V430" s="327"/>
      <c r="W430" s="327"/>
      <c r="X430" s="327"/>
      <c r="Y430" s="311"/>
      <c r="Z430" s="311"/>
    </row>
    <row r="431" spans="1:53" ht="27" customHeight="1" x14ac:dyDescent="0.25">
      <c r="A431" s="54" t="s">
        <v>606</v>
      </c>
      <c r="B431" s="54" t="s">
        <v>607</v>
      </c>
      <c r="C431" s="31">
        <v>4301031252</v>
      </c>
      <c r="D431" s="319">
        <v>4680115883116</v>
      </c>
      <c r="E431" s="320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97</v>
      </c>
      <c r="L431" s="33" t="s">
        <v>98</v>
      </c>
      <c r="M431" s="32">
        <v>60</v>
      </c>
      <c r="N431" s="4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2"/>
      <c r="P431" s="322"/>
      <c r="Q431" s="322"/>
      <c r="R431" s="320"/>
      <c r="S431" s="34"/>
      <c r="T431" s="34"/>
      <c r="U431" s="35" t="s">
        <v>64</v>
      </c>
      <c r="V431" s="315">
        <v>0</v>
      </c>
      <c r="W431" s="316">
        <f t="shared" ref="W431:W436" si="19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4301031248</v>
      </c>
      <c r="D432" s="319">
        <v>4680115883093</v>
      </c>
      <c r="E432" s="320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2"/>
      <c r="P432" s="322"/>
      <c r="Q432" s="322"/>
      <c r="R432" s="320"/>
      <c r="S432" s="34"/>
      <c r="T432" s="34"/>
      <c r="U432" s="35" t="s">
        <v>64</v>
      </c>
      <c r="V432" s="315">
        <v>6</v>
      </c>
      <c r="W432" s="316">
        <f t="shared" si="19"/>
        <v>10.56</v>
      </c>
      <c r="X432" s="36">
        <f>IFERROR(IF(W432=0,"",ROUNDUP(W432/H432,0)*0.01196),"")</f>
        <v>2.392E-2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4301031250</v>
      </c>
      <c r="D433" s="319">
        <v>4680115883109</v>
      </c>
      <c r="E433" s="320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97</v>
      </c>
      <c r="L433" s="33" t="s">
        <v>63</v>
      </c>
      <c r="M433" s="32">
        <v>60</v>
      </c>
      <c r="N433" s="6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2"/>
      <c r="P433" s="322"/>
      <c r="Q433" s="322"/>
      <c r="R433" s="320"/>
      <c r="S433" s="34"/>
      <c r="T433" s="34"/>
      <c r="U433" s="35" t="s">
        <v>64</v>
      </c>
      <c r="V433" s="315">
        <v>12</v>
      </c>
      <c r="W433" s="316">
        <f t="shared" si="19"/>
        <v>15.84</v>
      </c>
      <c r="X433" s="36">
        <f>IFERROR(IF(W433=0,"",ROUNDUP(W433/H433,0)*0.01196),"")</f>
        <v>3.5880000000000002E-2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612</v>
      </c>
      <c r="B434" s="54" t="s">
        <v>613</v>
      </c>
      <c r="C434" s="31">
        <v>4301031249</v>
      </c>
      <c r="D434" s="319">
        <v>4680115882072</v>
      </c>
      <c r="E434" s="320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62</v>
      </c>
      <c r="L434" s="33" t="s">
        <v>98</v>
      </c>
      <c r="M434" s="32">
        <v>60</v>
      </c>
      <c r="N434" s="422" t="s">
        <v>614</v>
      </c>
      <c r="O434" s="322"/>
      <c r="P434" s="322"/>
      <c r="Q434" s="322"/>
      <c r="R434" s="320"/>
      <c r="S434" s="34"/>
      <c r="T434" s="34"/>
      <c r="U434" s="35" t="s">
        <v>64</v>
      </c>
      <c r="V434" s="315">
        <v>0</v>
      </c>
      <c r="W434" s="316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615</v>
      </c>
      <c r="B435" s="54" t="s">
        <v>616</v>
      </c>
      <c r="C435" s="31">
        <v>4301031251</v>
      </c>
      <c r="D435" s="319">
        <v>4680115882102</v>
      </c>
      <c r="E435" s="320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631" t="s">
        <v>617</v>
      </c>
      <c r="O435" s="322"/>
      <c r="P435" s="322"/>
      <c r="Q435" s="322"/>
      <c r="R435" s="320"/>
      <c r="S435" s="34"/>
      <c r="T435" s="34"/>
      <c r="U435" s="35" t="s">
        <v>64</v>
      </c>
      <c r="V435" s="315">
        <v>0</v>
      </c>
      <c r="W435" s="316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618</v>
      </c>
      <c r="B436" s="54" t="s">
        <v>619</v>
      </c>
      <c r="C436" s="31">
        <v>4301031253</v>
      </c>
      <c r="D436" s="319">
        <v>4680115882096</v>
      </c>
      <c r="E436" s="320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62</v>
      </c>
      <c r="L436" s="33" t="s">
        <v>63</v>
      </c>
      <c r="M436" s="32">
        <v>60</v>
      </c>
      <c r="N436" s="456" t="s">
        <v>620</v>
      </c>
      <c r="O436" s="322"/>
      <c r="P436" s="322"/>
      <c r="Q436" s="322"/>
      <c r="R436" s="320"/>
      <c r="S436" s="34"/>
      <c r="T436" s="34"/>
      <c r="U436" s="35" t="s">
        <v>64</v>
      </c>
      <c r="V436" s="315">
        <v>0</v>
      </c>
      <c r="W436" s="316">
        <f t="shared" si="19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26"/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8"/>
      <c r="N437" s="323" t="s">
        <v>65</v>
      </c>
      <c r="O437" s="324"/>
      <c r="P437" s="324"/>
      <c r="Q437" s="324"/>
      <c r="R437" s="324"/>
      <c r="S437" s="324"/>
      <c r="T437" s="325"/>
      <c r="U437" s="37" t="s">
        <v>66</v>
      </c>
      <c r="V437" s="317">
        <f>IFERROR(V431/H431,"0")+IFERROR(V432/H432,"0")+IFERROR(V433/H433,"0")+IFERROR(V434/H434,"0")+IFERROR(V435/H435,"0")+IFERROR(V436/H436,"0")</f>
        <v>3.4090909090909087</v>
      </c>
      <c r="W437" s="317">
        <f>IFERROR(W431/H431,"0")+IFERROR(W432/H432,"0")+IFERROR(W433/H433,"0")+IFERROR(W434/H434,"0")+IFERROR(W435/H435,"0")+IFERROR(W436/H436,"0")</f>
        <v>5</v>
      </c>
      <c r="X437" s="317">
        <f>IFERROR(IF(X431="",0,X431),"0")+IFERROR(IF(X432="",0,X432),"0")+IFERROR(IF(X433="",0,X433),"0")+IFERROR(IF(X434="",0,X434),"0")+IFERROR(IF(X435="",0,X435),"0")+IFERROR(IF(X436="",0,X436),"0")</f>
        <v>5.9800000000000006E-2</v>
      </c>
      <c r="Y437" s="318"/>
      <c r="Z437" s="318"/>
    </row>
    <row r="438" spans="1:53" x14ac:dyDescent="0.2">
      <c r="A438" s="327"/>
      <c r="B438" s="327"/>
      <c r="C438" s="327"/>
      <c r="D438" s="327"/>
      <c r="E438" s="327"/>
      <c r="F438" s="327"/>
      <c r="G438" s="327"/>
      <c r="H438" s="327"/>
      <c r="I438" s="327"/>
      <c r="J438" s="327"/>
      <c r="K438" s="327"/>
      <c r="L438" s="327"/>
      <c r="M438" s="328"/>
      <c r="N438" s="323" t="s">
        <v>65</v>
      </c>
      <c r="O438" s="324"/>
      <c r="P438" s="324"/>
      <c r="Q438" s="324"/>
      <c r="R438" s="324"/>
      <c r="S438" s="324"/>
      <c r="T438" s="325"/>
      <c r="U438" s="37" t="s">
        <v>64</v>
      </c>
      <c r="V438" s="317">
        <f>IFERROR(SUM(V431:V436),"0")</f>
        <v>18</v>
      </c>
      <c r="W438" s="317">
        <f>IFERROR(SUM(W431:W436),"0")</f>
        <v>26.4</v>
      </c>
      <c r="X438" s="37"/>
      <c r="Y438" s="318"/>
      <c r="Z438" s="318"/>
    </row>
    <row r="439" spans="1:53" ht="14.25" customHeight="1" x14ac:dyDescent="0.25">
      <c r="A439" s="332" t="s">
        <v>67</v>
      </c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27"/>
      <c r="Y439" s="311"/>
      <c r="Z439" s="311"/>
    </row>
    <row r="440" spans="1:53" ht="16.5" customHeight="1" x14ac:dyDescent="0.25">
      <c r="A440" s="54" t="s">
        <v>621</v>
      </c>
      <c r="B440" s="54" t="s">
        <v>622</v>
      </c>
      <c r="C440" s="31">
        <v>4301051230</v>
      </c>
      <c r="D440" s="319">
        <v>4607091383409</v>
      </c>
      <c r="E440" s="320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6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2"/>
      <c r="P440" s="322"/>
      <c r="Q440" s="322"/>
      <c r="R440" s="320"/>
      <c r="S440" s="34"/>
      <c r="T440" s="34"/>
      <c r="U440" s="35" t="s">
        <v>64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customHeight="1" x14ac:dyDescent="0.25">
      <c r="A441" s="54" t="s">
        <v>623</v>
      </c>
      <c r="B441" s="54" t="s">
        <v>624</v>
      </c>
      <c r="C441" s="31">
        <v>4301051231</v>
      </c>
      <c r="D441" s="319">
        <v>4607091383416</v>
      </c>
      <c r="E441" s="320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97</v>
      </c>
      <c r="L441" s="33" t="s">
        <v>63</v>
      </c>
      <c r="M441" s="32">
        <v>45</v>
      </c>
      <c r="N441" s="6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2"/>
      <c r="P441" s="322"/>
      <c r="Q441" s="322"/>
      <c r="R441" s="320"/>
      <c r="S441" s="34"/>
      <c r="T441" s="34"/>
      <c r="U441" s="35" t="s">
        <v>64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x14ac:dyDescent="0.2">
      <c r="A442" s="326"/>
      <c r="B442" s="327"/>
      <c r="C442" s="327"/>
      <c r="D442" s="327"/>
      <c r="E442" s="327"/>
      <c r="F442" s="327"/>
      <c r="G442" s="327"/>
      <c r="H442" s="327"/>
      <c r="I442" s="327"/>
      <c r="J442" s="327"/>
      <c r="K442" s="327"/>
      <c r="L442" s="327"/>
      <c r="M442" s="328"/>
      <c r="N442" s="323" t="s">
        <v>65</v>
      </c>
      <c r="O442" s="324"/>
      <c r="P442" s="324"/>
      <c r="Q442" s="324"/>
      <c r="R442" s="324"/>
      <c r="S442" s="324"/>
      <c r="T442" s="325"/>
      <c r="U442" s="37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x14ac:dyDescent="0.2">
      <c r="A443" s="327"/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8"/>
      <c r="N443" s="323" t="s">
        <v>65</v>
      </c>
      <c r="O443" s="324"/>
      <c r="P443" s="324"/>
      <c r="Q443" s="324"/>
      <c r="R443" s="324"/>
      <c r="S443" s="324"/>
      <c r="T443" s="325"/>
      <c r="U443" s="37" t="s">
        <v>64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customHeight="1" x14ac:dyDescent="0.2">
      <c r="A444" s="361" t="s">
        <v>625</v>
      </c>
      <c r="B444" s="362"/>
      <c r="C444" s="362"/>
      <c r="D444" s="362"/>
      <c r="E444" s="362"/>
      <c r="F444" s="362"/>
      <c r="G444" s="362"/>
      <c r="H444" s="362"/>
      <c r="I444" s="362"/>
      <c r="J444" s="362"/>
      <c r="K444" s="362"/>
      <c r="L444" s="362"/>
      <c r="M444" s="362"/>
      <c r="N444" s="362"/>
      <c r="O444" s="362"/>
      <c r="P444" s="362"/>
      <c r="Q444" s="362"/>
      <c r="R444" s="362"/>
      <c r="S444" s="362"/>
      <c r="T444" s="362"/>
      <c r="U444" s="362"/>
      <c r="V444" s="362"/>
      <c r="W444" s="362"/>
      <c r="X444" s="362"/>
      <c r="Y444" s="48"/>
      <c r="Z444" s="48"/>
    </row>
    <row r="445" spans="1:53" ht="16.5" customHeight="1" x14ac:dyDescent="0.25">
      <c r="A445" s="339" t="s">
        <v>626</v>
      </c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7"/>
      <c r="N445" s="327"/>
      <c r="O445" s="327"/>
      <c r="P445" s="327"/>
      <c r="Q445" s="327"/>
      <c r="R445" s="327"/>
      <c r="S445" s="327"/>
      <c r="T445" s="327"/>
      <c r="U445" s="327"/>
      <c r="V445" s="327"/>
      <c r="W445" s="327"/>
      <c r="X445" s="327"/>
      <c r="Y445" s="310"/>
      <c r="Z445" s="310"/>
    </row>
    <row r="446" spans="1:53" ht="14.25" customHeight="1" x14ac:dyDescent="0.25">
      <c r="A446" s="332" t="s">
        <v>102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1"/>
      <c r="Z446" s="311"/>
    </row>
    <row r="447" spans="1:53" ht="27" customHeight="1" x14ac:dyDescent="0.25">
      <c r="A447" s="54" t="s">
        <v>627</v>
      </c>
      <c r="B447" s="54" t="s">
        <v>628</v>
      </c>
      <c r="C447" s="31">
        <v>4301011585</v>
      </c>
      <c r="D447" s="319">
        <v>4640242180441</v>
      </c>
      <c r="E447" s="320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546" t="s">
        <v>629</v>
      </c>
      <c r="O447" s="322"/>
      <c r="P447" s="322"/>
      <c r="Q447" s="322"/>
      <c r="R447" s="320"/>
      <c r="S447" s="34"/>
      <c r="T447" s="34"/>
      <c r="U447" s="35" t="s">
        <v>64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customHeight="1" x14ac:dyDescent="0.25">
      <c r="A448" s="54" t="s">
        <v>630</v>
      </c>
      <c r="B448" s="54" t="s">
        <v>631</v>
      </c>
      <c r="C448" s="31">
        <v>4301011584</v>
      </c>
      <c r="D448" s="319">
        <v>4640242180564</v>
      </c>
      <c r="E448" s="320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97</v>
      </c>
      <c r="L448" s="33" t="s">
        <v>98</v>
      </c>
      <c r="M448" s="32">
        <v>50</v>
      </c>
      <c r="N448" s="532" t="s">
        <v>632</v>
      </c>
      <c r="O448" s="322"/>
      <c r="P448" s="322"/>
      <c r="Q448" s="322"/>
      <c r="R448" s="320"/>
      <c r="S448" s="34"/>
      <c r="T448" s="34"/>
      <c r="U448" s="35" t="s">
        <v>64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23" t="s">
        <v>65</v>
      </c>
      <c r="O449" s="324"/>
      <c r="P449" s="324"/>
      <c r="Q449" s="324"/>
      <c r="R449" s="324"/>
      <c r="S449" s="324"/>
      <c r="T449" s="325"/>
      <c r="U449" s="37" t="s">
        <v>66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23" t="s">
        <v>65</v>
      </c>
      <c r="O450" s="324"/>
      <c r="P450" s="324"/>
      <c r="Q450" s="324"/>
      <c r="R450" s="324"/>
      <c r="S450" s="324"/>
      <c r="T450" s="325"/>
      <c r="U450" s="37" t="s">
        <v>64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customHeight="1" x14ac:dyDescent="0.25">
      <c r="A451" s="332" t="s">
        <v>94</v>
      </c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7"/>
      <c r="M451" s="327"/>
      <c r="N451" s="327"/>
      <c r="O451" s="327"/>
      <c r="P451" s="327"/>
      <c r="Q451" s="327"/>
      <c r="R451" s="327"/>
      <c r="S451" s="327"/>
      <c r="T451" s="327"/>
      <c r="U451" s="327"/>
      <c r="V451" s="327"/>
      <c r="W451" s="327"/>
      <c r="X451" s="327"/>
      <c r="Y451" s="311"/>
      <c r="Z451" s="311"/>
    </row>
    <row r="452" spans="1:53" ht="27" customHeight="1" x14ac:dyDescent="0.25">
      <c r="A452" s="54" t="s">
        <v>633</v>
      </c>
      <c r="B452" s="54" t="s">
        <v>634</v>
      </c>
      <c r="C452" s="31">
        <v>4301020260</v>
      </c>
      <c r="D452" s="319">
        <v>4640242180526</v>
      </c>
      <c r="E452" s="320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97</v>
      </c>
      <c r="L452" s="33" t="s">
        <v>98</v>
      </c>
      <c r="M452" s="32">
        <v>50</v>
      </c>
      <c r="N452" s="481" t="s">
        <v>635</v>
      </c>
      <c r="O452" s="322"/>
      <c r="P452" s="322"/>
      <c r="Q452" s="322"/>
      <c r="R452" s="320"/>
      <c r="S452" s="34"/>
      <c r="T452" s="34"/>
      <c r="U452" s="35" t="s">
        <v>64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customHeight="1" x14ac:dyDescent="0.25">
      <c r="A453" s="54" t="s">
        <v>636</v>
      </c>
      <c r="B453" s="54" t="s">
        <v>637</v>
      </c>
      <c r="C453" s="31">
        <v>4301020269</v>
      </c>
      <c r="D453" s="319">
        <v>4640242180519</v>
      </c>
      <c r="E453" s="320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97</v>
      </c>
      <c r="L453" s="33" t="s">
        <v>118</v>
      </c>
      <c r="M453" s="32">
        <v>50</v>
      </c>
      <c r="N453" s="398" t="s">
        <v>638</v>
      </c>
      <c r="O453" s="322"/>
      <c r="P453" s="322"/>
      <c r="Q453" s="322"/>
      <c r="R453" s="320"/>
      <c r="S453" s="34"/>
      <c r="T453" s="34"/>
      <c r="U453" s="35" t="s">
        <v>64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x14ac:dyDescent="0.2">
      <c r="A454" s="326"/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8"/>
      <c r="N454" s="323" t="s">
        <v>65</v>
      </c>
      <c r="O454" s="324"/>
      <c r="P454" s="324"/>
      <c r="Q454" s="324"/>
      <c r="R454" s="324"/>
      <c r="S454" s="324"/>
      <c r="T454" s="325"/>
      <c r="U454" s="37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x14ac:dyDescent="0.2">
      <c r="A455" s="327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7"/>
      <c r="M455" s="328"/>
      <c r="N455" s="323" t="s">
        <v>65</v>
      </c>
      <c r="O455" s="324"/>
      <c r="P455" s="324"/>
      <c r="Q455" s="324"/>
      <c r="R455" s="324"/>
      <c r="S455" s="324"/>
      <c r="T455" s="325"/>
      <c r="U455" s="37" t="s">
        <v>64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customHeight="1" x14ac:dyDescent="0.25">
      <c r="A456" s="332" t="s">
        <v>59</v>
      </c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7"/>
      <c r="N456" s="327"/>
      <c r="O456" s="327"/>
      <c r="P456" s="327"/>
      <c r="Q456" s="327"/>
      <c r="R456" s="327"/>
      <c r="S456" s="327"/>
      <c r="T456" s="327"/>
      <c r="U456" s="327"/>
      <c r="V456" s="327"/>
      <c r="W456" s="327"/>
      <c r="X456" s="327"/>
      <c r="Y456" s="311"/>
      <c r="Z456" s="311"/>
    </row>
    <row r="457" spans="1:53" ht="27" customHeight="1" x14ac:dyDescent="0.25">
      <c r="A457" s="54" t="s">
        <v>639</v>
      </c>
      <c r="B457" s="54" t="s">
        <v>640</v>
      </c>
      <c r="C457" s="31">
        <v>4301031280</v>
      </c>
      <c r="D457" s="319">
        <v>4640242180816</v>
      </c>
      <c r="E457" s="320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343" t="s">
        <v>641</v>
      </c>
      <c r="O457" s="322"/>
      <c r="P457" s="322"/>
      <c r="Q457" s="322"/>
      <c r="R457" s="320"/>
      <c r="S457" s="34"/>
      <c r="T457" s="34"/>
      <c r="U457" s="35" t="s">
        <v>64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customHeight="1" x14ac:dyDescent="0.25">
      <c r="A458" s="54" t="s">
        <v>642</v>
      </c>
      <c r="B458" s="54" t="s">
        <v>643</v>
      </c>
      <c r="C458" s="31">
        <v>4301031244</v>
      </c>
      <c r="D458" s="319">
        <v>4640242180595</v>
      </c>
      <c r="E458" s="320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62</v>
      </c>
      <c r="L458" s="33" t="s">
        <v>63</v>
      </c>
      <c r="M458" s="32">
        <v>40</v>
      </c>
      <c r="N458" s="506" t="s">
        <v>644</v>
      </c>
      <c r="O458" s="322"/>
      <c r="P458" s="322"/>
      <c r="Q458" s="322"/>
      <c r="R458" s="320"/>
      <c r="S458" s="34"/>
      <c r="T458" s="34"/>
      <c r="U458" s="35" t="s">
        <v>64</v>
      </c>
      <c r="V458" s="315">
        <v>12</v>
      </c>
      <c r="W458" s="316">
        <f>IFERROR(IF(V458="",0,CEILING((V458/$H458),1)*$H458),"")</f>
        <v>12.600000000000001</v>
      </c>
      <c r="X458" s="36">
        <f>IFERROR(IF(W458=0,"",ROUNDUP(W458/H458,0)*0.00753),"")</f>
        <v>2.2589999999999999E-2</v>
      </c>
      <c r="Y458" s="56"/>
      <c r="Z458" s="57"/>
      <c r="AD458" s="58"/>
      <c r="BA458" s="304" t="s">
        <v>1</v>
      </c>
    </row>
    <row r="459" spans="1:53" x14ac:dyDescent="0.2">
      <c r="A459" s="326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28"/>
      <c r="N459" s="323" t="s">
        <v>65</v>
      </c>
      <c r="O459" s="324"/>
      <c r="P459" s="324"/>
      <c r="Q459" s="324"/>
      <c r="R459" s="324"/>
      <c r="S459" s="324"/>
      <c r="T459" s="325"/>
      <c r="U459" s="37" t="s">
        <v>66</v>
      </c>
      <c r="V459" s="317">
        <f>IFERROR(V457/H457,"0")+IFERROR(V458/H458,"0")</f>
        <v>2.8571428571428572</v>
      </c>
      <c r="W459" s="317">
        <f>IFERROR(W457/H457,"0")+IFERROR(W458/H458,"0")</f>
        <v>3</v>
      </c>
      <c r="X459" s="317">
        <f>IFERROR(IF(X457="",0,X457),"0")+IFERROR(IF(X458="",0,X458),"0")</f>
        <v>2.2589999999999999E-2</v>
      </c>
      <c r="Y459" s="318"/>
      <c r="Z459" s="318"/>
    </row>
    <row r="460" spans="1:53" x14ac:dyDescent="0.2">
      <c r="A460" s="327"/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28"/>
      <c r="N460" s="323" t="s">
        <v>65</v>
      </c>
      <c r="O460" s="324"/>
      <c r="P460" s="324"/>
      <c r="Q460" s="324"/>
      <c r="R460" s="324"/>
      <c r="S460" s="324"/>
      <c r="T460" s="325"/>
      <c r="U460" s="37" t="s">
        <v>64</v>
      </c>
      <c r="V460" s="317">
        <f>IFERROR(SUM(V457:V458),"0")</f>
        <v>12</v>
      </c>
      <c r="W460" s="317">
        <f>IFERROR(SUM(W457:W458),"0")</f>
        <v>12.600000000000001</v>
      </c>
      <c r="X460" s="37"/>
      <c r="Y460" s="318"/>
      <c r="Z460" s="318"/>
    </row>
    <row r="461" spans="1:53" ht="14.25" customHeight="1" x14ac:dyDescent="0.25">
      <c r="A461" s="332" t="s">
        <v>67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11"/>
      <c r="Z461" s="311"/>
    </row>
    <row r="462" spans="1:53" ht="27" customHeight="1" x14ac:dyDescent="0.25">
      <c r="A462" s="54" t="s">
        <v>645</v>
      </c>
      <c r="B462" s="54" t="s">
        <v>646</v>
      </c>
      <c r="C462" s="31">
        <v>4301051510</v>
      </c>
      <c r="D462" s="319">
        <v>4640242180540</v>
      </c>
      <c r="E462" s="320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97</v>
      </c>
      <c r="L462" s="33" t="s">
        <v>63</v>
      </c>
      <c r="M462" s="32">
        <v>30</v>
      </c>
      <c r="N462" s="334" t="s">
        <v>647</v>
      </c>
      <c r="O462" s="322"/>
      <c r="P462" s="322"/>
      <c r="Q462" s="322"/>
      <c r="R462" s="320"/>
      <c r="S462" s="34"/>
      <c r="T462" s="34"/>
      <c r="U462" s="35" t="s">
        <v>64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customHeight="1" x14ac:dyDescent="0.25">
      <c r="A463" s="54" t="s">
        <v>648</v>
      </c>
      <c r="B463" s="54" t="s">
        <v>649</v>
      </c>
      <c r="C463" s="31">
        <v>4301051508</v>
      </c>
      <c r="D463" s="319">
        <v>4640242180557</v>
      </c>
      <c r="E463" s="320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62</v>
      </c>
      <c r="L463" s="33" t="s">
        <v>63</v>
      </c>
      <c r="M463" s="32">
        <v>30</v>
      </c>
      <c r="N463" s="368" t="s">
        <v>650</v>
      </c>
      <c r="O463" s="322"/>
      <c r="P463" s="322"/>
      <c r="Q463" s="322"/>
      <c r="R463" s="320"/>
      <c r="S463" s="34"/>
      <c r="T463" s="34"/>
      <c r="U463" s="35" t="s">
        <v>64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x14ac:dyDescent="0.2">
      <c r="A464" s="326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27"/>
      <c r="M464" s="328"/>
      <c r="N464" s="323" t="s">
        <v>65</v>
      </c>
      <c r="O464" s="324"/>
      <c r="P464" s="324"/>
      <c r="Q464" s="324"/>
      <c r="R464" s="324"/>
      <c r="S464" s="324"/>
      <c r="T464" s="325"/>
      <c r="U464" s="37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x14ac:dyDescent="0.2">
      <c r="A465" s="327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27"/>
      <c r="M465" s="328"/>
      <c r="N465" s="323" t="s">
        <v>65</v>
      </c>
      <c r="O465" s="324"/>
      <c r="P465" s="324"/>
      <c r="Q465" s="324"/>
      <c r="R465" s="324"/>
      <c r="S465" s="324"/>
      <c r="T465" s="325"/>
      <c r="U465" s="37" t="s">
        <v>64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customHeight="1" x14ac:dyDescent="0.25">
      <c r="A466" s="339" t="s">
        <v>651</v>
      </c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27"/>
      <c r="M466" s="327"/>
      <c r="N466" s="327"/>
      <c r="O466" s="327"/>
      <c r="P466" s="327"/>
      <c r="Q466" s="327"/>
      <c r="R466" s="327"/>
      <c r="S466" s="327"/>
      <c r="T466" s="327"/>
      <c r="U466" s="327"/>
      <c r="V466" s="327"/>
      <c r="W466" s="327"/>
      <c r="X466" s="327"/>
      <c r="Y466" s="310"/>
      <c r="Z466" s="310"/>
    </row>
    <row r="467" spans="1:53" ht="14.25" customHeight="1" x14ac:dyDescent="0.25">
      <c r="A467" s="332" t="s">
        <v>67</v>
      </c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27"/>
      <c r="N467" s="327"/>
      <c r="O467" s="327"/>
      <c r="P467" s="327"/>
      <c r="Q467" s="327"/>
      <c r="R467" s="327"/>
      <c r="S467" s="327"/>
      <c r="T467" s="327"/>
      <c r="U467" s="327"/>
      <c r="V467" s="327"/>
      <c r="W467" s="327"/>
      <c r="X467" s="327"/>
      <c r="Y467" s="311"/>
      <c r="Z467" s="311"/>
    </row>
    <row r="468" spans="1:53" ht="16.5" customHeight="1" x14ac:dyDescent="0.25">
      <c r="A468" s="54" t="s">
        <v>652</v>
      </c>
      <c r="B468" s="54" t="s">
        <v>653</v>
      </c>
      <c r="C468" s="31">
        <v>4301051310</v>
      </c>
      <c r="D468" s="319">
        <v>4680115880870</v>
      </c>
      <c r="E468" s="320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97</v>
      </c>
      <c r="L468" s="33" t="s">
        <v>118</v>
      </c>
      <c r="M468" s="32">
        <v>40</v>
      </c>
      <c r="N468" s="48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2"/>
      <c r="P468" s="322"/>
      <c r="Q468" s="322"/>
      <c r="R468" s="320"/>
      <c r="S468" s="34"/>
      <c r="T468" s="34"/>
      <c r="U468" s="35" t="s">
        <v>64</v>
      </c>
      <c r="V468" s="315">
        <v>0</v>
      </c>
      <c r="W468" s="316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07" t="s">
        <v>1</v>
      </c>
    </row>
    <row r="469" spans="1:53" x14ac:dyDescent="0.2">
      <c r="A469" s="326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23" t="s">
        <v>65</v>
      </c>
      <c r="O469" s="324"/>
      <c r="P469" s="324"/>
      <c r="Q469" s="324"/>
      <c r="R469" s="324"/>
      <c r="S469" s="324"/>
      <c r="T469" s="325"/>
      <c r="U469" s="37" t="s">
        <v>66</v>
      </c>
      <c r="V469" s="317">
        <f>IFERROR(V468/H468,"0")</f>
        <v>0</v>
      </c>
      <c r="W469" s="317">
        <f>IFERROR(W468/H468,"0")</f>
        <v>0</v>
      </c>
      <c r="X469" s="317">
        <f>IFERROR(IF(X468="",0,X468),"0")</f>
        <v>0</v>
      </c>
      <c r="Y469" s="318"/>
      <c r="Z469" s="318"/>
    </row>
    <row r="470" spans="1:53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8"/>
      <c r="N470" s="323" t="s">
        <v>65</v>
      </c>
      <c r="O470" s="324"/>
      <c r="P470" s="324"/>
      <c r="Q470" s="324"/>
      <c r="R470" s="324"/>
      <c r="S470" s="324"/>
      <c r="T470" s="325"/>
      <c r="U470" s="37" t="s">
        <v>64</v>
      </c>
      <c r="V470" s="317">
        <f>IFERROR(SUM(V468:V468),"0")</f>
        <v>0</v>
      </c>
      <c r="W470" s="317">
        <f>IFERROR(SUM(W468:W468),"0")</f>
        <v>0</v>
      </c>
      <c r="X470" s="37"/>
      <c r="Y470" s="318"/>
      <c r="Z470" s="318"/>
    </row>
    <row r="471" spans="1:53" ht="15" customHeight="1" x14ac:dyDescent="0.2">
      <c r="A471" s="589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27"/>
      <c r="M471" s="372"/>
      <c r="N471" s="344" t="s">
        <v>654</v>
      </c>
      <c r="O471" s="345"/>
      <c r="P471" s="345"/>
      <c r="Q471" s="345"/>
      <c r="R471" s="345"/>
      <c r="S471" s="345"/>
      <c r="T471" s="346"/>
      <c r="U471" s="37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1456.5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1510.6200000000001</v>
      </c>
      <c r="X471" s="37"/>
      <c r="Y471" s="318"/>
      <c r="Z471" s="318"/>
    </row>
    <row r="472" spans="1:53" x14ac:dyDescent="0.2">
      <c r="A472" s="327"/>
      <c r="B472" s="327"/>
      <c r="C472" s="327"/>
      <c r="D472" s="327"/>
      <c r="E472" s="327"/>
      <c r="F472" s="327"/>
      <c r="G472" s="327"/>
      <c r="H472" s="327"/>
      <c r="I472" s="327"/>
      <c r="J472" s="327"/>
      <c r="K472" s="327"/>
      <c r="L472" s="327"/>
      <c r="M472" s="372"/>
      <c r="N472" s="344" t="s">
        <v>655</v>
      </c>
      <c r="O472" s="345"/>
      <c r="P472" s="345"/>
      <c r="Q472" s="345"/>
      <c r="R472" s="345"/>
      <c r="S472" s="345"/>
      <c r="T472" s="346"/>
      <c r="U472" s="37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1552.0827603507607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1610.3740000000003</v>
      </c>
      <c r="X472" s="37"/>
      <c r="Y472" s="318"/>
      <c r="Z472" s="318"/>
    </row>
    <row r="473" spans="1:53" x14ac:dyDescent="0.2">
      <c r="A473" s="327"/>
      <c r="B473" s="327"/>
      <c r="C473" s="327"/>
      <c r="D473" s="327"/>
      <c r="E473" s="327"/>
      <c r="F473" s="327"/>
      <c r="G473" s="327"/>
      <c r="H473" s="327"/>
      <c r="I473" s="327"/>
      <c r="J473" s="327"/>
      <c r="K473" s="327"/>
      <c r="L473" s="327"/>
      <c r="M473" s="372"/>
      <c r="N473" s="344" t="s">
        <v>656</v>
      </c>
      <c r="O473" s="345"/>
      <c r="P473" s="345"/>
      <c r="Q473" s="345"/>
      <c r="R473" s="345"/>
      <c r="S473" s="345"/>
      <c r="T473" s="346"/>
      <c r="U473" s="37" t="s">
        <v>657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3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3</v>
      </c>
      <c r="X473" s="37"/>
      <c r="Y473" s="318"/>
      <c r="Z473" s="318"/>
    </row>
    <row r="474" spans="1:53" x14ac:dyDescent="0.2">
      <c r="A474" s="327"/>
      <c r="B474" s="327"/>
      <c r="C474" s="327"/>
      <c r="D474" s="327"/>
      <c r="E474" s="327"/>
      <c r="F474" s="327"/>
      <c r="G474" s="327"/>
      <c r="H474" s="327"/>
      <c r="I474" s="327"/>
      <c r="J474" s="327"/>
      <c r="K474" s="327"/>
      <c r="L474" s="327"/>
      <c r="M474" s="372"/>
      <c r="N474" s="344" t="s">
        <v>658</v>
      </c>
      <c r="O474" s="345"/>
      <c r="P474" s="345"/>
      <c r="Q474" s="345"/>
      <c r="R474" s="345"/>
      <c r="S474" s="345"/>
      <c r="T474" s="346"/>
      <c r="U474" s="37" t="s">
        <v>64</v>
      </c>
      <c r="V474" s="317">
        <f>GrossWeightTotal+PalletQtyTotal*25</f>
        <v>1627.0827603507607</v>
      </c>
      <c r="W474" s="317">
        <f>GrossWeightTotalR+PalletQtyTotalR*25</f>
        <v>1685.3740000000003</v>
      </c>
      <c r="X474" s="37"/>
      <c r="Y474" s="318"/>
      <c r="Z474" s="318"/>
    </row>
    <row r="475" spans="1:53" x14ac:dyDescent="0.2">
      <c r="A475" s="327"/>
      <c r="B475" s="327"/>
      <c r="C475" s="327"/>
      <c r="D475" s="327"/>
      <c r="E475" s="327"/>
      <c r="F475" s="327"/>
      <c r="G475" s="327"/>
      <c r="H475" s="327"/>
      <c r="I475" s="327"/>
      <c r="J475" s="327"/>
      <c r="K475" s="327"/>
      <c r="L475" s="327"/>
      <c r="M475" s="372"/>
      <c r="N475" s="344" t="s">
        <v>659</v>
      </c>
      <c r="O475" s="345"/>
      <c r="P475" s="345"/>
      <c r="Q475" s="345"/>
      <c r="R475" s="345"/>
      <c r="S475" s="345"/>
      <c r="T475" s="346"/>
      <c r="U475" s="37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197.79749263082596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206</v>
      </c>
      <c r="X475" s="37"/>
      <c r="Y475" s="318"/>
      <c r="Z475" s="318"/>
    </row>
    <row r="476" spans="1:53" ht="14.25" customHeight="1" x14ac:dyDescent="0.2">
      <c r="A476" s="327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72"/>
      <c r="N476" s="344" t="s">
        <v>660</v>
      </c>
      <c r="O476" s="345"/>
      <c r="P476" s="345"/>
      <c r="Q476" s="345"/>
      <c r="R476" s="345"/>
      <c r="S476" s="345"/>
      <c r="T476" s="346"/>
      <c r="U476" s="39" t="s">
        <v>661</v>
      </c>
      <c r="V476" s="37"/>
      <c r="W476" s="37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3.3801499999999995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662</v>
      </c>
      <c r="B478" s="308" t="s">
        <v>58</v>
      </c>
      <c r="C478" s="376" t="s">
        <v>92</v>
      </c>
      <c r="D478" s="550"/>
      <c r="E478" s="550"/>
      <c r="F478" s="514"/>
      <c r="G478" s="376" t="s">
        <v>245</v>
      </c>
      <c r="H478" s="550"/>
      <c r="I478" s="550"/>
      <c r="J478" s="550"/>
      <c r="K478" s="550"/>
      <c r="L478" s="550"/>
      <c r="M478" s="550"/>
      <c r="N478" s="514"/>
      <c r="O478" s="376" t="s">
        <v>450</v>
      </c>
      <c r="P478" s="514"/>
      <c r="Q478" s="376" t="s">
        <v>500</v>
      </c>
      <c r="R478" s="514"/>
      <c r="S478" s="308" t="s">
        <v>583</v>
      </c>
      <c r="T478" s="376" t="s">
        <v>625</v>
      </c>
      <c r="U478" s="514"/>
      <c r="Z478" s="52"/>
      <c r="AC478" s="309"/>
    </row>
    <row r="479" spans="1:53" ht="14.25" customHeight="1" thickTop="1" x14ac:dyDescent="0.2">
      <c r="A479" s="625" t="s">
        <v>663</v>
      </c>
      <c r="B479" s="376" t="s">
        <v>58</v>
      </c>
      <c r="C479" s="376" t="s">
        <v>93</v>
      </c>
      <c r="D479" s="376" t="s">
        <v>101</v>
      </c>
      <c r="E479" s="376" t="s">
        <v>92</v>
      </c>
      <c r="F479" s="376" t="s">
        <v>237</v>
      </c>
      <c r="G479" s="376" t="s">
        <v>246</v>
      </c>
      <c r="H479" s="376" t="s">
        <v>253</v>
      </c>
      <c r="I479" s="376" t="s">
        <v>274</v>
      </c>
      <c r="J479" s="376" t="s">
        <v>340</v>
      </c>
      <c r="K479" s="309"/>
      <c r="L479" s="376" t="s">
        <v>343</v>
      </c>
      <c r="M479" s="376" t="s">
        <v>423</v>
      </c>
      <c r="N479" s="376" t="s">
        <v>441</v>
      </c>
      <c r="O479" s="376" t="s">
        <v>451</v>
      </c>
      <c r="P479" s="376" t="s">
        <v>477</v>
      </c>
      <c r="Q479" s="376" t="s">
        <v>501</v>
      </c>
      <c r="R479" s="376" t="s">
        <v>563</v>
      </c>
      <c r="S479" s="376" t="s">
        <v>583</v>
      </c>
      <c r="T479" s="376" t="s">
        <v>626</v>
      </c>
      <c r="U479" s="376" t="s">
        <v>651</v>
      </c>
      <c r="Z479" s="52"/>
      <c r="AC479" s="309"/>
    </row>
    <row r="480" spans="1:53" ht="13.5" customHeight="1" thickBot="1" x14ac:dyDescent="0.25">
      <c r="A480" s="626"/>
      <c r="B480" s="377"/>
      <c r="C480" s="377"/>
      <c r="D480" s="377"/>
      <c r="E480" s="377"/>
      <c r="F480" s="377"/>
      <c r="G480" s="377"/>
      <c r="H480" s="377"/>
      <c r="I480" s="377"/>
      <c r="J480" s="377"/>
      <c r="K480" s="309"/>
      <c r="L480" s="377"/>
      <c r="M480" s="377"/>
      <c r="N480" s="377"/>
      <c r="O480" s="377"/>
      <c r="P480" s="377"/>
      <c r="Q480" s="377"/>
      <c r="R480" s="377"/>
      <c r="S480" s="377"/>
      <c r="T480" s="377"/>
      <c r="U480" s="377"/>
      <c r="Z480" s="52"/>
      <c r="AC480" s="309"/>
    </row>
    <row r="481" spans="1:29" ht="18" customHeight="1" thickTop="1" thickBot="1" x14ac:dyDescent="0.25">
      <c r="A481" s="40" t="s">
        <v>664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45.900000000000006</v>
      </c>
      <c r="D481" s="46">
        <f>IFERROR(W55*1,"0")+IFERROR(W56*1,"0")+IFERROR(W57*1,"0")+IFERROR(W58*1,"0")</f>
        <v>77.400000000000006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29.3</v>
      </c>
      <c r="F481" s="46">
        <f>IFERROR(W130*1,"0")+IFERROR(W131*1,"0")+IFERROR(W132*1,"0")</f>
        <v>0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2.1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23.4</v>
      </c>
      <c r="J481" s="46">
        <f>IFERROR(W203*1,"0")</f>
        <v>0</v>
      </c>
      <c r="K481" s="309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685.2</v>
      </c>
      <c r="M481" s="46">
        <f>IFERROR(W267*1,"0")+IFERROR(W268*1,"0")+IFERROR(W269*1,"0")+IFERROR(W270*1,"0")+IFERROR(W271*1,"0")+IFERROR(W272*1,"0")+IFERROR(W273*1,"0")+IFERROR(W277*1,"0")+IFERROR(W278*1,"0")</f>
        <v>32.400000000000006</v>
      </c>
      <c r="N481" s="46">
        <f>IFERROR(W283*1,"0")+IFERROR(W287*1,"0")+IFERROR(W291*1,"0")+IFERROR(W295*1,"0")</f>
        <v>24.299999999999997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460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39.900000000000006</v>
      </c>
      <c r="R481" s="46">
        <f>IFERROR(W397*1,"0")+IFERROR(W398*1,"0")+IFERROR(W402*1,"0")+IFERROR(W403*1,"0")+IFERROR(W404*1,"0")+IFERROR(W405*1,"0")+IFERROR(W406*1,"0")+IFERROR(W407*1,"0")+IFERROR(W408*1,"0")</f>
        <v>4.2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73.92</v>
      </c>
      <c r="T481" s="46">
        <f>IFERROR(W447*1,"0")+IFERROR(W448*1,"0")+IFERROR(W452*1,"0")+IFERROR(W453*1,"0")+IFERROR(W457*1,"0")+IFERROR(W458*1,"0")+IFERROR(W462*1,"0")+IFERROR(W463*1,"0")</f>
        <v>12.600000000000001</v>
      </c>
      <c r="U481" s="46">
        <f>IFERROR(W468*1,"0")</f>
        <v>0</v>
      </c>
      <c r="Z481" s="52"/>
      <c r="AC481" s="309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7"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A325:X325"/>
    <mergeCell ref="A430:X430"/>
    <mergeCell ref="A59:M60"/>
    <mergeCell ref="N340:R340"/>
    <mergeCell ref="D408:E408"/>
    <mergeCell ref="N79:R79"/>
    <mergeCell ref="I479:I480"/>
    <mergeCell ref="D95:E95"/>
    <mergeCell ref="S17:T17"/>
    <mergeCell ref="N316:T316"/>
    <mergeCell ref="N385:R385"/>
    <mergeCell ref="N310:T310"/>
    <mergeCell ref="Y17:Y18"/>
    <mergeCell ref="S479:S480"/>
    <mergeCell ref="D57:E57"/>
    <mergeCell ref="A247:X247"/>
    <mergeCell ref="N151:R151"/>
    <mergeCell ref="D97:E97"/>
    <mergeCell ref="D268:E268"/>
    <mergeCell ref="N180:R180"/>
    <mergeCell ref="A204:M205"/>
    <mergeCell ref="N272:R272"/>
    <mergeCell ref="A141:M142"/>
    <mergeCell ref="N182:R182"/>
    <mergeCell ref="D184:E184"/>
    <mergeCell ref="A377:M378"/>
    <mergeCell ref="N474:T474"/>
    <mergeCell ref="N84:R84"/>
    <mergeCell ref="N249:R249"/>
    <mergeCell ref="D121:E121"/>
    <mergeCell ref="C478:F478"/>
    <mergeCell ref="J9:L9"/>
    <mergeCell ref="R5:S5"/>
    <mergeCell ref="N27:R27"/>
    <mergeCell ref="A257:M258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D291:E291"/>
    <mergeCell ref="D239:E239"/>
    <mergeCell ref="A8:C8"/>
    <mergeCell ref="A10:C10"/>
    <mergeCell ref="A199:M200"/>
    <mergeCell ref="A13:L13"/>
    <mergeCell ref="A19:X19"/>
    <mergeCell ref="N165:T165"/>
    <mergeCell ref="N81:T81"/>
    <mergeCell ref="D102:E102"/>
    <mergeCell ref="N88:R88"/>
    <mergeCell ref="N450:T450"/>
    <mergeCell ref="D196:E196"/>
    <mergeCell ref="A15:L15"/>
    <mergeCell ref="N23:T23"/>
    <mergeCell ref="A48:X48"/>
    <mergeCell ref="N90:R90"/>
    <mergeCell ref="N261:R261"/>
    <mergeCell ref="A347:M348"/>
    <mergeCell ref="N217:R217"/>
    <mergeCell ref="N381:T381"/>
    <mergeCell ref="D468:E468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D342:E342"/>
    <mergeCell ref="D407:E407"/>
    <mergeCell ref="O478:P478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175:E175"/>
    <mergeCell ref="D218:E218"/>
    <mergeCell ref="N375:R375"/>
    <mergeCell ref="N289:T289"/>
    <mergeCell ref="N440:R440"/>
    <mergeCell ref="A51:M52"/>
    <mergeCell ref="D249:E249"/>
    <mergeCell ref="D170:E170"/>
    <mergeCell ref="D341:E341"/>
    <mergeCell ref="N72:R72"/>
    <mergeCell ref="M17:M18"/>
    <mergeCell ref="N67:R67"/>
    <mergeCell ref="N429:T429"/>
    <mergeCell ref="N132:R132"/>
    <mergeCell ref="N303:R303"/>
    <mergeCell ref="N223:T223"/>
    <mergeCell ref="N230:R230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N198:R198"/>
    <mergeCell ref="N369:R369"/>
    <mergeCell ref="D241:E241"/>
    <mergeCell ref="N418:R418"/>
    <mergeCell ref="D35:E35"/>
    <mergeCell ref="D404:E404"/>
    <mergeCell ref="D10:E10"/>
    <mergeCell ref="N306:R306"/>
    <mergeCell ref="F10:G10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N122:R122"/>
    <mergeCell ref="A326:X326"/>
    <mergeCell ref="A351:X351"/>
    <mergeCell ref="D385:E385"/>
    <mergeCell ref="A120:X120"/>
    <mergeCell ref="N43:R43"/>
    <mergeCell ref="N214:R214"/>
    <mergeCell ref="D86:E86"/>
    <mergeCell ref="N341:R341"/>
    <mergeCell ref="N192:T192"/>
    <mergeCell ref="A469:M470"/>
    <mergeCell ref="N117:R117"/>
    <mergeCell ref="D434:E434"/>
    <mergeCell ref="N353:R353"/>
    <mergeCell ref="N204:T204"/>
    <mergeCell ref="A91:M92"/>
    <mergeCell ref="D436:E436"/>
    <mergeCell ref="N246:T246"/>
    <mergeCell ref="N417:R417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D462:E462"/>
    <mergeCell ref="N433:R433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35:R35"/>
    <mergeCell ref="D222:E222"/>
    <mergeCell ref="G17:G18"/>
    <mergeCell ref="N293:T293"/>
    <mergeCell ref="D314:E314"/>
    <mergeCell ref="A345:X345"/>
    <mergeCell ref="H10:L10"/>
    <mergeCell ref="N287:R287"/>
    <mergeCell ref="A459:M460"/>
    <mergeCell ref="N216:R216"/>
    <mergeCell ref="D153:E153"/>
    <mergeCell ref="N399:T399"/>
    <mergeCell ref="D420:E420"/>
    <mergeCell ref="N59:T59"/>
    <mergeCell ref="G478:N478"/>
    <mergeCell ref="N256:R256"/>
    <mergeCell ref="N109:R109"/>
    <mergeCell ref="N476:T476"/>
    <mergeCell ref="D159:E159"/>
    <mergeCell ref="N414:R414"/>
    <mergeCell ref="D80:E80"/>
    <mergeCell ref="N66:R66"/>
    <mergeCell ref="N188:R188"/>
    <mergeCell ref="A282:X282"/>
    <mergeCell ref="N284:T284"/>
    <mergeCell ref="N416:R416"/>
    <mergeCell ref="A233:M234"/>
    <mergeCell ref="N130:R130"/>
    <mergeCell ref="A227:M228"/>
    <mergeCell ref="N68:R68"/>
    <mergeCell ref="N295:R295"/>
    <mergeCell ref="N432:R432"/>
    <mergeCell ref="N421:R421"/>
    <mergeCell ref="N408:R408"/>
    <mergeCell ref="D39:E39"/>
    <mergeCell ref="N447:R447"/>
    <mergeCell ref="N187:R187"/>
    <mergeCell ref="D418:E418"/>
    <mergeCell ref="D89:E89"/>
    <mergeCell ref="N254:R254"/>
    <mergeCell ref="A288:M289"/>
    <mergeCell ref="A46:X46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D397:E397"/>
    <mergeCell ref="N420:R420"/>
    <mergeCell ref="N164:R164"/>
    <mergeCell ref="P479:P480"/>
    <mergeCell ref="D267:E267"/>
    <mergeCell ref="N96:R96"/>
    <mergeCell ref="D359:E359"/>
    <mergeCell ref="N409:T409"/>
    <mergeCell ref="H17:H18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N172:T172"/>
    <mergeCell ref="N199:T199"/>
    <mergeCell ref="N95:R95"/>
    <mergeCell ref="N70:R70"/>
    <mergeCell ref="D138:E138"/>
    <mergeCell ref="D203:E203"/>
    <mergeCell ref="D374:E374"/>
    <mergeCell ref="N159:R159"/>
    <mergeCell ref="N330:R330"/>
    <mergeCell ref="N97:R97"/>
    <mergeCell ref="N268:R268"/>
    <mergeCell ref="D140:E140"/>
    <mergeCell ref="A160:M161"/>
    <mergeCell ref="N105:T105"/>
    <mergeCell ref="N123:R123"/>
    <mergeCell ref="D7:L7"/>
    <mergeCell ref="E479:E480"/>
    <mergeCell ref="G479:G480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A383:X383"/>
    <mergeCell ref="N274:T274"/>
    <mergeCell ref="D295:E295"/>
    <mergeCell ref="D178:E178"/>
    <mergeCell ref="Q478:R478"/>
    <mergeCell ref="N26:R26"/>
    <mergeCell ref="N153:R153"/>
    <mergeCell ref="D463:E463"/>
    <mergeCell ref="N40:T40"/>
    <mergeCell ref="A442:M443"/>
    <mergeCell ref="N405:R405"/>
    <mergeCell ref="A343:M344"/>
    <mergeCell ref="N380:R380"/>
    <mergeCell ref="N184:R184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08:R108"/>
    <mergeCell ref="N389:T389"/>
    <mergeCell ref="D277:E277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T5:U5"/>
    <mergeCell ref="N374:R374"/>
    <mergeCell ref="A128:X128"/>
    <mergeCell ref="U17:U18"/>
    <mergeCell ref="D190:E190"/>
    <mergeCell ref="A466:X466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N464:T464"/>
    <mergeCell ref="N141:T141"/>
    <mergeCell ref="F479:F480"/>
    <mergeCell ref="N479:N480"/>
    <mergeCell ref="H479:H480"/>
    <mergeCell ref="D327:E327"/>
    <mergeCell ref="N377:T377"/>
    <mergeCell ref="D398:E398"/>
    <mergeCell ref="N233:T233"/>
    <mergeCell ref="A333:X333"/>
    <mergeCell ref="N452:R452"/>
    <mergeCell ref="N427:R427"/>
    <mergeCell ref="N469:T469"/>
    <mergeCell ref="D416:E416"/>
    <mergeCell ref="N370:T370"/>
    <mergeCell ref="D220:E220"/>
    <mergeCell ref="D391:E391"/>
    <mergeCell ref="N297:T297"/>
    <mergeCell ref="D328:E328"/>
    <mergeCell ref="N470:T470"/>
    <mergeCell ref="N397:R397"/>
    <mergeCell ref="N468:R468"/>
    <mergeCell ref="A279:M280"/>
    <mergeCell ref="N145:R145"/>
    <mergeCell ref="N386:R386"/>
    <mergeCell ref="A423:M424"/>
    <mergeCell ref="N242:R242"/>
    <mergeCell ref="A118:M119"/>
    <mergeCell ref="A251:M252"/>
    <mergeCell ref="D27:E27"/>
    <mergeCell ref="N152:R152"/>
    <mergeCell ref="N15:R16"/>
    <mergeCell ref="D116:E116"/>
    <mergeCell ref="A126:M127"/>
    <mergeCell ref="N160:T160"/>
    <mergeCell ref="N219:R219"/>
    <mergeCell ref="D352:E352"/>
    <mergeCell ref="D414:E414"/>
    <mergeCell ref="N37:T37"/>
    <mergeCell ref="A62:X62"/>
    <mergeCell ref="A44:M45"/>
    <mergeCell ref="N99:R99"/>
    <mergeCell ref="N74:R74"/>
    <mergeCell ref="D182:E182"/>
    <mergeCell ref="N163:R163"/>
    <mergeCell ref="N101:R101"/>
    <mergeCell ref="D109:E109"/>
    <mergeCell ref="N324:T324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D103:E103"/>
    <mergeCell ref="N358:R358"/>
    <mergeCell ref="D230:E230"/>
    <mergeCell ref="D168:E168"/>
    <mergeCell ref="D339:E339"/>
    <mergeCell ref="N308:R308"/>
    <mergeCell ref="A6:C6"/>
    <mergeCell ref="N92:T92"/>
    <mergeCell ref="D113:E113"/>
    <mergeCell ref="N422:R422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N133:T133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A201:X201"/>
    <mergeCell ref="D260:E260"/>
    <mergeCell ref="N241:R241"/>
    <mergeCell ref="N124:R124"/>
    <mergeCell ref="A294:X294"/>
    <mergeCell ref="A370:M371"/>
    <mergeCell ref="N436:R436"/>
    <mergeCell ref="N431:R431"/>
    <mergeCell ref="D180:E180"/>
    <mergeCell ref="N224:T224"/>
    <mergeCell ref="N251:T251"/>
    <mergeCell ref="D232:E232"/>
    <mergeCell ref="D403:E403"/>
    <mergeCell ref="A412:X412"/>
    <mergeCell ref="N309:T309"/>
    <mergeCell ref="N443:T443"/>
    <mergeCell ref="A235:X235"/>
    <mergeCell ref="I17:I18"/>
    <mergeCell ref="A321:X321"/>
    <mergeCell ref="D306:E306"/>
    <mergeCell ref="A106:X106"/>
    <mergeCell ref="T12:U12"/>
    <mergeCell ref="N51:T51"/>
    <mergeCell ref="D72:E72"/>
    <mergeCell ref="N368:R368"/>
    <mergeCell ref="N318:R318"/>
    <mergeCell ref="D255:E255"/>
    <mergeCell ref="A23:M24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N221:R221"/>
    <mergeCell ref="D50:E50"/>
    <mergeCell ref="D31:E31"/>
    <mergeCell ref="A317:X317"/>
    <mergeCell ref="N357:R35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N426:R426"/>
    <mergeCell ref="A323:M324"/>
    <mergeCell ref="N364:R364"/>
    <mergeCell ref="A143:X143"/>
    <mergeCell ref="N220:R220"/>
    <mergeCell ref="D236:E236"/>
    <mergeCell ref="D117:E117"/>
    <mergeCell ref="D432:E432"/>
    <mergeCell ref="D55:E55"/>
    <mergeCell ref="N407:R407"/>
    <mergeCell ref="D353:E353"/>
    <mergeCell ref="N195:R195"/>
    <mergeCell ref="D67:E67"/>
    <mergeCell ref="N402:R402"/>
    <mergeCell ref="D158:E158"/>
    <mergeCell ref="D329:E329"/>
    <mergeCell ref="N131:R131"/>
    <mergeCell ref="N236:R236"/>
    <mergeCell ref="D77:E77"/>
    <mergeCell ref="D108:E108"/>
    <mergeCell ref="D375:E375"/>
    <mergeCell ref="D369:E369"/>
    <mergeCell ref="N319:T319"/>
    <mergeCell ref="N344:T344"/>
    <mergeCell ref="BA17:BA18"/>
    <mergeCell ref="N334:R334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463:R463"/>
    <mergeCell ref="N49:R49"/>
    <mergeCell ref="N359:R359"/>
    <mergeCell ref="R6:S9"/>
    <mergeCell ref="D365:E365"/>
    <mergeCell ref="N2:U3"/>
    <mergeCell ref="A437:M438"/>
    <mergeCell ref="A61:X61"/>
    <mergeCell ref="D79:E79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D313:E313"/>
    <mergeCell ref="H5:L5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N457:R457"/>
    <mergeCell ref="D307:E307"/>
    <mergeCell ref="N382:T382"/>
    <mergeCell ref="A338:X338"/>
    <mergeCell ref="N400:T400"/>
    <mergeCell ref="N471:T471"/>
    <mergeCell ref="N30:R30"/>
    <mergeCell ref="D98:E98"/>
    <mergeCell ref="D73:E73"/>
    <mergeCell ref="N44:T44"/>
    <mergeCell ref="N166:T166"/>
    <mergeCell ref="D197:E197"/>
    <mergeCell ref="A135:X135"/>
    <mergeCell ref="N32:T32"/>
    <mergeCell ref="A206:X206"/>
    <mergeCell ref="N134:T134"/>
    <mergeCell ref="A409:M410"/>
    <mergeCell ref="N147:R147"/>
    <mergeCell ref="A104:M105"/>
    <mergeCell ref="N161:T161"/>
    <mergeCell ref="N332:T332"/>
    <mergeCell ref="N459:T459"/>
    <mergeCell ref="N178:R178"/>
    <mergeCell ref="D110:E110"/>
    <mergeCell ref="A356:X356"/>
    <mergeCell ref="A388:M389"/>
    <mergeCell ref="A154:M155"/>
    <mergeCell ref="D70:E70"/>
    <mergeCell ref="N391:R391"/>
    <mergeCell ref="D312:E312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A372:X372"/>
    <mergeCell ref="D357:E357"/>
    <mergeCell ref="N392:R392"/>
    <mergeCell ref="D71:E71"/>
    <mergeCell ref="D187:E187"/>
    <mergeCell ref="N302:R302"/>
    <mergeCell ref="N258:T258"/>
    <mergeCell ref="N245:T245"/>
    <mergeCell ref="A36:M37"/>
    <mergeCell ref="N24:T24"/>
    <mergeCell ref="H9:I9"/>
    <mergeCell ref="A296:M297"/>
    <mergeCell ref="N267:R267"/>
    <mergeCell ref="A38:X38"/>
    <mergeCell ref="N28:R28"/>
    <mergeCell ref="N186:R186"/>
    <mergeCell ref="W17:W18"/>
    <mergeCell ref="N270:R270"/>
    <mergeCell ref="A81:M82"/>
    <mergeCell ref="D30:E30"/>
    <mergeCell ref="D9:E9"/>
    <mergeCell ref="F9:G9"/>
    <mergeCell ref="N138:R138"/>
    <mergeCell ref="N76:R76"/>
    <mergeCell ref="D185:E185"/>
    <mergeCell ref="A194:X194"/>
    <mergeCell ref="N91:T91"/>
    <mergeCell ref="D132:E13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2"/>
    </row>
    <row r="3" spans="2:8" x14ac:dyDescent="0.2">
      <c r="B3" s="47" t="s">
        <v>666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667</v>
      </c>
      <c r="C6" s="47" t="s">
        <v>668</v>
      </c>
      <c r="D6" s="47" t="s">
        <v>669</v>
      </c>
      <c r="E6" s="47"/>
    </row>
    <row r="7" spans="2:8" x14ac:dyDescent="0.2">
      <c r="B7" s="47" t="s">
        <v>670</v>
      </c>
      <c r="C7" s="47" t="s">
        <v>671</v>
      </c>
      <c r="D7" s="47" t="s">
        <v>672</v>
      </c>
      <c r="E7" s="47"/>
    </row>
    <row r="8" spans="2:8" x14ac:dyDescent="0.2">
      <c r="B8" s="47" t="s">
        <v>673</v>
      </c>
      <c r="C8" s="47" t="s">
        <v>674</v>
      </c>
      <c r="D8" s="47" t="s">
        <v>675</v>
      </c>
      <c r="E8" s="47"/>
    </row>
    <row r="9" spans="2:8" x14ac:dyDescent="0.2">
      <c r="B9" s="47" t="s">
        <v>13</v>
      </c>
      <c r="C9" s="47" t="s">
        <v>676</v>
      </c>
      <c r="D9" s="47" t="s">
        <v>677</v>
      </c>
      <c r="E9" s="47"/>
    </row>
    <row r="10" spans="2:8" x14ac:dyDescent="0.2">
      <c r="B10" s="47" t="s">
        <v>678</v>
      </c>
      <c r="C10" s="47" t="s">
        <v>679</v>
      </c>
      <c r="D10" s="47" t="s">
        <v>680</v>
      </c>
      <c r="E10" s="47"/>
    </row>
    <row r="11" spans="2:8" x14ac:dyDescent="0.2">
      <c r="B11" s="47" t="s">
        <v>681</v>
      </c>
      <c r="C11" s="47" t="s">
        <v>682</v>
      </c>
      <c r="D11" s="47" t="s">
        <v>683</v>
      </c>
      <c r="E11" s="47"/>
    </row>
    <row r="13" spans="2:8" x14ac:dyDescent="0.2">
      <c r="B13" s="47" t="s">
        <v>684</v>
      </c>
      <c r="C13" s="47" t="s">
        <v>668</v>
      </c>
      <c r="D13" s="47"/>
      <c r="E13" s="47"/>
    </row>
    <row r="15" spans="2:8" x14ac:dyDescent="0.2">
      <c r="B15" s="47" t="s">
        <v>685</v>
      </c>
      <c r="C15" s="47" t="s">
        <v>671</v>
      </c>
      <c r="D15" s="47"/>
      <c r="E15" s="47"/>
    </row>
    <row r="17" spans="2:5" x14ac:dyDescent="0.2">
      <c r="B17" s="47" t="s">
        <v>686</v>
      </c>
      <c r="C17" s="47" t="s">
        <v>674</v>
      </c>
      <c r="D17" s="47"/>
      <c r="E17" s="47"/>
    </row>
    <row r="19" spans="2:5" x14ac:dyDescent="0.2">
      <c r="B19" s="47" t="s">
        <v>687</v>
      </c>
      <c r="C19" s="47" t="s">
        <v>676</v>
      </c>
      <c r="D19" s="47"/>
      <c r="E19" s="47"/>
    </row>
    <row r="21" spans="2:5" x14ac:dyDescent="0.2">
      <c r="B21" s="47" t="s">
        <v>688</v>
      </c>
      <c r="C21" s="47" t="s">
        <v>679</v>
      </c>
      <c r="D21" s="47"/>
      <c r="E21" s="47"/>
    </row>
    <row r="23" spans="2:5" x14ac:dyDescent="0.2">
      <c r="B23" s="47" t="s">
        <v>689</v>
      </c>
      <c r="C23" s="47" t="s">
        <v>682</v>
      </c>
      <c r="D23" s="47"/>
      <c r="E23" s="47"/>
    </row>
    <row r="25" spans="2:5" x14ac:dyDescent="0.2">
      <c r="B25" s="47" t="s">
        <v>690</v>
      </c>
      <c r="C25" s="47"/>
      <c r="D25" s="47"/>
      <c r="E25" s="47"/>
    </row>
    <row r="26" spans="2:5" x14ac:dyDescent="0.2">
      <c r="B26" s="47" t="s">
        <v>691</v>
      </c>
      <c r="C26" s="47"/>
      <c r="D26" s="47"/>
      <c r="E26" s="47"/>
    </row>
    <row r="27" spans="2:5" x14ac:dyDescent="0.2">
      <c r="B27" s="47" t="s">
        <v>692</v>
      </c>
      <c r="C27" s="47"/>
      <c r="D27" s="47"/>
      <c r="E27" s="47"/>
    </row>
    <row r="28" spans="2:5" x14ac:dyDescent="0.2">
      <c r="B28" s="47" t="s">
        <v>693</v>
      </c>
      <c r="C28" s="47"/>
      <c r="D28" s="47"/>
      <c r="E28" s="47"/>
    </row>
    <row r="29" spans="2:5" x14ac:dyDescent="0.2">
      <c r="B29" s="47" t="s">
        <v>694</v>
      </c>
      <c r="C29" s="47"/>
      <c r="D29" s="47"/>
      <c r="E29" s="47"/>
    </row>
    <row r="30" spans="2:5" x14ac:dyDescent="0.2">
      <c r="B30" s="47" t="s">
        <v>695</v>
      </c>
      <c r="C30" s="47"/>
      <c r="D30" s="47"/>
      <c r="E30" s="47"/>
    </row>
    <row r="31" spans="2:5" x14ac:dyDescent="0.2">
      <c r="B31" s="47" t="s">
        <v>696</v>
      </c>
      <c r="C31" s="47"/>
      <c r="D31" s="47"/>
      <c r="E31" s="47"/>
    </row>
    <row r="32" spans="2:5" x14ac:dyDescent="0.2">
      <c r="B32" s="47" t="s">
        <v>697</v>
      </c>
      <c r="C32" s="47"/>
      <c r="D32" s="47"/>
      <c r="E32" s="47"/>
    </row>
    <row r="33" spans="2:5" x14ac:dyDescent="0.2">
      <c r="B33" s="47" t="s">
        <v>698</v>
      </c>
      <c r="C33" s="47"/>
      <c r="D33" s="47"/>
      <c r="E33" s="47"/>
    </row>
    <row r="34" spans="2:5" x14ac:dyDescent="0.2">
      <c r="B34" s="47" t="s">
        <v>699</v>
      </c>
      <c r="C34" s="47"/>
      <c r="D34" s="47"/>
      <c r="E34" s="47"/>
    </row>
    <row r="35" spans="2:5" x14ac:dyDescent="0.2">
      <c r="B35" s="47" t="s">
        <v>700</v>
      </c>
      <c r="C35" s="47"/>
      <c r="D35" s="47"/>
      <c r="E35" s="47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2023-12-12T08:33:02Z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