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2,12,23 Пушкарный\"/>
    </mc:Choice>
  </mc:AlternateContent>
  <xr:revisionPtr revIDLastSave="0" documentId="13_ncr:1_{7877172F-0B1C-454E-889C-540120EEC6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W203" i="1"/>
  <c r="J481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W172" i="1" s="1"/>
  <c r="N168" i="1"/>
  <c r="V166" i="1"/>
  <c r="V165" i="1"/>
  <c r="X164" i="1"/>
  <c r="W164" i="1"/>
  <c r="N164" i="1"/>
  <c r="W163" i="1"/>
  <c r="W165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N139" i="1"/>
  <c r="W138" i="1"/>
  <c r="G481" i="1" s="1"/>
  <c r="N138" i="1"/>
  <c r="V134" i="1"/>
  <c r="V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W92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V475" i="1" l="1"/>
  <c r="E481" i="1"/>
  <c r="W193" i="1"/>
  <c r="X331" i="1"/>
  <c r="X380" i="1"/>
  <c r="X381" i="1" s="1"/>
  <c r="W381" i="1"/>
  <c r="W394" i="1"/>
  <c r="W455" i="1"/>
  <c r="V471" i="1"/>
  <c r="X370" i="1"/>
  <c r="X257" i="1"/>
  <c r="W33" i="1"/>
  <c r="X35" i="1"/>
  <c r="X36" i="1" s="1"/>
  <c r="W36" i="1"/>
  <c r="X39" i="1"/>
  <c r="X40" i="1" s="1"/>
  <c r="W40" i="1"/>
  <c r="X43" i="1"/>
  <c r="X44" i="1" s="1"/>
  <c r="W44" i="1"/>
  <c r="X49" i="1"/>
  <c r="X51" i="1" s="1"/>
  <c r="D481" i="1"/>
  <c r="W91" i="1"/>
  <c r="W119" i="1"/>
  <c r="W126" i="1"/>
  <c r="W133" i="1"/>
  <c r="X138" i="1"/>
  <c r="W141" i="1"/>
  <c r="H481" i="1"/>
  <c r="I481" i="1"/>
  <c r="X168" i="1"/>
  <c r="W173" i="1"/>
  <c r="X195" i="1"/>
  <c r="X199" i="1" s="1"/>
  <c r="X203" i="1"/>
  <c r="X204" i="1" s="1"/>
  <c r="W204" i="1"/>
  <c r="W224" i="1"/>
  <c r="W234" i="1"/>
  <c r="W252" i="1"/>
  <c r="W257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X426" i="1"/>
  <c r="X428" i="1" s="1"/>
  <c r="X452" i="1"/>
  <c r="X454" i="1" s="1"/>
  <c r="W454" i="1"/>
  <c r="W24" i="1"/>
  <c r="W32" i="1"/>
  <c r="W52" i="1"/>
  <c r="W59" i="1"/>
  <c r="W82" i="1"/>
  <c r="W127" i="1"/>
  <c r="W199" i="1"/>
  <c r="W227" i="1"/>
  <c r="X226" i="1"/>
  <c r="X227" i="1" s="1"/>
  <c r="W228" i="1"/>
  <c r="W246" i="1"/>
  <c r="F9" i="1"/>
  <c r="J9" i="1"/>
  <c r="F10" i="1"/>
  <c r="X22" i="1"/>
  <c r="X23" i="1" s="1"/>
  <c r="X26" i="1"/>
  <c r="X32" i="1" s="1"/>
  <c r="W51" i="1"/>
  <c r="X55" i="1"/>
  <c r="X59" i="1" s="1"/>
  <c r="W60" i="1"/>
  <c r="X63" i="1"/>
  <c r="X81" i="1" s="1"/>
  <c r="W81" i="1"/>
  <c r="X85" i="1"/>
  <c r="X91" i="1" s="1"/>
  <c r="X94" i="1"/>
  <c r="X104" i="1" s="1"/>
  <c r="W105" i="1"/>
  <c r="X107" i="1"/>
  <c r="X118" i="1" s="1"/>
  <c r="W118" i="1"/>
  <c r="X121" i="1"/>
  <c r="X126" i="1" s="1"/>
  <c r="F481" i="1"/>
  <c r="X131" i="1"/>
  <c r="X133" i="1" s="1"/>
  <c r="W134" i="1"/>
  <c r="X139" i="1"/>
  <c r="W142" i="1"/>
  <c r="X145" i="1"/>
  <c r="X154" i="1" s="1"/>
  <c r="W154" i="1"/>
  <c r="X158" i="1"/>
  <c r="X160" i="1" s="1"/>
  <c r="W161" i="1"/>
  <c r="X163" i="1"/>
  <c r="X165" i="1" s="1"/>
  <c r="W166" i="1"/>
  <c r="X169" i="1"/>
  <c r="X175" i="1"/>
  <c r="X192" i="1" s="1"/>
  <c r="W192" i="1"/>
  <c r="W205" i="1"/>
  <c r="W223" i="1"/>
  <c r="X209" i="1"/>
  <c r="X223" i="1" s="1"/>
  <c r="W245" i="1"/>
  <c r="X236" i="1"/>
  <c r="X245" i="1" s="1"/>
  <c r="W258" i="1"/>
  <c r="W263" i="1"/>
  <c r="X260" i="1"/>
  <c r="X263" i="1" s="1"/>
  <c r="W279" i="1"/>
  <c r="S481" i="1"/>
  <c r="V474" i="1"/>
  <c r="P481" i="1"/>
  <c r="H9" i="1"/>
  <c r="B481" i="1"/>
  <c r="W473" i="1"/>
  <c r="W472" i="1"/>
  <c r="W155" i="1"/>
  <c r="W160" i="1"/>
  <c r="W233" i="1"/>
  <c r="X230" i="1"/>
  <c r="X233" i="1" s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W475" i="1" l="1"/>
  <c r="X172" i="1"/>
  <c r="X476" i="1" s="1"/>
  <c r="X141" i="1"/>
  <c r="W474" i="1"/>
  <c r="W471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<sst xmlns="http://schemas.openxmlformats.org/spreadsheetml/2006/main" count="2025" uniqueCount="701">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</sst>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08" customFormat="1" ht="45" customHeight="1" x14ac:dyDescent="0.2">
      <c r="A1" s="41"/>
      <c r="B1" s="41"/>
      <c r="C1" s="41"/>
      <c r="D1" s="454" t="s">
        <v>0</v>
      </c>
      <c r="E1" s="320"/>
      <c r="F1" s="320"/>
      <c r="G1" s="12" t="s">
        <v>1</v>
      </c>
      <c r="H1" s="454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36"/>
      <c r="O3" s="336"/>
      <c r="P3" s="336"/>
      <c r="Q3" s="336"/>
      <c r="R3" s="336"/>
      <c r="S3" s="336"/>
      <c r="T3" s="336"/>
      <c r="U3" s="336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533" t="s">
        <v>7</v>
      </c>
      <c r="B5" s="345"/>
      <c r="C5" s="346"/>
      <c r="D5" s="594"/>
      <c r="E5" s="595"/>
      <c r="F5" s="390" t="s">
        <v>8</v>
      </c>
      <c r="G5" s="346"/>
      <c r="H5" s="594"/>
      <c r="I5" s="630"/>
      <c r="J5" s="630"/>
      <c r="K5" s="630"/>
      <c r="L5" s="595"/>
      <c r="N5" s="24" t="s">
        <v>9</v>
      </c>
      <c r="O5" s="375">
        <v>45270</v>
      </c>
      <c r="P5" s="376"/>
      <c r="R5" s="361" t="s">
        <v>10</v>
      </c>
      <c r="S5" s="362"/>
      <c r="T5" s="504" t="s">
        <v>11</v>
      </c>
      <c r="U5" s="376"/>
      <c r="Z5" s="51"/>
      <c r="AA5" s="51"/>
      <c r="AB5" s="51"/>
    </row>
    <row r="6" spans="1:29" s="308" customFormat="1" ht="24" customHeight="1" x14ac:dyDescent="0.2">
      <c r="A6" s="533" t="s">
        <v>12</v>
      </c>
      <c r="B6" s="345"/>
      <c r="C6" s="346"/>
      <c r="D6" s="406" t="s">
        <v>13</v>
      </c>
      <c r="E6" s="407"/>
      <c r="F6" s="407"/>
      <c r="G6" s="407"/>
      <c r="H6" s="407"/>
      <c r="I6" s="407"/>
      <c r="J6" s="407"/>
      <c r="K6" s="407"/>
      <c r="L6" s="376"/>
      <c r="N6" s="24" t="s">
        <v>14</v>
      </c>
      <c r="O6" s="579" t="str">
        <f>IF(O5=0," ",CHOOSE(WEEKDAY(O5,2),"Понедельник","Вторник","Среда","Четверг","Пятница","Суббота","Воскресенье"))</f>
        <v>Воскресенье</v>
      </c>
      <c r="P6" s="330"/>
      <c r="R6" s="623" t="s">
        <v>15</v>
      </c>
      <c r="S6" s="362"/>
      <c r="T6" s="510" t="s">
        <v>16</v>
      </c>
      <c r="U6" s="511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478" t="str">
        <f>IFERROR(VLOOKUP(DeliveryAddress,Table,3,0),1)</f>
        <v>4</v>
      </c>
      <c r="E7" s="479"/>
      <c r="F7" s="479"/>
      <c r="G7" s="479"/>
      <c r="H7" s="479"/>
      <c r="I7" s="479"/>
      <c r="J7" s="479"/>
      <c r="K7" s="479"/>
      <c r="L7" s="420"/>
      <c r="N7" s="24"/>
      <c r="O7" s="42"/>
      <c r="P7" s="42"/>
      <c r="R7" s="336"/>
      <c r="S7" s="362"/>
      <c r="T7" s="512"/>
      <c r="U7" s="513"/>
      <c r="Z7" s="51"/>
      <c r="AA7" s="51"/>
      <c r="AB7" s="51"/>
    </row>
    <row r="8" spans="1:29" s="308" customFormat="1" ht="25.5" customHeight="1" x14ac:dyDescent="0.2">
      <c r="A8" s="367" t="s">
        <v>17</v>
      </c>
      <c r="B8" s="322"/>
      <c r="C8" s="323"/>
      <c r="D8" s="583"/>
      <c r="E8" s="584"/>
      <c r="F8" s="584"/>
      <c r="G8" s="584"/>
      <c r="H8" s="584"/>
      <c r="I8" s="584"/>
      <c r="J8" s="584"/>
      <c r="K8" s="584"/>
      <c r="L8" s="585"/>
      <c r="N8" s="24" t="s">
        <v>18</v>
      </c>
      <c r="O8" s="395">
        <v>0.33333333333333331</v>
      </c>
      <c r="P8" s="376"/>
      <c r="R8" s="336"/>
      <c r="S8" s="362"/>
      <c r="T8" s="512"/>
      <c r="U8" s="513"/>
      <c r="Z8" s="51"/>
      <c r="AA8" s="51"/>
      <c r="AB8" s="51"/>
    </row>
    <row r="9" spans="1:29" s="308" customFormat="1" ht="39.950000000000003" customHeight="1" x14ac:dyDescent="0.2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3"/>
      <c r="E9" s="360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N9" s="26" t="s">
        <v>19</v>
      </c>
      <c r="O9" s="375"/>
      <c r="P9" s="376"/>
      <c r="R9" s="336"/>
      <c r="S9" s="362"/>
      <c r="T9" s="514"/>
      <c r="U9" s="515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3"/>
      <c r="E10" s="360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36" t="str">
        <f>IFERROR(VLOOKUP($D$10,Proxy,2,FALSE),"")</f>
        <v/>
      </c>
      <c r="I10" s="336"/>
      <c r="J10" s="336"/>
      <c r="K10" s="336"/>
      <c r="L10" s="336"/>
      <c r="N10" s="26" t="s">
        <v>20</v>
      </c>
      <c r="O10" s="395"/>
      <c r="P10" s="376"/>
      <c r="S10" s="24" t="s">
        <v>21</v>
      </c>
      <c r="T10" s="636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5"/>
      <c r="P11" s="376"/>
      <c r="S11" s="24" t="s">
        <v>25</v>
      </c>
      <c r="T11" s="382" t="s">
        <v>26</v>
      </c>
      <c r="U11" s="383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368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4" t="s">
        <v>28</v>
      </c>
      <c r="O12" s="419"/>
      <c r="P12" s="420"/>
      <c r="Q12" s="23"/>
      <c r="S12" s="24"/>
      <c r="T12" s="320"/>
      <c r="U12" s="336"/>
      <c r="Z12" s="51"/>
      <c r="AA12" s="51"/>
      <c r="AB12" s="51"/>
    </row>
    <row r="13" spans="1:29" s="308" customFormat="1" ht="23.25" customHeight="1" x14ac:dyDescent="0.2">
      <c r="A13" s="368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6"/>
      <c r="N13" s="26" t="s">
        <v>30</v>
      </c>
      <c r="O13" s="382"/>
      <c r="P13" s="383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368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372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524" t="s">
        <v>33</v>
      </c>
      <c r="O15" s="320"/>
      <c r="P15" s="320"/>
      <c r="Q15" s="320"/>
      <c r="R15" s="3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34</v>
      </c>
      <c r="B17" s="324" t="s">
        <v>35</v>
      </c>
      <c r="C17" s="541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4"/>
      <c r="P17" s="574"/>
      <c r="Q17" s="574"/>
      <c r="R17" s="325"/>
      <c r="S17" s="353" t="s">
        <v>47</v>
      </c>
      <c r="T17" s="346"/>
      <c r="U17" s="324" t="s">
        <v>48</v>
      </c>
      <c r="V17" s="324" t="s">
        <v>49</v>
      </c>
      <c r="W17" s="653" t="s">
        <v>50</v>
      </c>
      <c r="X17" s="324" t="s">
        <v>51</v>
      </c>
      <c r="Y17" s="351" t="s">
        <v>52</v>
      </c>
      <c r="Z17" s="351" t="s">
        <v>53</v>
      </c>
      <c r="AA17" s="351" t="s">
        <v>54</v>
      </c>
      <c r="AB17" s="614"/>
      <c r="AC17" s="615"/>
      <c r="AD17" s="544"/>
      <c r="BA17" s="609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5"/>
      <c r="P18" s="575"/>
      <c r="Q18" s="575"/>
      <c r="R18" s="327"/>
      <c r="S18" s="309" t="s">
        <v>56</v>
      </c>
      <c r="T18" s="309" t="s">
        <v>57</v>
      </c>
      <c r="U18" s="331"/>
      <c r="V18" s="331"/>
      <c r="W18" s="654"/>
      <c r="X18" s="331"/>
      <c r="Y18" s="352"/>
      <c r="Z18" s="352"/>
      <c r="AA18" s="616"/>
      <c r="AB18" s="617"/>
      <c r="AC18" s="618"/>
      <c r="AD18" s="545"/>
      <c r="BA18" s="336"/>
    </row>
    <row r="19" spans="1:53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8"/>
      <c r="Z19" s="48"/>
    </row>
    <row r="20" spans="1:53" ht="16.5" customHeight="1" x14ac:dyDescent="0.25">
      <c r="A20" s="366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customHeight="1" x14ac:dyDescent="0.25">
      <c r="A21" s="335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3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7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8"/>
      <c r="N23" s="321" t="s">
        <v>65</v>
      </c>
      <c r="O23" s="322"/>
      <c r="P23" s="322"/>
      <c r="Q23" s="322"/>
      <c r="R23" s="322"/>
      <c r="S23" s="322"/>
      <c r="T23" s="323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8"/>
      <c r="N24" s="321" t="s">
        <v>65</v>
      </c>
      <c r="O24" s="322"/>
      <c r="P24" s="322"/>
      <c r="Q24" s="322"/>
      <c r="R24" s="322"/>
      <c r="S24" s="322"/>
      <c r="T24" s="323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5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3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3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3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3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3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3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7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8"/>
      <c r="N32" s="321" t="s">
        <v>65</v>
      </c>
      <c r="O32" s="322"/>
      <c r="P32" s="322"/>
      <c r="Q32" s="322"/>
      <c r="R32" s="322"/>
      <c r="S32" s="322"/>
      <c r="T32" s="323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8"/>
      <c r="N33" s="321" t="s">
        <v>65</v>
      </c>
      <c r="O33" s="322"/>
      <c r="P33" s="322"/>
      <c r="Q33" s="322"/>
      <c r="R33" s="322"/>
      <c r="S33" s="322"/>
      <c r="T33" s="323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5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3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37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8"/>
      <c r="N36" s="321" t="s">
        <v>65</v>
      </c>
      <c r="O36" s="322"/>
      <c r="P36" s="322"/>
      <c r="Q36" s="322"/>
      <c r="R36" s="322"/>
      <c r="S36" s="322"/>
      <c r="T36" s="323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8"/>
      <c r="N37" s="321" t="s">
        <v>65</v>
      </c>
      <c r="O37" s="322"/>
      <c r="P37" s="322"/>
      <c r="Q37" s="322"/>
      <c r="R37" s="322"/>
      <c r="S37" s="322"/>
      <c r="T37" s="323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5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3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37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8"/>
      <c r="N40" s="321" t="s">
        <v>65</v>
      </c>
      <c r="O40" s="322"/>
      <c r="P40" s="322"/>
      <c r="Q40" s="322"/>
      <c r="R40" s="322"/>
      <c r="S40" s="322"/>
      <c r="T40" s="323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8"/>
      <c r="N41" s="321" t="s">
        <v>65</v>
      </c>
      <c r="O41" s="322"/>
      <c r="P41" s="322"/>
      <c r="Q41" s="322"/>
      <c r="R41" s="322"/>
      <c r="S41" s="322"/>
      <c r="T41" s="323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5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3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37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8"/>
      <c r="N44" s="321" t="s">
        <v>65</v>
      </c>
      <c r="O44" s="322"/>
      <c r="P44" s="322"/>
      <c r="Q44" s="322"/>
      <c r="R44" s="322"/>
      <c r="S44" s="322"/>
      <c r="T44" s="323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8"/>
      <c r="N45" s="321" t="s">
        <v>65</v>
      </c>
      <c r="O45" s="322"/>
      <c r="P45" s="322"/>
      <c r="Q45" s="322"/>
      <c r="R45" s="322"/>
      <c r="S45" s="322"/>
      <c r="T45" s="323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9" t="s">
        <v>92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48"/>
      <c r="Z46" s="48"/>
    </row>
    <row r="47" spans="1:53" ht="16.5" customHeight="1" x14ac:dyDescent="0.25">
      <c r="A47" s="366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customHeight="1" x14ac:dyDescent="0.25">
      <c r="A48" s="335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3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4"/>
      <c r="T49" s="34"/>
      <c r="U49" s="35" t="s">
        <v>64</v>
      </c>
      <c r="V49" s="315">
        <v>60</v>
      </c>
      <c r="W49" s="316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3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7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8"/>
      <c r="N51" s="321" t="s">
        <v>65</v>
      </c>
      <c r="O51" s="322"/>
      <c r="P51" s="322"/>
      <c r="Q51" s="322"/>
      <c r="R51" s="322"/>
      <c r="S51" s="322"/>
      <c r="T51" s="323"/>
      <c r="U51" s="37" t="s">
        <v>66</v>
      </c>
      <c r="V51" s="317">
        <f>IFERROR(V49/H49,"0")+IFERROR(V50/H50,"0")</f>
        <v>5.5555555555555554</v>
      </c>
      <c r="W51" s="317">
        <f>IFERROR(W49/H49,"0")+IFERROR(W50/H50,"0")</f>
        <v>6.0000000000000009</v>
      </c>
      <c r="X51" s="317">
        <f>IFERROR(IF(X49="",0,X49),"0")+IFERROR(IF(X50="",0,X50),"0")</f>
        <v>0.1305</v>
      </c>
      <c r="Y51" s="318"/>
      <c r="Z51" s="318"/>
    </row>
    <row r="52" spans="1:53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8"/>
      <c r="N52" s="321" t="s">
        <v>65</v>
      </c>
      <c r="O52" s="322"/>
      <c r="P52" s="322"/>
      <c r="Q52" s="322"/>
      <c r="R52" s="322"/>
      <c r="S52" s="322"/>
      <c r="T52" s="323"/>
      <c r="U52" s="37" t="s">
        <v>64</v>
      </c>
      <c r="V52" s="317">
        <f>IFERROR(SUM(V49:V50),"0")</f>
        <v>60</v>
      </c>
      <c r="W52" s="317">
        <f>IFERROR(SUM(W49:W50),"0")</f>
        <v>64.800000000000011</v>
      </c>
      <c r="X52" s="37"/>
      <c r="Y52" s="318"/>
      <c r="Z52" s="318"/>
    </row>
    <row r="53" spans="1:53" ht="16.5" customHeight="1" x14ac:dyDescent="0.25">
      <c r="A53" s="366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customHeight="1" x14ac:dyDescent="0.25">
      <c r="A54" s="335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3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4"/>
      <c r="T55" s="34"/>
      <c r="U55" s="35" t="s">
        <v>64</v>
      </c>
      <c r="V55" s="315">
        <v>200</v>
      </c>
      <c r="W55" s="316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3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5" t="s">
        <v>107</v>
      </c>
      <c r="O56" s="329"/>
      <c r="P56" s="329"/>
      <c r="Q56" s="329"/>
      <c r="R56" s="33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3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3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37" t="s">
        <v>112</v>
      </c>
      <c r="O58" s="329"/>
      <c r="P58" s="329"/>
      <c r="Q58" s="329"/>
      <c r="R58" s="33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7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8"/>
      <c r="N59" s="321" t="s">
        <v>65</v>
      </c>
      <c r="O59" s="322"/>
      <c r="P59" s="322"/>
      <c r="Q59" s="322"/>
      <c r="R59" s="322"/>
      <c r="S59" s="322"/>
      <c r="T59" s="323"/>
      <c r="U59" s="37" t="s">
        <v>66</v>
      </c>
      <c r="V59" s="317">
        <f>IFERROR(V55/H55,"0")+IFERROR(V56/H56,"0")+IFERROR(V57/H57,"0")+IFERROR(V58/H58,"0")</f>
        <v>18.518518518518519</v>
      </c>
      <c r="W59" s="317">
        <f>IFERROR(W55/H55,"0")+IFERROR(W56/H56,"0")+IFERROR(W57/H57,"0")+IFERROR(W58/H58,"0")</f>
        <v>19</v>
      </c>
      <c r="X59" s="317">
        <f>IFERROR(IF(X55="",0,X55),"0")+IFERROR(IF(X56="",0,X56),"0")+IFERROR(IF(X57="",0,X57),"0")+IFERROR(IF(X58="",0,X58),"0")</f>
        <v>0.41324999999999995</v>
      </c>
      <c r="Y59" s="318"/>
      <c r="Z59" s="318"/>
    </row>
    <row r="60" spans="1:53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8"/>
      <c r="N60" s="321" t="s">
        <v>65</v>
      </c>
      <c r="O60" s="322"/>
      <c r="P60" s="322"/>
      <c r="Q60" s="322"/>
      <c r="R60" s="322"/>
      <c r="S60" s="322"/>
      <c r="T60" s="323"/>
      <c r="U60" s="37" t="s">
        <v>64</v>
      </c>
      <c r="V60" s="317">
        <f>IFERROR(SUM(V55:V58),"0")</f>
        <v>200</v>
      </c>
      <c r="W60" s="317">
        <f>IFERROR(SUM(W55:W58),"0")</f>
        <v>205.20000000000002</v>
      </c>
      <c r="X60" s="37"/>
      <c r="Y60" s="318"/>
      <c r="Z60" s="318"/>
    </row>
    <row r="61" spans="1:53" ht="16.5" customHeight="1" x14ac:dyDescent="0.25">
      <c r="A61" s="366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customHeight="1" x14ac:dyDescent="0.25">
      <c r="A62" s="335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3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77" t="s">
        <v>115</v>
      </c>
      <c r="O63" s="329"/>
      <c r="P63" s="329"/>
      <c r="Q63" s="329"/>
      <c r="R63" s="33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3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627" t="s">
        <v>119</v>
      </c>
      <c r="O64" s="329"/>
      <c r="P64" s="329"/>
      <c r="Q64" s="329"/>
      <c r="R64" s="33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3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4"/>
      <c r="T65" s="34"/>
      <c r="U65" s="35" t="s">
        <v>64</v>
      </c>
      <c r="V65" s="315">
        <v>40</v>
      </c>
      <c r="W65" s="316">
        <f t="shared" si="2"/>
        <v>43.2</v>
      </c>
      <c r="X65" s="36">
        <f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3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40" t="s">
        <v>125</v>
      </c>
      <c r="O66" s="329"/>
      <c r="P66" s="329"/>
      <c r="Q66" s="329"/>
      <c r="R66" s="33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3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3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3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3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3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3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3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3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4"/>
      <c r="T73" s="34"/>
      <c r="U73" s="35" t="s">
        <v>64</v>
      </c>
      <c r="V73" s="315">
        <v>22</v>
      </c>
      <c r="W73" s="316">
        <f t="shared" si="2"/>
        <v>22.5</v>
      </c>
      <c r="X73" s="36">
        <f t="shared" si="3"/>
        <v>4.6850000000000003E-2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3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27" t="s">
        <v>142</v>
      </c>
      <c r="O74" s="329"/>
      <c r="P74" s="329"/>
      <c r="Q74" s="329"/>
      <c r="R74" s="33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3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599" t="s">
        <v>144</v>
      </c>
      <c r="O75" s="329"/>
      <c r="P75" s="329"/>
      <c r="Q75" s="329"/>
      <c r="R75" s="33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3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532" t="s">
        <v>147</v>
      </c>
      <c r="O76" s="329"/>
      <c r="P76" s="329"/>
      <c r="Q76" s="329"/>
      <c r="R76" s="33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3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3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3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3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3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7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8"/>
      <c r="N81" s="321" t="s">
        <v>65</v>
      </c>
      <c r="O81" s="322"/>
      <c r="P81" s="322"/>
      <c r="Q81" s="322"/>
      <c r="R81" s="322"/>
      <c r="S81" s="322"/>
      <c r="T81" s="323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8.5925925925925917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0.13385</v>
      </c>
      <c r="Y81" s="318"/>
      <c r="Z81" s="318"/>
    </row>
    <row r="82" spans="1:53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8"/>
      <c r="N82" s="321" t="s">
        <v>65</v>
      </c>
      <c r="O82" s="322"/>
      <c r="P82" s="322"/>
      <c r="Q82" s="322"/>
      <c r="R82" s="322"/>
      <c r="S82" s="322"/>
      <c r="T82" s="323"/>
      <c r="U82" s="37" t="s">
        <v>64</v>
      </c>
      <c r="V82" s="317">
        <f>IFERROR(SUM(V63:V80),"0")</f>
        <v>62</v>
      </c>
      <c r="W82" s="317">
        <f>IFERROR(SUM(W63:W80),"0")</f>
        <v>65.7</v>
      </c>
      <c r="X82" s="37"/>
      <c r="Y82" s="318"/>
      <c r="Z82" s="318"/>
    </row>
    <row r="83" spans="1:53" ht="14.25" customHeight="1" x14ac:dyDescent="0.25">
      <c r="A83" s="335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3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47" t="s">
        <v>158</v>
      </c>
      <c r="O84" s="329"/>
      <c r="P84" s="329"/>
      <c r="Q84" s="329"/>
      <c r="R84" s="33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3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3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563" t="s">
        <v>163</v>
      </c>
      <c r="O86" s="329"/>
      <c r="P86" s="329"/>
      <c r="Q86" s="329"/>
      <c r="R86" s="33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3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499" t="s">
        <v>166</v>
      </c>
      <c r="O87" s="329"/>
      <c r="P87" s="329"/>
      <c r="Q87" s="329"/>
      <c r="R87" s="33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3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71" t="s">
        <v>170</v>
      </c>
      <c r="O88" s="329"/>
      <c r="P88" s="329"/>
      <c r="Q88" s="329"/>
      <c r="R88" s="33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3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3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5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4"/>
      <c r="T90" s="34"/>
      <c r="U90" s="35" t="s">
        <v>64</v>
      </c>
      <c r="V90" s="315">
        <v>15</v>
      </c>
      <c r="W90" s="316">
        <f t="shared" si="4"/>
        <v>15</v>
      </c>
      <c r="X90" s="36">
        <f>IFERROR(IF(W90=0,"",ROUNDUP(W90/H90,0)*0.00753),"")</f>
        <v>3.7650000000000003E-2</v>
      </c>
      <c r="Y90" s="56"/>
      <c r="Z90" s="57"/>
      <c r="AD90" s="58"/>
      <c r="BA90" s="99" t="s">
        <v>1</v>
      </c>
    </row>
    <row r="91" spans="1:53" x14ac:dyDescent="0.2">
      <c r="A91" s="337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8"/>
      <c r="N91" s="321" t="s">
        <v>65</v>
      </c>
      <c r="O91" s="322"/>
      <c r="P91" s="322"/>
      <c r="Q91" s="322"/>
      <c r="R91" s="322"/>
      <c r="S91" s="322"/>
      <c r="T91" s="323"/>
      <c r="U91" s="37" t="s">
        <v>66</v>
      </c>
      <c r="V91" s="317">
        <f>IFERROR(V84/H84,"0")+IFERROR(V85/H85,"0")+IFERROR(V86/H86,"0")+IFERROR(V87/H87,"0")+IFERROR(V88/H88,"0")+IFERROR(V89/H89,"0")+IFERROR(V90/H90,"0")</f>
        <v>5</v>
      </c>
      <c r="W91" s="317">
        <f>IFERROR(W84/H84,"0")+IFERROR(W85/H85,"0")+IFERROR(W86/H86,"0")+IFERROR(W87/H87,"0")+IFERROR(W88/H88,"0")+IFERROR(W89/H89,"0")+IFERROR(W90/H90,"0")</f>
        <v>5</v>
      </c>
      <c r="X91" s="317">
        <f>IFERROR(IF(X84="",0,X84),"0")+IFERROR(IF(X85="",0,X85),"0")+IFERROR(IF(X86="",0,X86),"0")+IFERROR(IF(X87="",0,X87),"0")+IFERROR(IF(X88="",0,X88),"0")+IFERROR(IF(X89="",0,X89),"0")+IFERROR(IF(X90="",0,X90),"0")</f>
        <v>3.7650000000000003E-2</v>
      </c>
      <c r="Y91" s="318"/>
      <c r="Z91" s="318"/>
    </row>
    <row r="92" spans="1:53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8"/>
      <c r="N92" s="321" t="s">
        <v>65</v>
      </c>
      <c r="O92" s="322"/>
      <c r="P92" s="322"/>
      <c r="Q92" s="322"/>
      <c r="R92" s="322"/>
      <c r="S92" s="322"/>
      <c r="T92" s="323"/>
      <c r="U92" s="37" t="s">
        <v>64</v>
      </c>
      <c r="V92" s="317">
        <f>IFERROR(SUM(V84:V90),"0")</f>
        <v>15</v>
      </c>
      <c r="W92" s="317">
        <f>IFERROR(SUM(W84:W90),"0")</f>
        <v>15</v>
      </c>
      <c r="X92" s="37"/>
      <c r="Y92" s="318"/>
      <c r="Z92" s="318"/>
    </row>
    <row r="93" spans="1:53" ht="14.25" customHeight="1" x14ac:dyDescent="0.25">
      <c r="A93" s="335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3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3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3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3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3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4"/>
      <c r="T98" s="34"/>
      <c r="U98" s="35" t="s">
        <v>64</v>
      </c>
      <c r="V98" s="315">
        <v>30</v>
      </c>
      <c r="W98" s="316">
        <f t="shared" si="5"/>
        <v>36</v>
      </c>
      <c r="X98" s="36">
        <f>IFERROR(IF(W98=0,"",ROUNDUP(W98/H98,0)*0.02175),"")</f>
        <v>8.6999999999999994E-2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3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3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3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3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602" t="s">
        <v>193</v>
      </c>
      <c r="O102" s="329"/>
      <c r="P102" s="329"/>
      <c r="Q102" s="329"/>
      <c r="R102" s="33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3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90" t="s">
        <v>193</v>
      </c>
      <c r="O103" s="329"/>
      <c r="P103" s="329"/>
      <c r="Q103" s="329"/>
      <c r="R103" s="33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37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8"/>
      <c r="N104" s="321" t="s">
        <v>65</v>
      </c>
      <c r="O104" s="322"/>
      <c r="P104" s="322"/>
      <c r="Q104" s="322"/>
      <c r="R104" s="322"/>
      <c r="S104" s="322"/>
      <c r="T104" s="323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3.3333333333333335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4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8.6999999999999994E-2</v>
      </c>
      <c r="Y104" s="318"/>
      <c r="Z104" s="318"/>
    </row>
    <row r="105" spans="1:53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8"/>
      <c r="N105" s="321" t="s">
        <v>65</v>
      </c>
      <c r="O105" s="322"/>
      <c r="P105" s="322"/>
      <c r="Q105" s="322"/>
      <c r="R105" s="322"/>
      <c r="S105" s="322"/>
      <c r="T105" s="323"/>
      <c r="U105" s="37" t="s">
        <v>64</v>
      </c>
      <c r="V105" s="317">
        <f>IFERROR(SUM(V94:V103),"0")</f>
        <v>30</v>
      </c>
      <c r="W105" s="317">
        <f>IFERROR(SUM(W94:W103),"0")</f>
        <v>36</v>
      </c>
      <c r="X105" s="37"/>
      <c r="Y105" s="318"/>
      <c r="Z105" s="318"/>
    </row>
    <row r="106" spans="1:53" ht="14.25" customHeight="1" x14ac:dyDescent="0.25">
      <c r="A106" s="335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3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435" t="s">
        <v>197</v>
      </c>
      <c r="O107" s="329"/>
      <c r="P107" s="329"/>
      <c r="Q107" s="329"/>
      <c r="R107" s="330"/>
      <c r="S107" s="34"/>
      <c r="T107" s="34"/>
      <c r="U107" s="35" t="s">
        <v>64</v>
      </c>
      <c r="V107" s="315">
        <v>80</v>
      </c>
      <c r="W107" s="316">
        <f t="shared" ref="W107:W117" si="6">IFERROR(IF(V107="",0,CEILING((V107/$H107),1)*$H107),"")</f>
        <v>81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3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68" t="s">
        <v>199</v>
      </c>
      <c r="O108" s="329"/>
      <c r="P108" s="329"/>
      <c r="Q108" s="329"/>
      <c r="R108" s="33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3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53" t="s">
        <v>202</v>
      </c>
      <c r="O109" s="329"/>
      <c r="P109" s="329"/>
      <c r="Q109" s="329"/>
      <c r="R109" s="33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3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3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46" t="s">
        <v>207</v>
      </c>
      <c r="O111" s="329"/>
      <c r="P111" s="329"/>
      <c r="Q111" s="329"/>
      <c r="R111" s="33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3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3" t="s">
        <v>209</v>
      </c>
      <c r="O112" s="329"/>
      <c r="P112" s="329"/>
      <c r="Q112" s="329"/>
      <c r="R112" s="33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3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0" t="s">
        <v>212</v>
      </c>
      <c r="O113" s="329"/>
      <c r="P113" s="329"/>
      <c r="Q113" s="329"/>
      <c r="R113" s="33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3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56" t="s">
        <v>215</v>
      </c>
      <c r="O114" s="329"/>
      <c r="P114" s="329"/>
      <c r="Q114" s="329"/>
      <c r="R114" s="33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3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82" t="s">
        <v>218</v>
      </c>
      <c r="O115" s="329"/>
      <c r="P115" s="329"/>
      <c r="Q115" s="329"/>
      <c r="R115" s="33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3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3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31" t="s">
        <v>223</v>
      </c>
      <c r="O117" s="329"/>
      <c r="P117" s="329"/>
      <c r="Q117" s="329"/>
      <c r="R117" s="33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37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8"/>
      <c r="N118" s="321" t="s">
        <v>65</v>
      </c>
      <c r="O118" s="322"/>
      <c r="P118" s="322"/>
      <c r="Q118" s="322"/>
      <c r="R118" s="322"/>
      <c r="S118" s="322"/>
      <c r="T118" s="323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9.8765432098765444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318"/>
      <c r="Z118" s="318"/>
    </row>
    <row r="119" spans="1:53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8"/>
      <c r="N119" s="321" t="s">
        <v>65</v>
      </c>
      <c r="O119" s="322"/>
      <c r="P119" s="322"/>
      <c r="Q119" s="322"/>
      <c r="R119" s="322"/>
      <c r="S119" s="322"/>
      <c r="T119" s="323"/>
      <c r="U119" s="37" t="s">
        <v>64</v>
      </c>
      <c r="V119" s="317">
        <f>IFERROR(SUM(V107:V117),"0")</f>
        <v>80</v>
      </c>
      <c r="W119" s="317">
        <f>IFERROR(SUM(W107:W117),"0")</f>
        <v>81</v>
      </c>
      <c r="X119" s="37"/>
      <c r="Y119" s="318"/>
      <c r="Z119" s="318"/>
    </row>
    <row r="120" spans="1:53" ht="14.25" customHeight="1" x14ac:dyDescent="0.25">
      <c r="A120" s="335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3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3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3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5" t="s">
        <v>231</v>
      </c>
      <c r="O123" s="329"/>
      <c r="P123" s="329"/>
      <c r="Q123" s="329"/>
      <c r="R123" s="33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3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3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19" t="s">
        <v>236</v>
      </c>
      <c r="O125" s="329"/>
      <c r="P125" s="329"/>
      <c r="Q125" s="329"/>
      <c r="R125" s="33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37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8"/>
      <c r="N126" s="321" t="s">
        <v>65</v>
      </c>
      <c r="O126" s="322"/>
      <c r="P126" s="322"/>
      <c r="Q126" s="322"/>
      <c r="R126" s="322"/>
      <c r="S126" s="322"/>
      <c r="T126" s="323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8"/>
      <c r="N127" s="321" t="s">
        <v>65</v>
      </c>
      <c r="O127" s="322"/>
      <c r="P127" s="322"/>
      <c r="Q127" s="322"/>
      <c r="R127" s="322"/>
      <c r="S127" s="322"/>
      <c r="T127" s="323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66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customHeight="1" x14ac:dyDescent="0.25">
      <c r="A129" s="335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3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41" t="s">
        <v>240</v>
      </c>
      <c r="O130" s="329"/>
      <c r="P130" s="329"/>
      <c r="Q130" s="329"/>
      <c r="R130" s="330"/>
      <c r="S130" s="34"/>
      <c r="T130" s="34"/>
      <c r="U130" s="35" t="s">
        <v>64</v>
      </c>
      <c r="V130" s="315">
        <v>30</v>
      </c>
      <c r="W130" s="316">
        <f>IFERROR(IF(V130="",0,CEILING((V130/$H130),1)*$H130),"")</f>
        <v>33.6</v>
      </c>
      <c r="X130" s="36">
        <f>IFERROR(IF(W130=0,"",ROUNDUP(W130/H130,0)*0.02175),"")</f>
        <v>8.6999999999999994E-2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3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3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37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8"/>
      <c r="N133" s="321" t="s">
        <v>65</v>
      </c>
      <c r="O133" s="322"/>
      <c r="P133" s="322"/>
      <c r="Q133" s="322"/>
      <c r="R133" s="322"/>
      <c r="S133" s="322"/>
      <c r="T133" s="323"/>
      <c r="U133" s="37" t="s">
        <v>66</v>
      </c>
      <c r="V133" s="317">
        <f>IFERROR(V130/H130,"0")+IFERROR(V131/H131,"0")+IFERROR(V132/H132,"0")</f>
        <v>3.5714285714285712</v>
      </c>
      <c r="W133" s="317">
        <f>IFERROR(W130/H130,"0")+IFERROR(W131/H131,"0")+IFERROR(W132/H132,"0")</f>
        <v>4</v>
      </c>
      <c r="X133" s="317">
        <f>IFERROR(IF(X130="",0,X130),"0")+IFERROR(IF(X131="",0,X131),"0")+IFERROR(IF(X132="",0,X132),"0")</f>
        <v>8.6999999999999994E-2</v>
      </c>
      <c r="Y133" s="318"/>
      <c r="Z133" s="318"/>
    </row>
    <row r="134" spans="1:53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8"/>
      <c r="N134" s="321" t="s">
        <v>65</v>
      </c>
      <c r="O134" s="322"/>
      <c r="P134" s="322"/>
      <c r="Q134" s="322"/>
      <c r="R134" s="322"/>
      <c r="S134" s="322"/>
      <c r="T134" s="323"/>
      <c r="U134" s="37" t="s">
        <v>64</v>
      </c>
      <c r="V134" s="317">
        <f>IFERROR(SUM(V130:V132),"0")</f>
        <v>30</v>
      </c>
      <c r="W134" s="317">
        <f>IFERROR(SUM(W130:W132),"0")</f>
        <v>33.6</v>
      </c>
      <c r="X134" s="37"/>
      <c r="Y134" s="318"/>
      <c r="Z134" s="318"/>
    </row>
    <row r="135" spans="1:53" ht="27.75" customHeight="1" x14ac:dyDescent="0.2">
      <c r="A135" s="369" t="s">
        <v>245</v>
      </c>
      <c r="B135" s="370"/>
      <c r="C135" s="370"/>
      <c r="D135" s="370"/>
      <c r="E135" s="370"/>
      <c r="F135" s="370"/>
      <c r="G135" s="370"/>
      <c r="H135" s="370"/>
      <c r="I135" s="370"/>
      <c r="J135" s="370"/>
      <c r="K135" s="370"/>
      <c r="L135" s="370"/>
      <c r="M135" s="370"/>
      <c r="N135" s="370"/>
      <c r="O135" s="370"/>
      <c r="P135" s="370"/>
      <c r="Q135" s="370"/>
      <c r="R135" s="370"/>
      <c r="S135" s="370"/>
      <c r="T135" s="370"/>
      <c r="U135" s="370"/>
      <c r="V135" s="370"/>
      <c r="W135" s="370"/>
      <c r="X135" s="370"/>
      <c r="Y135" s="48"/>
      <c r="Z135" s="48"/>
    </row>
    <row r="136" spans="1:53" ht="16.5" customHeight="1" x14ac:dyDescent="0.25">
      <c r="A136" s="366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customHeight="1" x14ac:dyDescent="0.25">
      <c r="A137" s="335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3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5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3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3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37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8"/>
      <c r="N141" s="321" t="s">
        <v>65</v>
      </c>
      <c r="O141" s="322"/>
      <c r="P141" s="322"/>
      <c r="Q141" s="322"/>
      <c r="R141" s="322"/>
      <c r="S141" s="322"/>
      <c r="T141" s="323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8"/>
      <c r="N142" s="321" t="s">
        <v>65</v>
      </c>
      <c r="O142" s="322"/>
      <c r="P142" s="322"/>
      <c r="Q142" s="322"/>
      <c r="R142" s="322"/>
      <c r="S142" s="322"/>
      <c r="T142" s="323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66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customHeight="1" x14ac:dyDescent="0.25">
      <c r="A144" s="335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3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8" t="s">
        <v>256</v>
      </c>
      <c r="O145" s="329"/>
      <c r="P145" s="329"/>
      <c r="Q145" s="329"/>
      <c r="R145" s="33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3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3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3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3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3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3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3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3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37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8"/>
      <c r="N154" s="321" t="s">
        <v>65</v>
      </c>
      <c r="O154" s="322"/>
      <c r="P154" s="322"/>
      <c r="Q154" s="322"/>
      <c r="R154" s="322"/>
      <c r="S154" s="322"/>
      <c r="T154" s="323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8"/>
      <c r="N155" s="321" t="s">
        <v>65</v>
      </c>
      <c r="O155" s="322"/>
      <c r="P155" s="322"/>
      <c r="Q155" s="322"/>
      <c r="R155" s="322"/>
      <c r="S155" s="322"/>
      <c r="T155" s="323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customHeight="1" x14ac:dyDescent="0.25">
      <c r="A156" s="366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customHeight="1" x14ac:dyDescent="0.25">
      <c r="A157" s="335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3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3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37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8"/>
      <c r="N160" s="321" t="s">
        <v>65</v>
      </c>
      <c r="O160" s="322"/>
      <c r="P160" s="322"/>
      <c r="Q160" s="322"/>
      <c r="R160" s="322"/>
      <c r="S160" s="322"/>
      <c r="T160" s="323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8"/>
      <c r="N161" s="321" t="s">
        <v>65</v>
      </c>
      <c r="O161" s="322"/>
      <c r="P161" s="322"/>
      <c r="Q161" s="322"/>
      <c r="R161" s="322"/>
      <c r="S161" s="322"/>
      <c r="T161" s="323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5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3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29" t="s">
        <v>281</v>
      </c>
      <c r="O163" s="329"/>
      <c r="P163" s="329"/>
      <c r="Q163" s="329"/>
      <c r="R163" s="33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3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37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8"/>
      <c r="N165" s="321" t="s">
        <v>65</v>
      </c>
      <c r="O165" s="322"/>
      <c r="P165" s="322"/>
      <c r="Q165" s="322"/>
      <c r="R165" s="322"/>
      <c r="S165" s="322"/>
      <c r="T165" s="323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8"/>
      <c r="N166" s="321" t="s">
        <v>65</v>
      </c>
      <c r="O166" s="322"/>
      <c r="P166" s="322"/>
      <c r="Q166" s="322"/>
      <c r="R166" s="322"/>
      <c r="S166" s="322"/>
      <c r="T166" s="323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5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3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3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3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3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37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8"/>
      <c r="N172" s="321" t="s">
        <v>65</v>
      </c>
      <c r="O172" s="322"/>
      <c r="P172" s="322"/>
      <c r="Q172" s="322"/>
      <c r="R172" s="322"/>
      <c r="S172" s="322"/>
      <c r="T172" s="323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8"/>
      <c r="N173" s="321" t="s">
        <v>65</v>
      </c>
      <c r="O173" s="322"/>
      <c r="P173" s="322"/>
      <c r="Q173" s="322"/>
      <c r="R173" s="322"/>
      <c r="S173" s="322"/>
      <c r="T173" s="323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5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3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3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626" t="s">
        <v>296</v>
      </c>
      <c r="O176" s="329"/>
      <c r="P176" s="329"/>
      <c r="Q176" s="329"/>
      <c r="R176" s="33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3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3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41" t="s">
        <v>301</v>
      </c>
      <c r="O178" s="329"/>
      <c r="P178" s="329"/>
      <c r="Q178" s="329"/>
      <c r="R178" s="33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3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3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3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37" t="s">
        <v>308</v>
      </c>
      <c r="O181" s="329"/>
      <c r="P181" s="329"/>
      <c r="Q181" s="329"/>
      <c r="R181" s="33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3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43" t="s">
        <v>311</v>
      </c>
      <c r="O182" s="329"/>
      <c r="P182" s="329"/>
      <c r="Q182" s="329"/>
      <c r="R182" s="33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3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3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3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3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4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3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3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3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3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3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6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37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8"/>
      <c r="N192" s="321" t="s">
        <v>65</v>
      </c>
      <c r="O192" s="322"/>
      <c r="P192" s="322"/>
      <c r="Q192" s="322"/>
      <c r="R192" s="322"/>
      <c r="S192" s="322"/>
      <c r="T192" s="323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8"/>
      <c r="N193" s="321" t="s">
        <v>65</v>
      </c>
      <c r="O193" s="322"/>
      <c r="P193" s="322"/>
      <c r="Q193" s="322"/>
      <c r="R193" s="322"/>
      <c r="S193" s="322"/>
      <c r="T193" s="323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customHeight="1" x14ac:dyDescent="0.25">
      <c r="A194" s="335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3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7" t="s">
        <v>332</v>
      </c>
      <c r="O195" s="329"/>
      <c r="P195" s="329"/>
      <c r="Q195" s="329"/>
      <c r="R195" s="33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3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398" t="s">
        <v>335</v>
      </c>
      <c r="O196" s="329"/>
      <c r="P196" s="329"/>
      <c r="Q196" s="329"/>
      <c r="R196" s="33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3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5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3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0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37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8"/>
      <c r="N199" s="321" t="s">
        <v>65</v>
      </c>
      <c r="O199" s="322"/>
      <c r="P199" s="322"/>
      <c r="Q199" s="322"/>
      <c r="R199" s="322"/>
      <c r="S199" s="322"/>
      <c r="T199" s="323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8"/>
      <c r="N200" s="321" t="s">
        <v>65</v>
      </c>
      <c r="O200" s="322"/>
      <c r="P200" s="322"/>
      <c r="Q200" s="322"/>
      <c r="R200" s="322"/>
      <c r="S200" s="322"/>
      <c r="T200" s="323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customHeight="1" x14ac:dyDescent="0.25">
      <c r="A201" s="366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customHeight="1" x14ac:dyDescent="0.25">
      <c r="A202" s="335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3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37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8"/>
      <c r="N204" s="321" t="s">
        <v>65</v>
      </c>
      <c r="O204" s="322"/>
      <c r="P204" s="322"/>
      <c r="Q204" s="322"/>
      <c r="R204" s="322"/>
      <c r="S204" s="322"/>
      <c r="T204" s="323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8"/>
      <c r="N205" s="321" t="s">
        <v>65</v>
      </c>
      <c r="O205" s="322"/>
      <c r="P205" s="322"/>
      <c r="Q205" s="322"/>
      <c r="R205" s="322"/>
      <c r="S205" s="322"/>
      <c r="T205" s="323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66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customHeight="1" x14ac:dyDescent="0.25">
      <c r="A207" s="335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3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2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3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4"/>
      <c r="T209" s="34"/>
      <c r="U209" s="35" t="s">
        <v>64</v>
      </c>
      <c r="V209" s="315">
        <v>100</v>
      </c>
      <c r="W209" s="316">
        <f t="shared" si="10"/>
        <v>108</v>
      </c>
      <c r="X209" s="36">
        <f>IFERROR(IF(W209=0,"",ROUNDUP(W209/H209,0)*0.02039),"")</f>
        <v>0.20389999999999997</v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3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3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3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3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4"/>
      <c r="T213" s="34"/>
      <c r="U213" s="35" t="s">
        <v>64</v>
      </c>
      <c r="V213" s="315">
        <v>50</v>
      </c>
      <c r="W213" s="316">
        <f t="shared" si="10"/>
        <v>54</v>
      </c>
      <c r="X213" s="36">
        <f>IFERROR(IF(W213=0,"",ROUNDUP(W213/H213,0)*0.02175),"")</f>
        <v>0.10874999999999999</v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3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3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8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3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4"/>
      <c r="T216" s="34"/>
      <c r="U216" s="35" t="s">
        <v>64</v>
      </c>
      <c r="V216" s="315">
        <v>25</v>
      </c>
      <c r="W216" s="316">
        <f t="shared" si="10"/>
        <v>25</v>
      </c>
      <c r="X216" s="36">
        <f t="shared" ref="X216:X222" si="11">IFERROR(IF(W216=0,"",ROUNDUP(W216/H216,0)*0.00937),"")</f>
        <v>4.6850000000000003E-2</v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3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3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4"/>
      <c r="T218" s="34"/>
      <c r="U218" s="35" t="s">
        <v>64</v>
      </c>
      <c r="V218" s="315">
        <v>25</v>
      </c>
      <c r="W218" s="316">
        <f t="shared" si="10"/>
        <v>25</v>
      </c>
      <c r="X218" s="36">
        <f t="shared" si="11"/>
        <v>4.6850000000000003E-2</v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3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3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3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8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3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5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37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8"/>
      <c r="N223" s="321" t="s">
        <v>65</v>
      </c>
      <c r="O223" s="322"/>
      <c r="P223" s="322"/>
      <c r="Q223" s="322"/>
      <c r="R223" s="322"/>
      <c r="S223" s="322"/>
      <c r="T223" s="323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23.888888888888889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25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0.40634999999999999</v>
      </c>
      <c r="Y223" s="318"/>
      <c r="Z223" s="318"/>
    </row>
    <row r="224" spans="1:53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8"/>
      <c r="N224" s="321" t="s">
        <v>65</v>
      </c>
      <c r="O224" s="322"/>
      <c r="P224" s="322"/>
      <c r="Q224" s="322"/>
      <c r="R224" s="322"/>
      <c r="S224" s="322"/>
      <c r="T224" s="323"/>
      <c r="U224" s="37" t="s">
        <v>64</v>
      </c>
      <c r="V224" s="317">
        <f>IFERROR(SUM(V208:V222),"0")</f>
        <v>200</v>
      </c>
      <c r="W224" s="317">
        <f>IFERROR(SUM(W208:W222),"0")</f>
        <v>212</v>
      </c>
      <c r="X224" s="37"/>
      <c r="Y224" s="318"/>
      <c r="Z224" s="318"/>
    </row>
    <row r="225" spans="1:53" ht="14.25" customHeight="1" x14ac:dyDescent="0.25">
      <c r="A225" s="335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3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37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8"/>
      <c r="N227" s="321" t="s">
        <v>65</v>
      </c>
      <c r="O227" s="322"/>
      <c r="P227" s="322"/>
      <c r="Q227" s="322"/>
      <c r="R227" s="322"/>
      <c r="S227" s="322"/>
      <c r="T227" s="323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8"/>
      <c r="N228" s="321" t="s">
        <v>65</v>
      </c>
      <c r="O228" s="322"/>
      <c r="P228" s="322"/>
      <c r="Q228" s="322"/>
      <c r="R228" s="322"/>
      <c r="S228" s="322"/>
      <c r="T228" s="323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5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3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4"/>
      <c r="T230" s="34"/>
      <c r="U230" s="35" t="s">
        <v>64</v>
      </c>
      <c r="V230" s="315">
        <v>100</v>
      </c>
      <c r="W230" s="316">
        <f>IFERROR(IF(V230="",0,CEILING((V230/$H230),1)*$H230),"")</f>
        <v>100.80000000000001</v>
      </c>
      <c r="X230" s="36">
        <f>IFERROR(IF(W230=0,"",ROUNDUP(W230/H230,0)*0.00753),"")</f>
        <v>0.18071999999999999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3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4"/>
      <c r="T231" s="34"/>
      <c r="U231" s="35" t="s">
        <v>64</v>
      </c>
      <c r="V231" s="315">
        <v>70</v>
      </c>
      <c r="W231" s="316">
        <f>IFERROR(IF(V231="",0,CEILING((V231/$H231),1)*$H231),"")</f>
        <v>71.400000000000006</v>
      </c>
      <c r="X231" s="36">
        <f>IFERROR(IF(W231=0,"",ROUNDUP(W231/H231,0)*0.00753),"")</f>
        <v>0.12801000000000001</v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3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37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8"/>
      <c r="N233" s="321" t="s">
        <v>65</v>
      </c>
      <c r="O233" s="322"/>
      <c r="P233" s="322"/>
      <c r="Q233" s="322"/>
      <c r="R233" s="322"/>
      <c r="S233" s="322"/>
      <c r="T233" s="323"/>
      <c r="U233" s="37" t="s">
        <v>66</v>
      </c>
      <c r="V233" s="317">
        <f>IFERROR(V230/H230,"0")+IFERROR(V231/H231,"0")+IFERROR(V232/H232,"0")</f>
        <v>40.476190476190474</v>
      </c>
      <c r="W233" s="317">
        <f>IFERROR(W230/H230,"0")+IFERROR(W231/H231,"0")+IFERROR(W232/H232,"0")</f>
        <v>41</v>
      </c>
      <c r="X233" s="317">
        <f>IFERROR(IF(X230="",0,X230),"0")+IFERROR(IF(X231="",0,X231),"0")+IFERROR(IF(X232="",0,X232),"0")</f>
        <v>0.30873</v>
      </c>
      <c r="Y233" s="318"/>
      <c r="Z233" s="318"/>
    </row>
    <row r="234" spans="1:53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8"/>
      <c r="N234" s="321" t="s">
        <v>65</v>
      </c>
      <c r="O234" s="322"/>
      <c r="P234" s="322"/>
      <c r="Q234" s="322"/>
      <c r="R234" s="322"/>
      <c r="S234" s="322"/>
      <c r="T234" s="323"/>
      <c r="U234" s="37" t="s">
        <v>64</v>
      </c>
      <c r="V234" s="317">
        <f>IFERROR(SUM(V230:V232),"0")</f>
        <v>170</v>
      </c>
      <c r="W234" s="317">
        <f>IFERROR(SUM(W230:W232),"0")</f>
        <v>172.20000000000002</v>
      </c>
      <c r="X234" s="37"/>
      <c r="Y234" s="318"/>
      <c r="Z234" s="318"/>
    </row>
    <row r="235" spans="1:53" ht="14.25" customHeight="1" x14ac:dyDescent="0.25">
      <c r="A235" s="335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3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4"/>
      <c r="T236" s="34"/>
      <c r="U236" s="35" t="s">
        <v>64</v>
      </c>
      <c r="V236" s="315">
        <v>1800</v>
      </c>
      <c r="W236" s="316">
        <f t="shared" ref="W236:W244" si="12">IFERROR(IF(V236="",0,CEILING((V236/$H236),1)*$H236),"")</f>
        <v>1806.3</v>
      </c>
      <c r="X236" s="36">
        <f>IFERROR(IF(W236=0,"",ROUNDUP(W236/H236,0)*0.02175),"")</f>
        <v>4.85025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3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3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3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423" t="s">
        <v>388</v>
      </c>
      <c r="O239" s="329"/>
      <c r="P239" s="329"/>
      <c r="Q239" s="329"/>
      <c r="R239" s="330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3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486" t="s">
        <v>391</v>
      </c>
      <c r="O240" s="329"/>
      <c r="P240" s="329"/>
      <c r="Q240" s="329"/>
      <c r="R240" s="33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3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5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3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3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3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5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7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8"/>
      <c r="N245" s="321" t="s">
        <v>65</v>
      </c>
      <c r="O245" s="322"/>
      <c r="P245" s="322"/>
      <c r="Q245" s="322"/>
      <c r="R245" s="322"/>
      <c r="S245" s="322"/>
      <c r="T245" s="323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222.22222222222223</v>
      </c>
      <c r="W245" s="317">
        <f>IFERROR(W236/H236,"0")+IFERROR(W237/H237,"0")+IFERROR(W238/H238,"0")+IFERROR(W239/H239,"0")+IFERROR(W240/H240,"0")+IFERROR(W241/H241,"0")+IFERROR(W242/H242,"0")+IFERROR(W243/H243,"0")+IFERROR(W244/H244,"0")</f>
        <v>223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4.85025</v>
      </c>
      <c r="Y245" s="318"/>
      <c r="Z245" s="318"/>
    </row>
    <row r="246" spans="1:53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8"/>
      <c r="N246" s="321" t="s">
        <v>65</v>
      </c>
      <c r="O246" s="322"/>
      <c r="P246" s="322"/>
      <c r="Q246" s="322"/>
      <c r="R246" s="322"/>
      <c r="S246" s="322"/>
      <c r="T246" s="323"/>
      <c r="U246" s="37" t="s">
        <v>64</v>
      </c>
      <c r="V246" s="317">
        <f>IFERROR(SUM(V236:V244),"0")</f>
        <v>1800</v>
      </c>
      <c r="W246" s="317">
        <f>IFERROR(SUM(W236:W244),"0")</f>
        <v>1806.3</v>
      </c>
      <c r="X246" s="37"/>
      <c r="Y246" s="318"/>
      <c r="Z246" s="318"/>
    </row>
    <row r="247" spans="1:53" ht="14.25" customHeight="1" x14ac:dyDescent="0.25">
      <c r="A247" s="335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3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3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3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4"/>
      <c r="T249" s="34"/>
      <c r="U249" s="35" t="s">
        <v>64</v>
      </c>
      <c r="V249" s="315">
        <v>50</v>
      </c>
      <c r="W249" s="316">
        <f>IFERROR(IF(V249="",0,CEILING((V249/$H249),1)*$H249),"")</f>
        <v>54.6</v>
      </c>
      <c r="X249" s="36">
        <f>IFERROR(IF(W249=0,"",ROUNDUP(W249/H249,0)*0.02175),"")</f>
        <v>0.15225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3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4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37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8"/>
      <c r="N251" s="321" t="s">
        <v>65</v>
      </c>
      <c r="O251" s="322"/>
      <c r="P251" s="322"/>
      <c r="Q251" s="322"/>
      <c r="R251" s="322"/>
      <c r="S251" s="322"/>
      <c r="T251" s="323"/>
      <c r="U251" s="37" t="s">
        <v>66</v>
      </c>
      <c r="V251" s="317">
        <f>IFERROR(V248/H248,"0")+IFERROR(V249/H249,"0")+IFERROR(V250/H250,"0")</f>
        <v>6.4102564102564106</v>
      </c>
      <c r="W251" s="317">
        <f>IFERROR(W248/H248,"0")+IFERROR(W249/H249,"0")+IFERROR(W250/H250,"0")</f>
        <v>7</v>
      </c>
      <c r="X251" s="317">
        <f>IFERROR(IF(X248="",0,X248),"0")+IFERROR(IF(X249="",0,X249),"0")+IFERROR(IF(X250="",0,X250),"0")</f>
        <v>0.15225</v>
      </c>
      <c r="Y251" s="318"/>
      <c r="Z251" s="318"/>
    </row>
    <row r="252" spans="1:53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8"/>
      <c r="N252" s="321" t="s">
        <v>65</v>
      </c>
      <c r="O252" s="322"/>
      <c r="P252" s="322"/>
      <c r="Q252" s="322"/>
      <c r="R252" s="322"/>
      <c r="S252" s="322"/>
      <c r="T252" s="323"/>
      <c r="U252" s="37" t="s">
        <v>64</v>
      </c>
      <c r="V252" s="317">
        <f>IFERROR(SUM(V248:V250),"0")</f>
        <v>50</v>
      </c>
      <c r="W252" s="317">
        <f>IFERROR(SUM(W248:W250),"0")</f>
        <v>54.6</v>
      </c>
      <c r="X252" s="37"/>
      <c r="Y252" s="318"/>
      <c r="Z252" s="318"/>
    </row>
    <row r="253" spans="1:53" ht="14.25" customHeight="1" x14ac:dyDescent="0.25">
      <c r="A253" s="335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3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461" t="s">
        <v>408</v>
      </c>
      <c r="O254" s="329"/>
      <c r="P254" s="329"/>
      <c r="Q254" s="329"/>
      <c r="R254" s="33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3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566" t="s">
        <v>411</v>
      </c>
      <c r="O255" s="329"/>
      <c r="P255" s="329"/>
      <c r="Q255" s="329"/>
      <c r="R255" s="33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3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37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8"/>
      <c r="N257" s="321" t="s">
        <v>65</v>
      </c>
      <c r="O257" s="322"/>
      <c r="P257" s="322"/>
      <c r="Q257" s="322"/>
      <c r="R257" s="322"/>
      <c r="S257" s="322"/>
      <c r="T257" s="323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8"/>
      <c r="N258" s="321" t="s">
        <v>65</v>
      </c>
      <c r="O258" s="322"/>
      <c r="P258" s="322"/>
      <c r="Q258" s="322"/>
      <c r="R258" s="322"/>
      <c r="S258" s="322"/>
      <c r="T258" s="323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35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3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3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3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37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8"/>
      <c r="N263" s="321" t="s">
        <v>65</v>
      </c>
      <c r="O263" s="322"/>
      <c r="P263" s="322"/>
      <c r="Q263" s="322"/>
      <c r="R263" s="322"/>
      <c r="S263" s="322"/>
      <c r="T263" s="323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8"/>
      <c r="N264" s="321" t="s">
        <v>65</v>
      </c>
      <c r="O264" s="322"/>
      <c r="P264" s="322"/>
      <c r="Q264" s="322"/>
      <c r="R264" s="322"/>
      <c r="S264" s="322"/>
      <c r="T264" s="323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66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customHeight="1" x14ac:dyDescent="0.25">
      <c r="A266" s="335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3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65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3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3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4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3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655" t="s">
        <v>430</v>
      </c>
      <c r="O270" s="329"/>
      <c r="P270" s="329"/>
      <c r="Q270" s="329"/>
      <c r="R270" s="33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3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6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3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3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37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8"/>
      <c r="N274" s="321" t="s">
        <v>65</v>
      </c>
      <c r="O274" s="322"/>
      <c r="P274" s="322"/>
      <c r="Q274" s="322"/>
      <c r="R274" s="322"/>
      <c r="S274" s="322"/>
      <c r="T274" s="323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8"/>
      <c r="N275" s="321" t="s">
        <v>65</v>
      </c>
      <c r="O275" s="322"/>
      <c r="P275" s="322"/>
      <c r="Q275" s="322"/>
      <c r="R275" s="322"/>
      <c r="S275" s="322"/>
      <c r="T275" s="323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5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3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4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3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37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8"/>
      <c r="N279" s="321" t="s">
        <v>65</v>
      </c>
      <c r="O279" s="322"/>
      <c r="P279" s="322"/>
      <c r="Q279" s="322"/>
      <c r="R279" s="322"/>
      <c r="S279" s="322"/>
      <c r="T279" s="323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8"/>
      <c r="N280" s="321" t="s">
        <v>65</v>
      </c>
      <c r="O280" s="322"/>
      <c r="P280" s="322"/>
      <c r="Q280" s="322"/>
      <c r="R280" s="322"/>
      <c r="S280" s="322"/>
      <c r="T280" s="323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66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customHeight="1" x14ac:dyDescent="0.25">
      <c r="A282" s="335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3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4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37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8"/>
      <c r="N284" s="321" t="s">
        <v>65</v>
      </c>
      <c r="O284" s="322"/>
      <c r="P284" s="322"/>
      <c r="Q284" s="322"/>
      <c r="R284" s="322"/>
      <c r="S284" s="322"/>
      <c r="T284" s="323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8"/>
      <c r="N285" s="321" t="s">
        <v>65</v>
      </c>
      <c r="O285" s="322"/>
      <c r="P285" s="322"/>
      <c r="Q285" s="322"/>
      <c r="R285" s="322"/>
      <c r="S285" s="322"/>
      <c r="T285" s="323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5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3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4"/>
      <c r="T287" s="34"/>
      <c r="U287" s="35" t="s">
        <v>64</v>
      </c>
      <c r="V287" s="315">
        <v>50</v>
      </c>
      <c r="W287" s="316">
        <f>IFERROR(IF(V287="",0,CEILING((V287/$H287),1)*$H287),"")</f>
        <v>56.699999999999996</v>
      </c>
      <c r="X287" s="36">
        <f>IFERROR(IF(W287=0,"",ROUNDUP(W287/H287,0)*0.02175),"")</f>
        <v>0.15225</v>
      </c>
      <c r="Y287" s="56"/>
      <c r="Z287" s="57"/>
      <c r="AD287" s="58"/>
      <c r="BA287" s="218" t="s">
        <v>1</v>
      </c>
    </row>
    <row r="288" spans="1:53" x14ac:dyDescent="0.2">
      <c r="A288" s="337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8"/>
      <c r="N288" s="321" t="s">
        <v>65</v>
      </c>
      <c r="O288" s="322"/>
      <c r="P288" s="322"/>
      <c r="Q288" s="322"/>
      <c r="R288" s="322"/>
      <c r="S288" s="322"/>
      <c r="T288" s="323"/>
      <c r="U288" s="37" t="s">
        <v>66</v>
      </c>
      <c r="V288" s="317">
        <f>IFERROR(V287/H287,"0")</f>
        <v>6.1728395061728394</v>
      </c>
      <c r="W288" s="317">
        <f>IFERROR(W287/H287,"0")</f>
        <v>7</v>
      </c>
      <c r="X288" s="317">
        <f>IFERROR(IF(X287="",0,X287),"0")</f>
        <v>0.15225</v>
      </c>
      <c r="Y288" s="318"/>
      <c r="Z288" s="318"/>
    </row>
    <row r="289" spans="1:53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8"/>
      <c r="N289" s="321" t="s">
        <v>65</v>
      </c>
      <c r="O289" s="322"/>
      <c r="P289" s="322"/>
      <c r="Q289" s="322"/>
      <c r="R289" s="322"/>
      <c r="S289" s="322"/>
      <c r="T289" s="323"/>
      <c r="U289" s="37" t="s">
        <v>64</v>
      </c>
      <c r="V289" s="317">
        <f>IFERROR(SUM(V287:V287),"0")</f>
        <v>50</v>
      </c>
      <c r="W289" s="317">
        <f>IFERROR(SUM(W287:W287),"0")</f>
        <v>56.699999999999996</v>
      </c>
      <c r="X289" s="37"/>
      <c r="Y289" s="318"/>
      <c r="Z289" s="318"/>
    </row>
    <row r="290" spans="1:53" ht="14.25" customHeight="1" x14ac:dyDescent="0.25">
      <c r="A290" s="335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3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3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37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8"/>
      <c r="N292" s="321" t="s">
        <v>65</v>
      </c>
      <c r="O292" s="322"/>
      <c r="P292" s="322"/>
      <c r="Q292" s="322"/>
      <c r="R292" s="322"/>
      <c r="S292" s="322"/>
      <c r="T292" s="323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8"/>
      <c r="N293" s="321" t="s">
        <v>65</v>
      </c>
      <c r="O293" s="322"/>
      <c r="P293" s="322"/>
      <c r="Q293" s="322"/>
      <c r="R293" s="322"/>
      <c r="S293" s="322"/>
      <c r="T293" s="323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5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3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37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8"/>
      <c r="N296" s="321" t="s">
        <v>65</v>
      </c>
      <c r="O296" s="322"/>
      <c r="P296" s="322"/>
      <c r="Q296" s="322"/>
      <c r="R296" s="322"/>
      <c r="S296" s="322"/>
      <c r="T296" s="323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8"/>
      <c r="N297" s="321" t="s">
        <v>65</v>
      </c>
      <c r="O297" s="322"/>
      <c r="P297" s="322"/>
      <c r="Q297" s="322"/>
      <c r="R297" s="322"/>
      <c r="S297" s="322"/>
      <c r="T297" s="323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9" t="s">
        <v>450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48"/>
      <c r="Z298" s="48"/>
    </row>
    <row r="299" spans="1:53" ht="16.5" customHeight="1" x14ac:dyDescent="0.25">
      <c r="A299" s="366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customHeight="1" x14ac:dyDescent="0.25">
      <c r="A300" s="335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3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4"/>
      <c r="T301" s="34"/>
      <c r="U301" s="35" t="s">
        <v>64</v>
      </c>
      <c r="V301" s="315">
        <v>300</v>
      </c>
      <c r="W301" s="316">
        <f t="shared" ref="W301:W308" si="14">IFERROR(IF(V301="",0,CEILING((V301/$H301),1)*$H301),"")</f>
        <v>300</v>
      </c>
      <c r="X301" s="36">
        <f>IFERROR(IF(W301=0,"",ROUNDUP(W301/H301,0)*0.02175),"")</f>
        <v>0.43499999999999994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3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6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3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4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3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4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3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5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4"/>
      <c r="T305" s="34"/>
      <c r="U305" s="35" t="s">
        <v>64</v>
      </c>
      <c r="V305" s="315">
        <v>150</v>
      </c>
      <c r="W305" s="316">
        <f t="shared" si="14"/>
        <v>150</v>
      </c>
      <c r="X305" s="36">
        <f>IFERROR(IF(W305=0,"",ROUNDUP(W305/H305,0)*0.02175),"")</f>
        <v>0.21749999999999997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3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402" t="s">
        <v>461</v>
      </c>
      <c r="O306" s="329"/>
      <c r="P306" s="329"/>
      <c r="Q306" s="329"/>
      <c r="R306" s="33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3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3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7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8"/>
      <c r="N309" s="321" t="s">
        <v>65</v>
      </c>
      <c r="O309" s="322"/>
      <c r="P309" s="322"/>
      <c r="Q309" s="322"/>
      <c r="R309" s="322"/>
      <c r="S309" s="322"/>
      <c r="T309" s="323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30</v>
      </c>
      <c r="W309" s="317">
        <f>IFERROR(W301/H301,"0")+IFERROR(W302/H302,"0")+IFERROR(W303/H303,"0")+IFERROR(W304/H304,"0")+IFERROR(W305/H305,"0")+IFERROR(W306/H306,"0")+IFERROR(W307/H307,"0")+IFERROR(W308/H308,"0")</f>
        <v>30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0.65249999999999986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8"/>
      <c r="N310" s="321" t="s">
        <v>65</v>
      </c>
      <c r="O310" s="322"/>
      <c r="P310" s="322"/>
      <c r="Q310" s="322"/>
      <c r="R310" s="322"/>
      <c r="S310" s="322"/>
      <c r="T310" s="323"/>
      <c r="U310" s="37" t="s">
        <v>64</v>
      </c>
      <c r="V310" s="317">
        <f>IFERROR(SUM(V301:V308),"0")</f>
        <v>450</v>
      </c>
      <c r="W310" s="317">
        <f>IFERROR(SUM(W301:W308),"0")</f>
        <v>450</v>
      </c>
      <c r="X310" s="37"/>
      <c r="Y310" s="318"/>
      <c r="Z310" s="318"/>
    </row>
    <row r="311" spans="1:53" ht="14.25" customHeight="1" x14ac:dyDescent="0.25">
      <c r="A311" s="335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3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3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4"/>
      <c r="T312" s="34"/>
      <c r="U312" s="35" t="s">
        <v>64</v>
      </c>
      <c r="V312" s="315">
        <v>150</v>
      </c>
      <c r="W312" s="316">
        <f>IFERROR(IF(V312="",0,CEILING((V312/$H312),1)*$H312),"")</f>
        <v>150</v>
      </c>
      <c r="X312" s="36">
        <f>IFERROR(IF(W312=0,"",ROUNDUP(W312/H312,0)*0.02175),"")</f>
        <v>0.21749999999999997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3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328" t="s">
        <v>470</v>
      </c>
      <c r="O313" s="329"/>
      <c r="P313" s="329"/>
      <c r="Q313" s="329"/>
      <c r="R313" s="33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3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7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8"/>
      <c r="N315" s="321" t="s">
        <v>65</v>
      </c>
      <c r="O315" s="322"/>
      <c r="P315" s="322"/>
      <c r="Q315" s="322"/>
      <c r="R315" s="322"/>
      <c r="S315" s="322"/>
      <c r="T315" s="323"/>
      <c r="U315" s="37" t="s">
        <v>66</v>
      </c>
      <c r="V315" s="317">
        <f>IFERROR(V312/H312,"0")+IFERROR(V313/H313,"0")+IFERROR(V314/H314,"0")</f>
        <v>10</v>
      </c>
      <c r="W315" s="317">
        <f>IFERROR(W312/H312,"0")+IFERROR(W313/H313,"0")+IFERROR(W314/H314,"0")</f>
        <v>10</v>
      </c>
      <c r="X315" s="317">
        <f>IFERROR(IF(X312="",0,X312),"0")+IFERROR(IF(X313="",0,X313),"0")+IFERROR(IF(X314="",0,X314),"0")</f>
        <v>0.21749999999999997</v>
      </c>
      <c r="Y315" s="318"/>
      <c r="Z315" s="318"/>
    </row>
    <row r="316" spans="1:53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8"/>
      <c r="N316" s="321" t="s">
        <v>65</v>
      </c>
      <c r="O316" s="322"/>
      <c r="P316" s="322"/>
      <c r="Q316" s="322"/>
      <c r="R316" s="322"/>
      <c r="S316" s="322"/>
      <c r="T316" s="323"/>
      <c r="U316" s="37" t="s">
        <v>64</v>
      </c>
      <c r="V316" s="317">
        <f>IFERROR(SUM(V312:V314),"0")</f>
        <v>150</v>
      </c>
      <c r="W316" s="317">
        <f>IFERROR(SUM(W312:W314),"0")</f>
        <v>150</v>
      </c>
      <c r="X316" s="37"/>
      <c r="Y316" s="318"/>
      <c r="Z316" s="318"/>
    </row>
    <row r="317" spans="1:53" ht="14.25" customHeight="1" x14ac:dyDescent="0.25">
      <c r="A317" s="335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3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5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37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8"/>
      <c r="N319" s="321" t="s">
        <v>65</v>
      </c>
      <c r="O319" s="322"/>
      <c r="P319" s="322"/>
      <c r="Q319" s="322"/>
      <c r="R319" s="322"/>
      <c r="S319" s="322"/>
      <c r="T319" s="323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8"/>
      <c r="N320" s="321" t="s">
        <v>65</v>
      </c>
      <c r="O320" s="322"/>
      <c r="P320" s="322"/>
      <c r="Q320" s="322"/>
      <c r="R320" s="322"/>
      <c r="S320" s="322"/>
      <c r="T320" s="323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5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3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3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37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8"/>
      <c r="N323" s="321" t="s">
        <v>65</v>
      </c>
      <c r="O323" s="322"/>
      <c r="P323" s="322"/>
      <c r="Q323" s="322"/>
      <c r="R323" s="322"/>
      <c r="S323" s="322"/>
      <c r="T323" s="323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8"/>
      <c r="N324" s="321" t="s">
        <v>65</v>
      </c>
      <c r="O324" s="322"/>
      <c r="P324" s="322"/>
      <c r="Q324" s="322"/>
      <c r="R324" s="322"/>
      <c r="S324" s="322"/>
      <c r="T324" s="323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66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customHeight="1" x14ac:dyDescent="0.25">
      <c r="A326" s="335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3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3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3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3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4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7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8"/>
      <c r="N331" s="321" t="s">
        <v>65</v>
      </c>
      <c r="O331" s="322"/>
      <c r="P331" s="322"/>
      <c r="Q331" s="322"/>
      <c r="R331" s="322"/>
      <c r="S331" s="322"/>
      <c r="T331" s="323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8"/>
      <c r="N332" s="321" t="s">
        <v>65</v>
      </c>
      <c r="O332" s="322"/>
      <c r="P332" s="322"/>
      <c r="Q332" s="322"/>
      <c r="R332" s="322"/>
      <c r="S332" s="322"/>
      <c r="T332" s="323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5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3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3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4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7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8"/>
      <c r="N336" s="321" t="s">
        <v>65</v>
      </c>
      <c r="O336" s="322"/>
      <c r="P336" s="322"/>
      <c r="Q336" s="322"/>
      <c r="R336" s="322"/>
      <c r="S336" s="322"/>
      <c r="T336" s="323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8"/>
      <c r="N337" s="321" t="s">
        <v>65</v>
      </c>
      <c r="O337" s="322"/>
      <c r="P337" s="322"/>
      <c r="Q337" s="322"/>
      <c r="R337" s="322"/>
      <c r="S337" s="322"/>
      <c r="T337" s="323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5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3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59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3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3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3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3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6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7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8"/>
      <c r="N343" s="321" t="s">
        <v>65</v>
      </c>
      <c r="O343" s="322"/>
      <c r="P343" s="322"/>
      <c r="Q343" s="322"/>
      <c r="R343" s="322"/>
      <c r="S343" s="322"/>
      <c r="T343" s="323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8"/>
      <c r="N344" s="321" t="s">
        <v>65</v>
      </c>
      <c r="O344" s="322"/>
      <c r="P344" s="322"/>
      <c r="Q344" s="322"/>
      <c r="R344" s="322"/>
      <c r="S344" s="322"/>
      <c r="T344" s="323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5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3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37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8"/>
      <c r="N347" s="321" t="s">
        <v>65</v>
      </c>
      <c r="O347" s="322"/>
      <c r="P347" s="322"/>
      <c r="Q347" s="322"/>
      <c r="R347" s="322"/>
      <c r="S347" s="322"/>
      <c r="T347" s="323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8"/>
      <c r="N348" s="321" t="s">
        <v>65</v>
      </c>
      <c r="O348" s="322"/>
      <c r="P348" s="322"/>
      <c r="Q348" s="322"/>
      <c r="R348" s="322"/>
      <c r="S348" s="322"/>
      <c r="T348" s="323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9" t="s">
        <v>500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48"/>
      <c r="Z349" s="48"/>
    </row>
    <row r="350" spans="1:53" ht="16.5" customHeight="1" x14ac:dyDescent="0.25">
      <c r="A350" s="366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customHeight="1" x14ac:dyDescent="0.25">
      <c r="A351" s="335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3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3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37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8"/>
      <c r="N354" s="321" t="s">
        <v>65</v>
      </c>
      <c r="O354" s="322"/>
      <c r="P354" s="322"/>
      <c r="Q354" s="322"/>
      <c r="R354" s="322"/>
      <c r="S354" s="322"/>
      <c r="T354" s="323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8"/>
      <c r="N355" s="321" t="s">
        <v>65</v>
      </c>
      <c r="O355" s="322"/>
      <c r="P355" s="322"/>
      <c r="Q355" s="322"/>
      <c r="R355" s="322"/>
      <c r="S355" s="322"/>
      <c r="T355" s="323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5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3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4"/>
      <c r="T357" s="34"/>
      <c r="U357" s="35" t="s">
        <v>64</v>
      </c>
      <c r="V357" s="315">
        <v>20</v>
      </c>
      <c r="W357" s="316">
        <f t="shared" ref="W357:W369" si="15">IFERROR(IF(V357="",0,CEILING((V357/$H357),1)*$H357),"")</f>
        <v>21</v>
      </c>
      <c r="X357" s="36">
        <f>IFERROR(IF(W357=0,"",ROUNDUP(W357/H357,0)*0.00753),"")</f>
        <v>3.7650000000000003E-2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3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4"/>
      <c r="T358" s="34"/>
      <c r="U358" s="35" t="s">
        <v>64</v>
      </c>
      <c r="V358" s="315">
        <v>20</v>
      </c>
      <c r="W358" s="316">
        <f t="shared" si="15"/>
        <v>21</v>
      </c>
      <c r="X358" s="36">
        <f>IFERROR(IF(W358=0,"",ROUNDUP(W358/H358,0)*0.00753),"")</f>
        <v>3.7650000000000003E-2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3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4"/>
      <c r="T359" s="34"/>
      <c r="U359" s="35" t="s">
        <v>64</v>
      </c>
      <c r="V359" s="315">
        <v>20</v>
      </c>
      <c r="W359" s="316">
        <f t="shared" si="15"/>
        <v>21</v>
      </c>
      <c r="X359" s="36">
        <f>IFERROR(IF(W359=0,"",ROUNDUP(W359/H359,0)*0.00753),"")</f>
        <v>3.7650000000000003E-2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3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55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3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5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3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3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3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3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3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6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3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39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3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5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3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399" t="s">
        <v>532</v>
      </c>
      <c r="O369" s="329"/>
      <c r="P369" s="329"/>
      <c r="Q369" s="329"/>
      <c r="R369" s="33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37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8"/>
      <c r="N370" s="321" t="s">
        <v>65</v>
      </c>
      <c r="O370" s="322"/>
      <c r="P370" s="322"/>
      <c r="Q370" s="322"/>
      <c r="R370" s="322"/>
      <c r="S370" s="322"/>
      <c r="T370" s="323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14.285714285714285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15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0.11295000000000001</v>
      </c>
      <c r="Y370" s="318"/>
      <c r="Z370" s="318"/>
    </row>
    <row r="371" spans="1:53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8"/>
      <c r="N371" s="321" t="s">
        <v>65</v>
      </c>
      <c r="O371" s="322"/>
      <c r="P371" s="322"/>
      <c r="Q371" s="322"/>
      <c r="R371" s="322"/>
      <c r="S371" s="322"/>
      <c r="T371" s="323"/>
      <c r="U371" s="37" t="s">
        <v>64</v>
      </c>
      <c r="V371" s="317">
        <f>IFERROR(SUM(V357:V369),"0")</f>
        <v>60</v>
      </c>
      <c r="W371" s="317">
        <f>IFERROR(SUM(W357:W369),"0")</f>
        <v>63</v>
      </c>
      <c r="X371" s="37"/>
      <c r="Y371" s="318"/>
      <c r="Z371" s="318"/>
    </row>
    <row r="372" spans="1:53" ht="14.25" customHeight="1" x14ac:dyDescent="0.25">
      <c r="A372" s="335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3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3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3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3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3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56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37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8"/>
      <c r="N377" s="321" t="s">
        <v>65</v>
      </c>
      <c r="O377" s="322"/>
      <c r="P377" s="322"/>
      <c r="Q377" s="322"/>
      <c r="R377" s="322"/>
      <c r="S377" s="322"/>
      <c r="T377" s="323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8"/>
      <c r="N378" s="321" t="s">
        <v>65</v>
      </c>
      <c r="O378" s="322"/>
      <c r="P378" s="322"/>
      <c r="Q378" s="322"/>
      <c r="R378" s="322"/>
      <c r="S378" s="322"/>
      <c r="T378" s="323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5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3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4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37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8"/>
      <c r="N381" s="321" t="s">
        <v>65</v>
      </c>
      <c r="O381" s="322"/>
      <c r="P381" s="322"/>
      <c r="Q381" s="322"/>
      <c r="R381" s="322"/>
      <c r="S381" s="322"/>
      <c r="T381" s="323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8"/>
      <c r="N382" s="321" t="s">
        <v>65</v>
      </c>
      <c r="O382" s="322"/>
      <c r="P382" s="322"/>
      <c r="Q382" s="322"/>
      <c r="R382" s="322"/>
      <c r="S382" s="322"/>
      <c r="T382" s="323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5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3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564" t="s">
        <v>547</v>
      </c>
      <c r="O384" s="329"/>
      <c r="P384" s="329"/>
      <c r="Q384" s="329"/>
      <c r="R384" s="33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3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350" t="s">
        <v>550</v>
      </c>
      <c r="O385" s="329"/>
      <c r="P385" s="329"/>
      <c r="Q385" s="329"/>
      <c r="R385" s="33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3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68" t="s">
        <v>553</v>
      </c>
      <c r="O386" s="329"/>
      <c r="P386" s="329"/>
      <c r="Q386" s="329"/>
      <c r="R386" s="33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3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496" t="s">
        <v>556</v>
      </c>
      <c r="O387" s="329"/>
      <c r="P387" s="329"/>
      <c r="Q387" s="329"/>
      <c r="R387" s="33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7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8"/>
      <c r="N388" s="321" t="s">
        <v>65</v>
      </c>
      <c r="O388" s="322"/>
      <c r="P388" s="322"/>
      <c r="Q388" s="322"/>
      <c r="R388" s="322"/>
      <c r="S388" s="322"/>
      <c r="T388" s="323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8"/>
      <c r="N389" s="321" t="s">
        <v>65</v>
      </c>
      <c r="O389" s="322"/>
      <c r="P389" s="322"/>
      <c r="Q389" s="322"/>
      <c r="R389" s="322"/>
      <c r="S389" s="322"/>
      <c r="T389" s="323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5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3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642" t="s">
        <v>559</v>
      </c>
      <c r="O391" s="329"/>
      <c r="P391" s="329"/>
      <c r="Q391" s="329"/>
      <c r="R391" s="33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3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648" t="s">
        <v>562</v>
      </c>
      <c r="O392" s="329"/>
      <c r="P392" s="329"/>
      <c r="Q392" s="329"/>
      <c r="R392" s="33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37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8"/>
      <c r="N393" s="321" t="s">
        <v>65</v>
      </c>
      <c r="O393" s="322"/>
      <c r="P393" s="322"/>
      <c r="Q393" s="322"/>
      <c r="R393" s="322"/>
      <c r="S393" s="322"/>
      <c r="T393" s="323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8"/>
      <c r="N394" s="321" t="s">
        <v>65</v>
      </c>
      <c r="O394" s="322"/>
      <c r="P394" s="322"/>
      <c r="Q394" s="322"/>
      <c r="R394" s="322"/>
      <c r="S394" s="322"/>
      <c r="T394" s="323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66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customHeight="1" x14ac:dyDescent="0.25">
      <c r="A396" s="335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3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3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4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37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8"/>
      <c r="N399" s="321" t="s">
        <v>65</v>
      </c>
      <c r="O399" s="322"/>
      <c r="P399" s="322"/>
      <c r="Q399" s="322"/>
      <c r="R399" s="322"/>
      <c r="S399" s="322"/>
      <c r="T399" s="323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8"/>
      <c r="N400" s="321" t="s">
        <v>65</v>
      </c>
      <c r="O400" s="322"/>
      <c r="P400" s="322"/>
      <c r="Q400" s="322"/>
      <c r="R400" s="322"/>
      <c r="S400" s="322"/>
      <c r="T400" s="323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5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3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58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4"/>
      <c r="T402" s="34"/>
      <c r="U402" s="35" t="s">
        <v>64</v>
      </c>
      <c r="V402" s="315">
        <v>30</v>
      </c>
      <c r="W402" s="316">
        <f t="shared" ref="W402:W408" si="17">IFERROR(IF(V402="",0,CEILING((V402/$H402),1)*$H402),"")</f>
        <v>33.6</v>
      </c>
      <c r="X402" s="36">
        <f>IFERROR(IF(W402=0,"",ROUNDUP(W402/H402,0)*0.00753),"")</f>
        <v>6.0240000000000002E-2</v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3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54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3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3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492" t="s">
        <v>576</v>
      </c>
      <c r="O405" s="329"/>
      <c r="P405" s="329"/>
      <c r="Q405" s="329"/>
      <c r="R405" s="33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3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4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3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6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3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37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8"/>
      <c r="N409" s="321" t="s">
        <v>65</v>
      </c>
      <c r="O409" s="322"/>
      <c r="P409" s="322"/>
      <c r="Q409" s="322"/>
      <c r="R409" s="322"/>
      <c r="S409" s="322"/>
      <c r="T409" s="323"/>
      <c r="U409" s="37" t="s">
        <v>66</v>
      </c>
      <c r="V409" s="317">
        <f>IFERROR(V402/H402,"0")+IFERROR(V403/H403,"0")+IFERROR(V404/H404,"0")+IFERROR(V405/H405,"0")+IFERROR(V406/H406,"0")+IFERROR(V407/H407,"0")+IFERROR(V408/H408,"0")</f>
        <v>7.1428571428571423</v>
      </c>
      <c r="W409" s="317">
        <f>IFERROR(W402/H402,"0")+IFERROR(W403/H403,"0")+IFERROR(W404/H404,"0")+IFERROR(W405/H405,"0")+IFERROR(W406/H406,"0")+IFERROR(W407/H407,"0")+IFERROR(W408/H408,"0")</f>
        <v>8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6.0240000000000002E-2</v>
      </c>
      <c r="Y409" s="318"/>
      <c r="Z409" s="318"/>
    </row>
    <row r="410" spans="1:53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8"/>
      <c r="N410" s="321" t="s">
        <v>65</v>
      </c>
      <c r="O410" s="322"/>
      <c r="P410" s="322"/>
      <c r="Q410" s="322"/>
      <c r="R410" s="322"/>
      <c r="S410" s="322"/>
      <c r="T410" s="323"/>
      <c r="U410" s="37" t="s">
        <v>64</v>
      </c>
      <c r="V410" s="317">
        <f>IFERROR(SUM(V402:V408),"0")</f>
        <v>30</v>
      </c>
      <c r="W410" s="317">
        <f>IFERROR(SUM(W402:W408),"0")</f>
        <v>33.6</v>
      </c>
      <c r="X410" s="37"/>
      <c r="Y410" s="318"/>
      <c r="Z410" s="318"/>
    </row>
    <row r="411" spans="1:53" ht="27.75" customHeight="1" x14ac:dyDescent="0.2">
      <c r="A411" s="369" t="s">
        <v>583</v>
      </c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0"/>
      <c r="O411" s="370"/>
      <c r="P411" s="370"/>
      <c r="Q411" s="370"/>
      <c r="R411" s="370"/>
      <c r="S411" s="370"/>
      <c r="T411" s="370"/>
      <c r="U411" s="370"/>
      <c r="V411" s="370"/>
      <c r="W411" s="370"/>
      <c r="X411" s="370"/>
      <c r="Y411" s="48"/>
      <c r="Z411" s="48"/>
    </row>
    <row r="412" spans="1:53" ht="16.5" customHeight="1" x14ac:dyDescent="0.25">
      <c r="A412" s="366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customHeight="1" x14ac:dyDescent="0.25">
      <c r="A413" s="335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3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4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3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5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3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4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3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4"/>
      <c r="T417" s="34"/>
      <c r="U417" s="35" t="s">
        <v>64</v>
      </c>
      <c r="V417" s="315">
        <v>20</v>
      </c>
      <c r="W417" s="316">
        <f t="shared" si="18"/>
        <v>21.12</v>
      </c>
      <c r="X417" s="36">
        <f>IFERROR(IF(W417=0,"",ROUNDUP(W417/H417,0)*0.01196),"")</f>
        <v>4.7840000000000001E-2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3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3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4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3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4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3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3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5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7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8"/>
      <c r="N423" s="321" t="s">
        <v>65</v>
      </c>
      <c r="O423" s="322"/>
      <c r="P423" s="322"/>
      <c r="Q423" s="322"/>
      <c r="R423" s="322"/>
      <c r="S423" s="322"/>
      <c r="T423" s="323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3.7878787878787876</v>
      </c>
      <c r="W423" s="317">
        <f>IFERROR(W414/H414,"0")+IFERROR(W415/H415,"0")+IFERROR(W416/H416,"0")+IFERROR(W417/H417,"0")+IFERROR(W418/H418,"0")+IFERROR(W419/H419,"0")+IFERROR(W420/H420,"0")+IFERROR(W421/H421,"0")+IFERROR(W422/H422,"0")</f>
        <v>4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4.7840000000000001E-2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8"/>
      <c r="N424" s="321" t="s">
        <v>65</v>
      </c>
      <c r="O424" s="322"/>
      <c r="P424" s="322"/>
      <c r="Q424" s="322"/>
      <c r="R424" s="322"/>
      <c r="S424" s="322"/>
      <c r="T424" s="323"/>
      <c r="U424" s="37" t="s">
        <v>64</v>
      </c>
      <c r="V424" s="317">
        <f>IFERROR(SUM(V414:V422),"0")</f>
        <v>20</v>
      </c>
      <c r="W424" s="317">
        <f>IFERROR(SUM(W414:W422),"0")</f>
        <v>21.12</v>
      </c>
      <c r="X424" s="37"/>
      <c r="Y424" s="318"/>
      <c r="Z424" s="318"/>
    </row>
    <row r="425" spans="1:53" ht="14.25" customHeight="1" x14ac:dyDescent="0.25">
      <c r="A425" s="335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3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3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37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8"/>
      <c r="N428" s="321" t="s">
        <v>65</v>
      </c>
      <c r="O428" s="322"/>
      <c r="P428" s="322"/>
      <c r="Q428" s="322"/>
      <c r="R428" s="322"/>
      <c r="S428" s="322"/>
      <c r="T428" s="323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8"/>
      <c r="N429" s="321" t="s">
        <v>65</v>
      </c>
      <c r="O429" s="322"/>
      <c r="P429" s="322"/>
      <c r="Q429" s="322"/>
      <c r="R429" s="322"/>
      <c r="S429" s="322"/>
      <c r="T429" s="323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customHeight="1" x14ac:dyDescent="0.25">
      <c r="A430" s="335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3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4"/>
      <c r="T431" s="34"/>
      <c r="U431" s="35" t="s">
        <v>64</v>
      </c>
      <c r="V431" s="315">
        <v>10</v>
      </c>
      <c r="W431" s="316">
        <f t="shared" ref="W431:W436" si="19">IFERROR(IF(V431="",0,CEILING((V431/$H431),1)*$H431),"")</f>
        <v>10.56</v>
      </c>
      <c r="X431" s="36">
        <f>IFERROR(IF(W431=0,"",ROUNDUP(W431/H431,0)*0.01196),"")</f>
        <v>2.392E-2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3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4"/>
      <c r="T432" s="34"/>
      <c r="U432" s="35" t="s">
        <v>64</v>
      </c>
      <c r="V432" s="315">
        <v>20</v>
      </c>
      <c r="W432" s="316">
        <f t="shared" si="19"/>
        <v>21.12</v>
      </c>
      <c r="X432" s="36">
        <f>IFERROR(IF(W432=0,"",ROUNDUP(W432/H432,0)*0.01196),"")</f>
        <v>4.7840000000000001E-2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3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40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3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573" t="s">
        <v>614</v>
      </c>
      <c r="O434" s="329"/>
      <c r="P434" s="329"/>
      <c r="Q434" s="329"/>
      <c r="R434" s="33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3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9" t="s">
        <v>617</v>
      </c>
      <c r="O435" s="329"/>
      <c r="P435" s="329"/>
      <c r="Q435" s="329"/>
      <c r="R435" s="33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3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556" t="s">
        <v>620</v>
      </c>
      <c r="O436" s="329"/>
      <c r="P436" s="329"/>
      <c r="Q436" s="329"/>
      <c r="R436" s="33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37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8"/>
      <c r="N437" s="321" t="s">
        <v>65</v>
      </c>
      <c r="O437" s="322"/>
      <c r="P437" s="322"/>
      <c r="Q437" s="322"/>
      <c r="R437" s="322"/>
      <c r="S437" s="322"/>
      <c r="T437" s="323"/>
      <c r="U437" s="37" t="s">
        <v>66</v>
      </c>
      <c r="V437" s="317">
        <f>IFERROR(V431/H431,"0")+IFERROR(V432/H432,"0")+IFERROR(V433/H433,"0")+IFERROR(V434/H434,"0")+IFERROR(V435/H435,"0")+IFERROR(V436/H436,"0")</f>
        <v>5.6818181818181817</v>
      </c>
      <c r="W437" s="317">
        <f>IFERROR(W431/H431,"0")+IFERROR(W432/H432,"0")+IFERROR(W433/H433,"0")+IFERROR(W434/H434,"0")+IFERROR(W435/H435,"0")+IFERROR(W436/H436,"0")</f>
        <v>6</v>
      </c>
      <c r="X437" s="317">
        <f>IFERROR(IF(X431="",0,X431),"0")+IFERROR(IF(X432="",0,X432),"0")+IFERROR(IF(X433="",0,X433),"0")+IFERROR(IF(X434="",0,X434),"0")+IFERROR(IF(X435="",0,X435),"0")+IFERROR(IF(X436="",0,X436),"0")</f>
        <v>7.1760000000000004E-2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8"/>
      <c r="N438" s="321" t="s">
        <v>65</v>
      </c>
      <c r="O438" s="322"/>
      <c r="P438" s="322"/>
      <c r="Q438" s="322"/>
      <c r="R438" s="322"/>
      <c r="S438" s="322"/>
      <c r="T438" s="323"/>
      <c r="U438" s="37" t="s">
        <v>64</v>
      </c>
      <c r="V438" s="317">
        <f>IFERROR(SUM(V431:V436),"0")</f>
        <v>30</v>
      </c>
      <c r="W438" s="317">
        <f>IFERROR(SUM(W431:W436),"0")</f>
        <v>31.68</v>
      </c>
      <c r="X438" s="37"/>
      <c r="Y438" s="318"/>
      <c r="Z438" s="318"/>
    </row>
    <row r="439" spans="1:53" ht="14.25" customHeight="1" x14ac:dyDescent="0.25">
      <c r="A439" s="335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3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3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3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37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8"/>
      <c r="N442" s="321" t="s">
        <v>65</v>
      </c>
      <c r="O442" s="322"/>
      <c r="P442" s="322"/>
      <c r="Q442" s="322"/>
      <c r="R442" s="322"/>
      <c r="S442" s="322"/>
      <c r="T442" s="323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8"/>
      <c r="N443" s="321" t="s">
        <v>65</v>
      </c>
      <c r="O443" s="322"/>
      <c r="P443" s="322"/>
      <c r="Q443" s="322"/>
      <c r="R443" s="322"/>
      <c r="S443" s="322"/>
      <c r="T443" s="323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9" t="s">
        <v>625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48"/>
      <c r="Z444" s="48"/>
    </row>
    <row r="445" spans="1:53" ht="16.5" customHeight="1" x14ac:dyDescent="0.25">
      <c r="A445" s="366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customHeight="1" x14ac:dyDescent="0.25">
      <c r="A446" s="335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3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50" t="s">
        <v>629</v>
      </c>
      <c r="O447" s="329"/>
      <c r="P447" s="329"/>
      <c r="Q447" s="329"/>
      <c r="R447" s="33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3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493" t="s">
        <v>632</v>
      </c>
      <c r="O448" s="329"/>
      <c r="P448" s="329"/>
      <c r="Q448" s="329"/>
      <c r="R448" s="33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37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8"/>
      <c r="N449" s="321" t="s">
        <v>65</v>
      </c>
      <c r="O449" s="322"/>
      <c r="P449" s="322"/>
      <c r="Q449" s="322"/>
      <c r="R449" s="322"/>
      <c r="S449" s="322"/>
      <c r="T449" s="323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8"/>
      <c r="N450" s="321" t="s">
        <v>65</v>
      </c>
      <c r="O450" s="322"/>
      <c r="P450" s="322"/>
      <c r="Q450" s="322"/>
      <c r="R450" s="322"/>
      <c r="S450" s="322"/>
      <c r="T450" s="323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5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3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518" t="s">
        <v>635</v>
      </c>
      <c r="O452" s="329"/>
      <c r="P452" s="329"/>
      <c r="Q452" s="329"/>
      <c r="R452" s="33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3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596" t="s">
        <v>638</v>
      </c>
      <c r="O453" s="329"/>
      <c r="P453" s="329"/>
      <c r="Q453" s="329"/>
      <c r="R453" s="33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37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8"/>
      <c r="N454" s="321" t="s">
        <v>65</v>
      </c>
      <c r="O454" s="322"/>
      <c r="P454" s="322"/>
      <c r="Q454" s="322"/>
      <c r="R454" s="322"/>
      <c r="S454" s="322"/>
      <c r="T454" s="323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8"/>
      <c r="N455" s="321" t="s">
        <v>65</v>
      </c>
      <c r="O455" s="322"/>
      <c r="P455" s="322"/>
      <c r="Q455" s="322"/>
      <c r="R455" s="322"/>
      <c r="S455" s="322"/>
      <c r="T455" s="323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5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3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38" t="s">
        <v>641</v>
      </c>
      <c r="O457" s="329"/>
      <c r="P457" s="329"/>
      <c r="Q457" s="329"/>
      <c r="R457" s="33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3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497" t="s">
        <v>644</v>
      </c>
      <c r="O458" s="329"/>
      <c r="P458" s="329"/>
      <c r="Q458" s="329"/>
      <c r="R458" s="33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37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8"/>
      <c r="N459" s="321" t="s">
        <v>65</v>
      </c>
      <c r="O459" s="322"/>
      <c r="P459" s="322"/>
      <c r="Q459" s="322"/>
      <c r="R459" s="322"/>
      <c r="S459" s="322"/>
      <c r="T459" s="323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8"/>
      <c r="N460" s="321" t="s">
        <v>65</v>
      </c>
      <c r="O460" s="322"/>
      <c r="P460" s="322"/>
      <c r="Q460" s="322"/>
      <c r="R460" s="322"/>
      <c r="S460" s="322"/>
      <c r="T460" s="323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35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3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643" t="s">
        <v>647</v>
      </c>
      <c r="O462" s="329"/>
      <c r="P462" s="329"/>
      <c r="Q462" s="329"/>
      <c r="R462" s="33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3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620" t="s">
        <v>650</v>
      </c>
      <c r="O463" s="329"/>
      <c r="P463" s="329"/>
      <c r="Q463" s="329"/>
      <c r="R463" s="33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37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8"/>
      <c r="N464" s="321" t="s">
        <v>65</v>
      </c>
      <c r="O464" s="322"/>
      <c r="P464" s="322"/>
      <c r="Q464" s="322"/>
      <c r="R464" s="322"/>
      <c r="S464" s="322"/>
      <c r="T464" s="323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8"/>
      <c r="N465" s="321" t="s">
        <v>65</v>
      </c>
      <c r="O465" s="322"/>
      <c r="P465" s="322"/>
      <c r="Q465" s="322"/>
      <c r="R465" s="322"/>
      <c r="S465" s="322"/>
      <c r="T465" s="323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66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customHeight="1" x14ac:dyDescent="0.25">
      <c r="A467" s="335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3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5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x14ac:dyDescent="0.2">
      <c r="A469" s="337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8"/>
      <c r="N469" s="321" t="s">
        <v>65</v>
      </c>
      <c r="O469" s="322"/>
      <c r="P469" s="322"/>
      <c r="Q469" s="322"/>
      <c r="R469" s="322"/>
      <c r="S469" s="322"/>
      <c r="T469" s="323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8"/>
      <c r="N470" s="321" t="s">
        <v>65</v>
      </c>
      <c r="O470" s="322"/>
      <c r="P470" s="322"/>
      <c r="Q470" s="322"/>
      <c r="R470" s="322"/>
      <c r="S470" s="322"/>
      <c r="T470" s="323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413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2"/>
      <c r="N471" s="344" t="s">
        <v>654</v>
      </c>
      <c r="O471" s="345"/>
      <c r="P471" s="345"/>
      <c r="Q471" s="345"/>
      <c r="R471" s="345"/>
      <c r="S471" s="345"/>
      <c r="T471" s="346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3487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3552.4999999999995</v>
      </c>
      <c r="X471" s="37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2"/>
      <c r="N472" s="344" t="s">
        <v>655</v>
      </c>
      <c r="O472" s="345"/>
      <c r="P472" s="345"/>
      <c r="Q472" s="345"/>
      <c r="R472" s="345"/>
      <c r="S472" s="345"/>
      <c r="T472" s="346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3690.0982321382326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3759.3920000000012</v>
      </c>
      <c r="X472" s="37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2"/>
      <c r="N473" s="344" t="s">
        <v>656</v>
      </c>
      <c r="O473" s="345"/>
      <c r="P473" s="345"/>
      <c r="Q473" s="345"/>
      <c r="R473" s="345"/>
      <c r="S473" s="345"/>
      <c r="T473" s="346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7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7</v>
      </c>
      <c r="X473" s="37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2"/>
      <c r="N474" s="344" t="s">
        <v>658</v>
      </c>
      <c r="O474" s="345"/>
      <c r="P474" s="345"/>
      <c r="Q474" s="345"/>
      <c r="R474" s="345"/>
      <c r="S474" s="345"/>
      <c r="T474" s="346"/>
      <c r="U474" s="37" t="s">
        <v>64</v>
      </c>
      <c r="V474" s="317">
        <f>GrossWeightTotal+PalletQtyTotal*25</f>
        <v>3865.0982321382326</v>
      </c>
      <c r="W474" s="317">
        <f>GrossWeightTotalR+PalletQtyTotalR*25</f>
        <v>3934.3920000000012</v>
      </c>
      <c r="X474" s="37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2"/>
      <c r="N475" s="344" t="s">
        <v>659</v>
      </c>
      <c r="O475" s="345"/>
      <c r="P475" s="345"/>
      <c r="Q475" s="345"/>
      <c r="R475" s="345"/>
      <c r="S475" s="345"/>
      <c r="T475" s="346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424.5166376833044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433</v>
      </c>
      <c r="X475" s="37"/>
      <c r="Y475" s="318"/>
      <c r="Z475" s="318"/>
    </row>
    <row r="476" spans="1:53" ht="14.25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2"/>
      <c r="N476" s="344" t="s">
        <v>660</v>
      </c>
      <c r="O476" s="345"/>
      <c r="P476" s="345"/>
      <c r="Q476" s="345"/>
      <c r="R476" s="345"/>
      <c r="S476" s="345"/>
      <c r="T476" s="346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8.1393699999999995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12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12" t="s">
        <v>583</v>
      </c>
      <c r="T478" s="333" t="s">
        <v>625</v>
      </c>
      <c r="U478" s="334"/>
      <c r="Z478" s="52"/>
      <c r="AC478" s="313"/>
    </row>
    <row r="479" spans="1:53" ht="14.25" customHeight="1" thickTop="1" x14ac:dyDescent="0.2">
      <c r="A479" s="385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13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2"/>
      <c r="AC479" s="313"/>
    </row>
    <row r="480" spans="1:53" ht="13.5" customHeight="1" thickBot="1" x14ac:dyDescent="0.25">
      <c r="A480" s="386"/>
      <c r="B480" s="349"/>
      <c r="C480" s="349"/>
      <c r="D480" s="349"/>
      <c r="E480" s="349"/>
      <c r="F480" s="349"/>
      <c r="G480" s="349"/>
      <c r="H480" s="349"/>
      <c r="I480" s="349"/>
      <c r="J480" s="349"/>
      <c r="K480" s="313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Z480" s="52"/>
      <c r="AC480" s="313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64.800000000000011</v>
      </c>
      <c r="D481" s="46">
        <f>IFERROR(W55*1,"0")+IFERROR(W56*1,"0")+IFERROR(W57*1,"0")+IFERROR(W58*1,"0")</f>
        <v>205.20000000000002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197.7</v>
      </c>
      <c r="F481" s="46">
        <f>IFERROR(W130*1,"0")+IFERROR(W131*1,"0")+IFERROR(W132*1,"0")</f>
        <v>33.6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2245.1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56.699999999999996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600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63</v>
      </c>
      <c r="R481" s="46">
        <f>IFERROR(W397*1,"0")+IFERROR(W398*1,"0")+IFERROR(W402*1,"0")+IFERROR(W403*1,"0")+IFERROR(W404*1,"0")+IFERROR(W405*1,"0")+IFERROR(W406*1,"0")+IFERROR(W407*1,"0")+IFERROR(W408*1,"0")</f>
        <v>33.6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52.8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13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H9:I9"/>
    <mergeCell ref="A296:M297"/>
    <mergeCell ref="A356:X356"/>
    <mergeCell ref="N267:R267"/>
    <mergeCell ref="A38:X38"/>
    <mergeCell ref="N28:R28"/>
    <mergeCell ref="W17:W18"/>
    <mergeCell ref="N270:R270"/>
    <mergeCell ref="A81:M82"/>
    <mergeCell ref="D55:E55"/>
    <mergeCell ref="D30:E30"/>
    <mergeCell ref="D67:E67"/>
    <mergeCell ref="N131:R131"/>
    <mergeCell ref="D77:E77"/>
    <mergeCell ref="D108:E108"/>
    <mergeCell ref="I17:I18"/>
    <mergeCell ref="A106:X106"/>
    <mergeCell ref="T12:U12"/>
    <mergeCell ref="N392:R392"/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N471:T471"/>
    <mergeCell ref="N30:R30"/>
    <mergeCell ref="D98:E98"/>
    <mergeCell ref="D73:E73"/>
    <mergeCell ref="N166:T166"/>
    <mergeCell ref="N44:T44"/>
    <mergeCell ref="D197:E197"/>
    <mergeCell ref="A206:X206"/>
    <mergeCell ref="A135:X135"/>
    <mergeCell ref="N32:T32"/>
    <mergeCell ref="N134:T134"/>
    <mergeCell ref="A409:M410"/>
    <mergeCell ref="N147:R147"/>
    <mergeCell ref="A104:M105"/>
    <mergeCell ref="N332:T332"/>
    <mergeCell ref="N161:T161"/>
    <mergeCell ref="N459:T459"/>
    <mergeCell ref="N178:R178"/>
    <mergeCell ref="D110:E110"/>
    <mergeCell ref="A388:M389"/>
    <mergeCell ref="N391:R391"/>
    <mergeCell ref="D70:E70"/>
    <mergeCell ref="A154:M155"/>
    <mergeCell ref="D312:E312"/>
    <mergeCell ref="N473:T473"/>
    <mergeCell ref="N346:R346"/>
    <mergeCell ref="N175:R175"/>
    <mergeCell ref="B17:B18"/>
    <mergeCell ref="A284:M285"/>
    <mergeCell ref="D131:E131"/>
    <mergeCell ref="N112:R112"/>
    <mergeCell ref="N404:R404"/>
    <mergeCell ref="A425:X425"/>
    <mergeCell ref="N56:R56"/>
    <mergeCell ref="D124:E124"/>
    <mergeCell ref="D195:E195"/>
    <mergeCell ref="D360:E360"/>
    <mergeCell ref="D189:E189"/>
    <mergeCell ref="D431:E431"/>
    <mergeCell ref="D287:E287"/>
    <mergeCell ref="N393:T393"/>
    <mergeCell ref="N331:T331"/>
    <mergeCell ref="N355:T355"/>
    <mergeCell ref="D66:E66"/>
    <mergeCell ref="N181:R181"/>
    <mergeCell ref="A439:X439"/>
    <mergeCell ref="N457:R457"/>
    <mergeCell ref="N382:T382"/>
    <mergeCell ref="N2:U3"/>
    <mergeCell ref="N334:R334"/>
    <mergeCell ref="D79:E79"/>
    <mergeCell ref="A61:X61"/>
    <mergeCell ref="A292:M293"/>
    <mergeCell ref="N126:T126"/>
    <mergeCell ref="N424:T424"/>
    <mergeCell ref="N280:T280"/>
    <mergeCell ref="N176:R176"/>
    <mergeCell ref="N193:T193"/>
    <mergeCell ref="D214:E214"/>
    <mergeCell ref="A223:M224"/>
    <mergeCell ref="N64:R64"/>
    <mergeCell ref="N362:R362"/>
    <mergeCell ref="N191:R191"/>
    <mergeCell ref="D28:E28"/>
    <mergeCell ref="A165:M166"/>
    <mergeCell ref="D117:E117"/>
    <mergeCell ref="H5:L5"/>
    <mergeCell ref="T10:U10"/>
    <mergeCell ref="D307:E307"/>
    <mergeCell ref="A338:X338"/>
    <mergeCell ref="N400:T400"/>
    <mergeCell ref="N366:R366"/>
    <mergeCell ref="N45:T45"/>
    <mergeCell ref="A390:X390"/>
    <mergeCell ref="N343:T343"/>
    <mergeCell ref="N463:R463"/>
    <mergeCell ref="N49:R49"/>
    <mergeCell ref="N359:R359"/>
    <mergeCell ref="R6:S9"/>
    <mergeCell ref="D365:E365"/>
    <mergeCell ref="A437:M438"/>
    <mergeCell ref="N462:R462"/>
    <mergeCell ref="N170:R170"/>
    <mergeCell ref="D238:E238"/>
    <mergeCell ref="D426:E426"/>
    <mergeCell ref="N234:T234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D419:E419"/>
    <mergeCell ref="N455:T455"/>
    <mergeCell ref="N172:T172"/>
    <mergeCell ref="BA17:BA18"/>
    <mergeCell ref="U479:U480"/>
    <mergeCell ref="N113:R113"/>
    <mergeCell ref="D302:E302"/>
    <mergeCell ref="N271:R271"/>
    <mergeCell ref="A172:M173"/>
    <mergeCell ref="N100:R100"/>
    <mergeCell ref="N94:R94"/>
    <mergeCell ref="N60:T60"/>
    <mergeCell ref="A54:X54"/>
    <mergeCell ref="D208:E208"/>
    <mergeCell ref="AA17:AC18"/>
    <mergeCell ref="N423:T423"/>
    <mergeCell ref="D366:E366"/>
    <mergeCell ref="N279:T279"/>
    <mergeCell ref="N472:T472"/>
    <mergeCell ref="N410:T410"/>
    <mergeCell ref="N118:T118"/>
    <mergeCell ref="D139:E139"/>
    <mergeCell ref="D406:E406"/>
    <mergeCell ref="N125:R125"/>
    <mergeCell ref="D387:E387"/>
    <mergeCell ref="D272:E272"/>
    <mergeCell ref="D210:E210"/>
    <mergeCell ref="A466:X466"/>
    <mergeCell ref="D313:E313"/>
    <mergeCell ref="N426:R426"/>
    <mergeCell ref="A323:M324"/>
    <mergeCell ref="N364:R364"/>
    <mergeCell ref="A143:X143"/>
    <mergeCell ref="D432:E432"/>
    <mergeCell ref="D236:E236"/>
    <mergeCell ref="N220:R220"/>
    <mergeCell ref="N407:R407"/>
    <mergeCell ref="D353:E353"/>
    <mergeCell ref="N195:R195"/>
    <mergeCell ref="D158:E158"/>
    <mergeCell ref="N236:R236"/>
    <mergeCell ref="D375:E375"/>
    <mergeCell ref="D369:E369"/>
    <mergeCell ref="N443:T443"/>
    <mergeCell ref="A235:X235"/>
    <mergeCell ref="A321:X321"/>
    <mergeCell ref="D306:E306"/>
    <mergeCell ref="N464:T464"/>
    <mergeCell ref="N50:R50"/>
    <mergeCell ref="A317:X317"/>
    <mergeCell ref="D31:E31"/>
    <mergeCell ref="N357:R357"/>
    <mergeCell ref="D329:E329"/>
    <mergeCell ref="D5:E5"/>
    <mergeCell ref="N453:R453"/>
    <mergeCell ref="D303:E303"/>
    <mergeCell ref="A207:X207"/>
    <mergeCell ref="N222:R222"/>
    <mergeCell ref="D94:E94"/>
    <mergeCell ref="D361:E361"/>
    <mergeCell ref="D417:E417"/>
    <mergeCell ref="N371:T371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273:R273"/>
    <mergeCell ref="N102:R102"/>
    <mergeCell ref="A156:X156"/>
    <mergeCell ref="D147:E147"/>
    <mergeCell ref="N116:R116"/>
    <mergeCell ref="D301:E301"/>
    <mergeCell ref="D87:E87"/>
    <mergeCell ref="D122:E122"/>
    <mergeCell ref="N352:R352"/>
    <mergeCell ref="N103:R103"/>
    <mergeCell ref="A299:X299"/>
    <mergeCell ref="N339:R339"/>
    <mergeCell ref="A93:X93"/>
    <mergeCell ref="D211:E211"/>
    <mergeCell ref="A298:X298"/>
    <mergeCell ref="D145:E145"/>
    <mergeCell ref="D1:F1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D100:E100"/>
    <mergeCell ref="N17:R18"/>
    <mergeCell ref="N415:R415"/>
    <mergeCell ref="N442:T442"/>
    <mergeCell ref="N63:R63"/>
    <mergeCell ref="N305:R305"/>
    <mergeCell ref="O6:P6"/>
    <mergeCell ref="N365:R365"/>
    <mergeCell ref="N243:R243"/>
    <mergeCell ref="N221:R221"/>
    <mergeCell ref="D8:L8"/>
    <mergeCell ref="A23:M24"/>
    <mergeCell ref="M479:M480"/>
    <mergeCell ref="O479:O480"/>
    <mergeCell ref="Q479:Q480"/>
    <mergeCell ref="N78:R78"/>
    <mergeCell ref="N149:R149"/>
    <mergeCell ref="N376:R376"/>
    <mergeCell ref="N86:R86"/>
    <mergeCell ref="N384:R384"/>
    <mergeCell ref="N213:R213"/>
    <mergeCell ref="D330:E330"/>
    <mergeCell ref="D63:E63"/>
    <mergeCell ref="N344:T344"/>
    <mergeCell ref="N319:T319"/>
    <mergeCell ref="N255:R255"/>
    <mergeCell ref="A423:M424"/>
    <mergeCell ref="N150:R150"/>
    <mergeCell ref="N386:R386"/>
    <mergeCell ref="R479:R480"/>
    <mergeCell ref="D308:E308"/>
    <mergeCell ref="N39:R39"/>
    <mergeCell ref="D380:E380"/>
    <mergeCell ref="D209:E209"/>
    <mergeCell ref="N402:R402"/>
    <mergeCell ref="O11:P11"/>
    <mergeCell ref="N447:R447"/>
    <mergeCell ref="D322:E322"/>
    <mergeCell ref="N314:R314"/>
    <mergeCell ref="D260:E260"/>
    <mergeCell ref="D453:E453"/>
    <mergeCell ref="N241:R241"/>
    <mergeCell ref="N92:T92"/>
    <mergeCell ref="A201:X201"/>
    <mergeCell ref="N124:R124"/>
    <mergeCell ref="N422:R422"/>
    <mergeCell ref="D113:E113"/>
    <mergeCell ref="N360:R360"/>
    <mergeCell ref="A245:M246"/>
    <mergeCell ref="N438:T438"/>
    <mergeCell ref="D448:E448"/>
    <mergeCell ref="N436:R436"/>
    <mergeCell ref="N431:R431"/>
    <mergeCell ref="D232:E232"/>
    <mergeCell ref="A412:X412"/>
    <mergeCell ref="N309:T309"/>
    <mergeCell ref="D169:E169"/>
    <mergeCell ref="N82:T82"/>
    <mergeCell ref="A349:X349"/>
    <mergeCell ref="AD17:AD18"/>
    <mergeCell ref="A6:C6"/>
    <mergeCell ref="D88:E88"/>
    <mergeCell ref="N80:R80"/>
    <mergeCell ref="N403:R403"/>
    <mergeCell ref="D148:E148"/>
    <mergeCell ref="D26:E26"/>
    <mergeCell ref="N55:R55"/>
    <mergeCell ref="D115:E115"/>
    <mergeCell ref="N218:R218"/>
    <mergeCell ref="D261:E261"/>
    <mergeCell ref="D90:E90"/>
    <mergeCell ref="A25:X25"/>
    <mergeCell ref="A286:X286"/>
    <mergeCell ref="N354:T354"/>
    <mergeCell ref="N133:T133"/>
    <mergeCell ref="A294:X294"/>
    <mergeCell ref="A370:M371"/>
    <mergeCell ref="D180:E180"/>
    <mergeCell ref="D9:E9"/>
    <mergeCell ref="F9:G9"/>
    <mergeCell ref="N224:T224"/>
    <mergeCell ref="N251:T251"/>
    <mergeCell ref="D403:E403"/>
    <mergeCell ref="A5:C5"/>
    <mergeCell ref="N71:R71"/>
    <mergeCell ref="N373:R373"/>
    <mergeCell ref="N307:R307"/>
    <mergeCell ref="A192:M193"/>
    <mergeCell ref="A263:M264"/>
    <mergeCell ref="N227:T227"/>
    <mergeCell ref="N58:R58"/>
    <mergeCell ref="A428:M429"/>
    <mergeCell ref="D179:E179"/>
    <mergeCell ref="D402:E402"/>
    <mergeCell ref="N244:R244"/>
    <mergeCell ref="N73:R73"/>
    <mergeCell ref="A17:A18"/>
    <mergeCell ref="A20:X20"/>
    <mergeCell ref="N231:R231"/>
    <mergeCell ref="C17:C18"/>
    <mergeCell ref="K17:K18"/>
    <mergeCell ref="N358:R358"/>
    <mergeCell ref="D103:E103"/>
    <mergeCell ref="D230:E230"/>
    <mergeCell ref="D339:E339"/>
    <mergeCell ref="D168:E168"/>
    <mergeCell ref="N308:R308"/>
    <mergeCell ref="D27:E27"/>
    <mergeCell ref="N15:R16"/>
    <mergeCell ref="D116:E116"/>
    <mergeCell ref="D414:E414"/>
    <mergeCell ref="D352:E352"/>
    <mergeCell ref="A62:X62"/>
    <mergeCell ref="N37:T37"/>
    <mergeCell ref="A44:M45"/>
    <mergeCell ref="N99:R99"/>
    <mergeCell ref="N74:R74"/>
    <mergeCell ref="A279:M280"/>
    <mergeCell ref="N145:R145"/>
    <mergeCell ref="D182:E182"/>
    <mergeCell ref="N163:R163"/>
    <mergeCell ref="D109:E109"/>
    <mergeCell ref="N101:R101"/>
    <mergeCell ref="N324:T324"/>
    <mergeCell ref="N138:R138"/>
    <mergeCell ref="N76:R76"/>
    <mergeCell ref="N51:T51"/>
    <mergeCell ref="D72:E72"/>
    <mergeCell ref="N368:R368"/>
    <mergeCell ref="N318:R318"/>
    <mergeCell ref="D255:E255"/>
    <mergeCell ref="N479:N480"/>
    <mergeCell ref="N219:R219"/>
    <mergeCell ref="N160:T160"/>
    <mergeCell ref="F479:F480"/>
    <mergeCell ref="N141:T141"/>
    <mergeCell ref="A126:M127"/>
    <mergeCell ref="H479:H480"/>
    <mergeCell ref="N452:R452"/>
    <mergeCell ref="N377:T377"/>
    <mergeCell ref="D398:E398"/>
    <mergeCell ref="D327:E327"/>
    <mergeCell ref="N233:T233"/>
    <mergeCell ref="A333:X333"/>
    <mergeCell ref="N469:T469"/>
    <mergeCell ref="N427:R427"/>
    <mergeCell ref="D416:E416"/>
    <mergeCell ref="N370:T370"/>
    <mergeCell ref="D391:E391"/>
    <mergeCell ref="D220:E220"/>
    <mergeCell ref="N297:T297"/>
    <mergeCell ref="D328:E328"/>
    <mergeCell ref="N470:T470"/>
    <mergeCell ref="N397:R397"/>
    <mergeCell ref="N468:R468"/>
    <mergeCell ref="T5:U5"/>
    <mergeCell ref="N374:R374"/>
    <mergeCell ref="D190:E190"/>
    <mergeCell ref="A128:X128"/>
    <mergeCell ref="U17:U18"/>
    <mergeCell ref="N361:R361"/>
    <mergeCell ref="D111:E111"/>
    <mergeCell ref="A413:X41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387:R387"/>
    <mergeCell ref="N458:R458"/>
    <mergeCell ref="D422:E422"/>
    <mergeCell ref="N31:R31"/>
    <mergeCell ref="N87:R87"/>
    <mergeCell ref="N329:R329"/>
    <mergeCell ref="N158:R158"/>
    <mergeCell ref="D130:E130"/>
    <mergeCell ref="A83:X83"/>
    <mergeCell ref="D335:E335"/>
    <mergeCell ref="A276:X276"/>
    <mergeCell ref="D74:E74"/>
    <mergeCell ref="D68:E68"/>
    <mergeCell ref="A34:X34"/>
    <mergeCell ref="D188:E188"/>
    <mergeCell ref="N168:R168"/>
    <mergeCell ref="N260:R260"/>
    <mergeCell ref="D96:E96"/>
    <mergeCell ref="N242:R242"/>
    <mergeCell ref="A251:M252"/>
    <mergeCell ref="A118:M119"/>
    <mergeCell ref="N152:R152"/>
    <mergeCell ref="D421:E421"/>
    <mergeCell ref="A336:M337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N304:R304"/>
    <mergeCell ref="A202:X202"/>
    <mergeCell ref="N155:T155"/>
    <mergeCell ref="D176:E176"/>
    <mergeCell ref="N264:T264"/>
    <mergeCell ref="D114:E114"/>
    <mergeCell ref="D64:E64"/>
    <mergeCell ref="D362:E362"/>
    <mergeCell ref="A266:X266"/>
    <mergeCell ref="N91:T91"/>
    <mergeCell ref="N389:T389"/>
    <mergeCell ref="D277:E277"/>
    <mergeCell ref="N454:T454"/>
    <mergeCell ref="A449:M450"/>
    <mergeCell ref="D43:E43"/>
    <mergeCell ref="E479:E480"/>
    <mergeCell ref="N380:R380"/>
    <mergeCell ref="A343:M344"/>
    <mergeCell ref="G479:G480"/>
    <mergeCell ref="N184:R184"/>
    <mergeCell ref="D7:L7"/>
    <mergeCell ref="N171:R171"/>
    <mergeCell ref="N315:T315"/>
    <mergeCell ref="N121:R121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283:E283"/>
    <mergeCell ref="A265:X265"/>
    <mergeCell ref="D112:E112"/>
    <mergeCell ref="N460:T460"/>
    <mergeCell ref="N190:R190"/>
    <mergeCell ref="P479:P480"/>
    <mergeCell ref="D267:E267"/>
    <mergeCell ref="D359:E359"/>
    <mergeCell ref="N409:T409"/>
    <mergeCell ref="N96:R96"/>
    <mergeCell ref="H17:H18"/>
    <mergeCell ref="A331:M332"/>
    <mergeCell ref="D198:E198"/>
    <mergeCell ref="A42:X42"/>
    <mergeCell ref="D440:E440"/>
    <mergeCell ref="N275:T275"/>
    <mergeCell ref="D269:E269"/>
    <mergeCell ref="N104:T104"/>
    <mergeCell ref="D427:E427"/>
    <mergeCell ref="N98:R98"/>
    <mergeCell ref="D75:E75"/>
    <mergeCell ref="A144:X144"/>
    <mergeCell ref="A411:X411"/>
    <mergeCell ref="N41:T41"/>
    <mergeCell ref="D181:E181"/>
    <mergeCell ref="N475:T475"/>
    <mergeCell ref="N252:T252"/>
    <mergeCell ref="D273:E273"/>
    <mergeCell ref="N323:T323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N399:T399"/>
    <mergeCell ref="D222:E222"/>
    <mergeCell ref="N416:R416"/>
    <mergeCell ref="N429:T429"/>
    <mergeCell ref="N205:T205"/>
    <mergeCell ref="D397:E397"/>
    <mergeCell ref="A174:X174"/>
    <mergeCell ref="N110:R110"/>
    <mergeCell ref="D99:E99"/>
    <mergeCell ref="N164:R164"/>
    <mergeCell ref="N108:R108"/>
    <mergeCell ref="N199:T199"/>
    <mergeCell ref="N95:R95"/>
    <mergeCell ref="N70:R70"/>
    <mergeCell ref="G478:N478"/>
    <mergeCell ref="D420:E420"/>
    <mergeCell ref="D153:E153"/>
    <mergeCell ref="N59:T59"/>
    <mergeCell ref="N256:R256"/>
    <mergeCell ref="N109:R109"/>
    <mergeCell ref="H1:O1"/>
    <mergeCell ref="D364:E364"/>
    <mergeCell ref="D435:E435"/>
    <mergeCell ref="D186:E186"/>
    <mergeCell ref="D217:E217"/>
    <mergeCell ref="O9:P9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D368:E368"/>
    <mergeCell ref="A350:X350"/>
    <mergeCell ref="N177:R177"/>
    <mergeCell ref="N335:R335"/>
    <mergeCell ref="A300:X300"/>
    <mergeCell ref="N269:R269"/>
    <mergeCell ref="D256:E256"/>
    <mergeCell ref="D85:E85"/>
    <mergeCell ref="H10:L10"/>
    <mergeCell ref="N287:R287"/>
    <mergeCell ref="N414:R414"/>
    <mergeCell ref="D159:E159"/>
    <mergeCell ref="A46:X46"/>
    <mergeCell ref="D80:E80"/>
    <mergeCell ref="N188:R188"/>
    <mergeCell ref="N66:R66"/>
    <mergeCell ref="A282:X282"/>
    <mergeCell ref="N284:T284"/>
    <mergeCell ref="A233:M234"/>
    <mergeCell ref="A227:M228"/>
    <mergeCell ref="N130:R130"/>
    <mergeCell ref="D215:E215"/>
    <mergeCell ref="M17:M18"/>
    <mergeCell ref="N67:R67"/>
    <mergeCell ref="N303:R303"/>
    <mergeCell ref="N132:R132"/>
    <mergeCell ref="N223:T223"/>
    <mergeCell ref="N230:R230"/>
    <mergeCell ref="D138:E138"/>
    <mergeCell ref="D374:E374"/>
    <mergeCell ref="D203:E203"/>
    <mergeCell ref="N330:R330"/>
    <mergeCell ref="N107:R107"/>
    <mergeCell ref="D150:E150"/>
    <mergeCell ref="D386:E386"/>
    <mergeCell ref="A290:X290"/>
    <mergeCell ref="A395:X395"/>
    <mergeCell ref="N292:T292"/>
    <mergeCell ref="G17:G18"/>
    <mergeCell ref="N293:T293"/>
    <mergeCell ref="D314:E314"/>
    <mergeCell ref="A345:X345"/>
    <mergeCell ref="N159:R159"/>
    <mergeCell ref="N268:R268"/>
    <mergeCell ref="N97:R97"/>
    <mergeCell ref="D140:E140"/>
    <mergeCell ref="A160:M161"/>
    <mergeCell ref="N123:R123"/>
    <mergeCell ref="N105:T105"/>
    <mergeCell ref="N89:R89"/>
    <mergeCell ref="D132:E132"/>
    <mergeCell ref="A383:X383"/>
    <mergeCell ref="N274:T274"/>
    <mergeCell ref="D295:E295"/>
    <mergeCell ref="D178:E178"/>
    <mergeCell ref="N29:R29"/>
    <mergeCell ref="A120:X120"/>
    <mergeCell ref="N214:R214"/>
    <mergeCell ref="N43:R43"/>
    <mergeCell ref="N341:R341"/>
    <mergeCell ref="D86:E86"/>
    <mergeCell ref="N192:T192"/>
    <mergeCell ref="A469:M470"/>
    <mergeCell ref="N295:R295"/>
    <mergeCell ref="N432:R432"/>
    <mergeCell ref="N68:R68"/>
    <mergeCell ref="N117:R117"/>
    <mergeCell ref="D434:E434"/>
    <mergeCell ref="N353:R353"/>
    <mergeCell ref="N204:T204"/>
    <mergeCell ref="A91:M92"/>
    <mergeCell ref="D436:E436"/>
    <mergeCell ref="N417:R417"/>
    <mergeCell ref="N246:T246"/>
    <mergeCell ref="D384:E384"/>
    <mergeCell ref="D213:E213"/>
    <mergeCell ref="D151:E151"/>
    <mergeCell ref="N428:T428"/>
    <mergeCell ref="N228:T228"/>
    <mergeCell ref="N278:R278"/>
    <mergeCell ref="D6:L6"/>
    <mergeCell ref="L479:L480"/>
    <mergeCell ref="B479:B480"/>
    <mergeCell ref="N419:R419"/>
    <mergeCell ref="D479:D480"/>
    <mergeCell ref="N250:R250"/>
    <mergeCell ref="O13:P13"/>
    <mergeCell ref="D318:E318"/>
    <mergeCell ref="N406:R406"/>
    <mergeCell ref="N139:R139"/>
    <mergeCell ref="N237:R237"/>
    <mergeCell ref="A471:M476"/>
    <mergeCell ref="A319:M320"/>
    <mergeCell ref="N212:R212"/>
    <mergeCell ref="N283:R283"/>
    <mergeCell ref="D84:E84"/>
    <mergeCell ref="N277:R277"/>
    <mergeCell ref="N203:R203"/>
    <mergeCell ref="D22:E22"/>
    <mergeCell ref="D149:E149"/>
    <mergeCell ref="N301:R301"/>
    <mergeCell ref="D447:E447"/>
    <mergeCell ref="A351:X351"/>
    <mergeCell ref="A9:C9"/>
    <mergeCell ref="D10:E10"/>
    <mergeCell ref="N433:R433"/>
    <mergeCell ref="F10:G10"/>
    <mergeCell ref="D305:E305"/>
    <mergeCell ref="D243:E243"/>
    <mergeCell ref="N420:R420"/>
    <mergeCell ref="D270:E270"/>
    <mergeCell ref="N320:T320"/>
    <mergeCell ref="J479:J480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385:E385"/>
    <mergeCell ref="A326:X326"/>
    <mergeCell ref="F5:G5"/>
    <mergeCell ref="A14:L14"/>
    <mergeCell ref="A354:M355"/>
    <mergeCell ref="A47:X47"/>
    <mergeCell ref="N322:R322"/>
    <mergeCell ref="N189:R189"/>
    <mergeCell ref="D175:E175"/>
    <mergeCell ref="D218:E218"/>
    <mergeCell ref="N375:R375"/>
    <mergeCell ref="N289:T289"/>
    <mergeCell ref="A51:M52"/>
    <mergeCell ref="D249:E249"/>
    <mergeCell ref="D341:E341"/>
    <mergeCell ref="D170:E170"/>
    <mergeCell ref="O8:P8"/>
    <mergeCell ref="N69:R69"/>
    <mergeCell ref="A274:M275"/>
    <mergeCell ref="N367:R367"/>
    <mergeCell ref="N196:R196"/>
    <mergeCell ref="D177:E177"/>
    <mergeCell ref="D226:E226"/>
    <mergeCell ref="D164:E164"/>
    <mergeCell ref="N369:R369"/>
    <mergeCell ref="N198:R198"/>
    <mergeCell ref="T11:U11"/>
    <mergeCell ref="D392:E392"/>
    <mergeCell ref="D221:E221"/>
    <mergeCell ref="A401:X401"/>
    <mergeCell ref="N57:R57"/>
    <mergeCell ref="D457:E457"/>
    <mergeCell ref="A479:A480"/>
    <mergeCell ref="N146:R146"/>
    <mergeCell ref="C479:C480"/>
    <mergeCell ref="A167:X167"/>
    <mergeCell ref="D152:E152"/>
    <mergeCell ref="N33:T33"/>
    <mergeCell ref="N465:T465"/>
    <mergeCell ref="D29:E29"/>
    <mergeCell ref="D216:E216"/>
    <mergeCell ref="N437:T437"/>
    <mergeCell ref="A396:X396"/>
    <mergeCell ref="A225:X225"/>
    <mergeCell ref="A467:X467"/>
    <mergeCell ref="D452:E452"/>
    <mergeCell ref="A461:X461"/>
    <mergeCell ref="A162:X162"/>
    <mergeCell ref="A40:M41"/>
    <mergeCell ref="A12:L12"/>
    <mergeCell ref="A15:L15"/>
    <mergeCell ref="A48:X48"/>
    <mergeCell ref="N23:T23"/>
    <mergeCell ref="N261:R261"/>
    <mergeCell ref="D468:E468"/>
    <mergeCell ref="N72:R72"/>
    <mergeCell ref="O5:P5"/>
    <mergeCell ref="N248:R248"/>
    <mergeCell ref="A133:M134"/>
    <mergeCell ref="N441:R441"/>
    <mergeCell ref="D242:E242"/>
    <mergeCell ref="D49:E49"/>
    <mergeCell ref="N435:R435"/>
    <mergeCell ref="F17:F18"/>
    <mergeCell ref="N257:T257"/>
    <mergeCell ref="D278:E278"/>
    <mergeCell ref="D163:E163"/>
    <mergeCell ref="D107:E107"/>
    <mergeCell ref="D405:E405"/>
    <mergeCell ref="N185:R185"/>
    <mergeCell ref="N449:T449"/>
    <mergeCell ref="N312:R312"/>
    <mergeCell ref="A259:X259"/>
    <mergeCell ref="D244:E244"/>
    <mergeCell ref="J9:L9"/>
    <mergeCell ref="R5:S5"/>
    <mergeCell ref="A257:M258"/>
    <mergeCell ref="N27:R27"/>
    <mergeCell ref="D271:E271"/>
    <mergeCell ref="D191:E191"/>
    <mergeCell ref="D458:E458"/>
    <mergeCell ref="D433:E433"/>
    <mergeCell ref="D262:E262"/>
    <mergeCell ref="N285:T285"/>
    <mergeCell ref="D237:E237"/>
    <mergeCell ref="A315:M316"/>
    <mergeCell ref="N85:R85"/>
    <mergeCell ref="N327:R327"/>
    <mergeCell ref="A137:X137"/>
    <mergeCell ref="A379:X379"/>
    <mergeCell ref="A325:X325"/>
    <mergeCell ref="D291:E291"/>
    <mergeCell ref="A8:C8"/>
    <mergeCell ref="A13:L13"/>
    <mergeCell ref="N165:T165"/>
    <mergeCell ref="A19:X19"/>
    <mergeCell ref="N81:T81"/>
    <mergeCell ref="D102:E102"/>
    <mergeCell ref="Y17:Y18"/>
    <mergeCell ref="S17:T17"/>
    <mergeCell ref="D57:E57"/>
    <mergeCell ref="A247:X247"/>
    <mergeCell ref="N151:R151"/>
    <mergeCell ref="D268:E268"/>
    <mergeCell ref="D97:E97"/>
    <mergeCell ref="N180:R180"/>
    <mergeCell ref="A204:M205"/>
    <mergeCell ref="N217:R217"/>
    <mergeCell ref="N90:R90"/>
    <mergeCell ref="N88:R88"/>
    <mergeCell ref="D196:E196"/>
    <mergeCell ref="A253:X253"/>
    <mergeCell ref="A53:X53"/>
    <mergeCell ref="D171:E171"/>
    <mergeCell ref="N142:T142"/>
    <mergeCell ref="D101:E101"/>
    <mergeCell ref="N209:R209"/>
    <mergeCell ref="D76:E76"/>
    <mergeCell ref="D241:E241"/>
    <mergeCell ref="D35:E35"/>
    <mergeCell ref="N239:R239"/>
    <mergeCell ref="N122:R122"/>
    <mergeCell ref="D121:E121"/>
    <mergeCell ref="A199:M200"/>
    <mergeCell ref="I479:I480"/>
    <mergeCell ref="S479:S480"/>
    <mergeCell ref="D239:E239"/>
    <mergeCell ref="N316:T316"/>
    <mergeCell ref="D95:E95"/>
    <mergeCell ref="N385:R385"/>
    <mergeCell ref="N310:T310"/>
    <mergeCell ref="C478:F478"/>
    <mergeCell ref="N381:T381"/>
    <mergeCell ref="A347:M348"/>
    <mergeCell ref="N450:T450"/>
    <mergeCell ref="D342:E342"/>
    <mergeCell ref="O478:P478"/>
    <mergeCell ref="N291:R291"/>
    <mergeCell ref="A456:X456"/>
    <mergeCell ref="N378:T378"/>
    <mergeCell ref="N440:R440"/>
    <mergeCell ref="D407:E407"/>
    <mergeCell ref="D462:E462"/>
    <mergeCell ref="N418:R418"/>
    <mergeCell ref="D404:E404"/>
    <mergeCell ref="N306:R306"/>
    <mergeCell ref="P1:R1"/>
    <mergeCell ref="N263:T263"/>
    <mergeCell ref="D17:E18"/>
    <mergeCell ref="N313:R313"/>
    <mergeCell ref="V17:V18"/>
    <mergeCell ref="D123:E123"/>
    <mergeCell ref="X17:X18"/>
    <mergeCell ref="T478:U478"/>
    <mergeCell ref="D250:E250"/>
    <mergeCell ref="D50:E50"/>
    <mergeCell ref="A430:X430"/>
    <mergeCell ref="A59:M6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N474:T474"/>
    <mergeCell ref="A377:M378"/>
    <mergeCell ref="N84:R84"/>
    <mergeCell ref="N249:R24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2023-12-12T09:50:39Z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