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12,23 Сочи ЗПФ\"/>
    </mc:Choice>
  </mc:AlternateContent>
  <xr:revisionPtr revIDLastSave="0" documentId="13_ncr:1_{F2E64D52-65EF-4B1B-94DF-E87E55B159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4" i="1" s="1"/>
  <c r="V241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4" i="1" s="1"/>
  <c r="V230" i="1"/>
  <c r="V229" i="1"/>
  <c r="X228" i="1"/>
  <c r="X229" i="1" s="1"/>
  <c r="W228" i="1"/>
  <c r="W230" i="1" s="1"/>
  <c r="V224" i="1"/>
  <c r="V223" i="1"/>
  <c r="X222" i="1"/>
  <c r="X223" i="1" s="1"/>
  <c r="W222" i="1"/>
  <c r="W224" i="1" s="1"/>
  <c r="N222" i="1"/>
  <c r="V219" i="1"/>
  <c r="V218" i="1"/>
  <c r="X217" i="1"/>
  <c r="X218" i="1" s="1"/>
  <c r="W217" i="1"/>
  <c r="W219" i="1" s="1"/>
  <c r="V213" i="1"/>
  <c r="V212" i="1"/>
  <c r="X211" i="1"/>
  <c r="X212" i="1" s="1"/>
  <c r="W211" i="1"/>
  <c r="W213" i="1" s="1"/>
  <c r="N211" i="1"/>
  <c r="V207" i="1"/>
  <c r="V206" i="1"/>
  <c r="X205" i="1"/>
  <c r="W205" i="1"/>
  <c r="N205" i="1"/>
  <c r="X204" i="1"/>
  <c r="W204" i="1"/>
  <c r="N204" i="1"/>
  <c r="V201" i="1"/>
  <c r="V200" i="1"/>
  <c r="X199" i="1"/>
  <c r="X200" i="1" s="1"/>
  <c r="W199" i="1"/>
  <c r="W201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X195" i="1" s="1"/>
  <c r="W191" i="1"/>
  <c r="N191" i="1"/>
  <c r="V188" i="1"/>
  <c r="V187" i="1"/>
  <c r="X186" i="1"/>
  <c r="W186" i="1"/>
  <c r="X185" i="1"/>
  <c r="X187" i="1" s="1"/>
  <c r="W185" i="1"/>
  <c r="W188" i="1" s="1"/>
  <c r="V182" i="1"/>
  <c r="V181" i="1"/>
  <c r="X180" i="1"/>
  <c r="X181" i="1" s="1"/>
  <c r="W180" i="1"/>
  <c r="W182" i="1" s="1"/>
  <c r="N180" i="1"/>
  <c r="V176" i="1"/>
  <c r="V175" i="1"/>
  <c r="X174" i="1"/>
  <c r="X175" i="1" s="1"/>
  <c r="W174" i="1"/>
  <c r="W176" i="1" s="1"/>
  <c r="V171" i="1"/>
  <c r="V170" i="1"/>
  <c r="X169" i="1"/>
  <c r="X170" i="1" s="1"/>
  <c r="W169" i="1"/>
  <c r="W171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N147" i="1"/>
  <c r="X146" i="1"/>
  <c r="W146" i="1"/>
  <c r="N146" i="1"/>
  <c r="X145" i="1"/>
  <c r="W145" i="1"/>
  <c r="X144" i="1"/>
  <c r="W144" i="1"/>
  <c r="N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X118" i="1" s="1"/>
  <c r="W116" i="1"/>
  <c r="N116" i="1"/>
  <c r="X115" i="1"/>
  <c r="W115" i="1"/>
  <c r="X114" i="1"/>
  <c r="W114" i="1"/>
  <c r="W119" i="1" s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100" i="1" s="1"/>
  <c r="V91" i="1"/>
  <c r="V90" i="1"/>
  <c r="X89" i="1"/>
  <c r="W89" i="1"/>
  <c r="N89" i="1"/>
  <c r="X88" i="1"/>
  <c r="X90" i="1" s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W73" i="1" s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V255" i="1" l="1"/>
  <c r="W91" i="1"/>
  <c r="W83" i="1"/>
  <c r="V259" i="1"/>
  <c r="W105" i="1"/>
  <c r="X129" i="1"/>
  <c r="W134" i="1"/>
  <c r="W140" i="1"/>
  <c r="X148" i="1"/>
  <c r="W148" i="1"/>
  <c r="W153" i="1"/>
  <c r="W160" i="1"/>
  <c r="W206" i="1"/>
  <c r="V258" i="1"/>
  <c r="W23" i="1"/>
  <c r="X32" i="1"/>
  <c r="W257" i="1"/>
  <c r="W46" i="1"/>
  <c r="X73" i="1"/>
  <c r="X83" i="1"/>
  <c r="W84" i="1"/>
  <c r="W99" i="1"/>
  <c r="X105" i="1"/>
  <c r="W106" i="1"/>
  <c r="W129" i="1"/>
  <c r="W149" i="1"/>
  <c r="X153" i="1"/>
  <c r="W154" i="1"/>
  <c r="X160" i="1"/>
  <c r="W165" i="1"/>
  <c r="W175" i="1"/>
  <c r="W181" i="1"/>
  <c r="W195" i="1"/>
  <c r="X206" i="1"/>
  <c r="W212" i="1"/>
  <c r="W229" i="1"/>
  <c r="W240" i="1"/>
  <c r="H9" i="1"/>
  <c r="W40" i="1"/>
  <c r="W47" i="1"/>
  <c r="W62" i="1"/>
  <c r="W67" i="1"/>
  <c r="W74" i="1"/>
  <c r="W90" i="1"/>
  <c r="W110" i="1"/>
  <c r="W118" i="1"/>
  <c r="W123" i="1"/>
  <c r="W130" i="1"/>
  <c r="W161" i="1"/>
  <c r="W170" i="1"/>
  <c r="W187" i="1"/>
  <c r="W196" i="1"/>
  <c r="W200" i="1"/>
  <c r="W207" i="1"/>
  <c r="W218" i="1"/>
  <c r="W223" i="1"/>
  <c r="W233" i="1"/>
  <c r="W253" i="1"/>
  <c r="W33" i="1"/>
  <c r="W256" i="1"/>
  <c r="W258" i="1" l="1"/>
  <c r="X260" i="1"/>
  <c r="W259" i="1"/>
  <c r="W255" i="1"/>
  <c r="B268" i="1" s="1"/>
  <c r="A268" i="1" l="1"/>
  <c r="C268" i="1"/>
</calcChain>
</file>

<file path=xl/sharedStrings.xml><?xml version="1.0" encoding="utf-8"?>
<sst xmlns="http://schemas.openxmlformats.org/spreadsheetml/2006/main" count="940" uniqueCount="375">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</sst>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zoomScaleNormal="100" zoomScaleSheetLayoutView="100" workbookViewId="0">
      <selection activeCell="AA2" sqref="AA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8</v>
      </c>
      <c r="B5" s="197"/>
      <c r="C5" s="183"/>
      <c r="D5" s="315"/>
      <c r="E5" s="317"/>
      <c r="F5" s="205" t="s">
        <v>9</v>
      </c>
      <c r="G5" s="183"/>
      <c r="H5" s="315"/>
      <c r="I5" s="316"/>
      <c r="J5" s="316"/>
      <c r="K5" s="316"/>
      <c r="L5" s="317"/>
      <c r="N5" s="25" t="s">
        <v>10</v>
      </c>
      <c r="O5" s="191">
        <v>45278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5" customFormat="1" ht="24" customHeight="1" x14ac:dyDescent="0.2">
      <c r="A6" s="297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11" t="s">
        <v>16</v>
      </c>
      <c r="S6" s="178"/>
      <c r="T6" s="255" t="s">
        <v>17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3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18</v>
      </c>
      <c r="B8" s="173"/>
      <c r="C8" s="174"/>
      <c r="D8" s="324"/>
      <c r="E8" s="325"/>
      <c r="F8" s="325"/>
      <c r="G8" s="325"/>
      <c r="H8" s="325"/>
      <c r="I8" s="325"/>
      <c r="J8" s="325"/>
      <c r="K8" s="325"/>
      <c r="L8" s="326"/>
      <c r="N8" s="25" t="s">
        <v>19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20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21</v>
      </c>
      <c r="O10" s="221"/>
      <c r="P10" s="192"/>
      <c r="S10" s="25" t="s">
        <v>22</v>
      </c>
      <c r="T10" s="322" t="s">
        <v>23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1"/>
      <c r="P11" s="192"/>
      <c r="S11" s="25" t="s">
        <v>26</v>
      </c>
      <c r="T11" s="208" t="s">
        <v>27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28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29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30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31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32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33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34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35</v>
      </c>
      <c r="B17" s="163" t="s">
        <v>36</v>
      </c>
      <c r="C17" s="287" t="s">
        <v>37</v>
      </c>
      <c r="D17" s="163" t="s">
        <v>38</v>
      </c>
      <c r="E17" s="164"/>
      <c r="F17" s="163" t="s">
        <v>39</v>
      </c>
      <c r="G17" s="163" t="s">
        <v>40</v>
      </c>
      <c r="H17" s="163" t="s">
        <v>41</v>
      </c>
      <c r="I17" s="163" t="s">
        <v>42</v>
      </c>
      <c r="J17" s="163" t="s">
        <v>43</v>
      </c>
      <c r="K17" s="163" t="s">
        <v>44</v>
      </c>
      <c r="L17" s="163" t="s">
        <v>45</v>
      </c>
      <c r="M17" s="163" t="s">
        <v>46</v>
      </c>
      <c r="N17" s="163" t="s">
        <v>47</v>
      </c>
      <c r="O17" s="293"/>
      <c r="P17" s="293"/>
      <c r="Q17" s="293"/>
      <c r="R17" s="164"/>
      <c r="S17" s="182" t="s">
        <v>48</v>
      </c>
      <c r="T17" s="183"/>
      <c r="U17" s="163" t="s">
        <v>49</v>
      </c>
      <c r="V17" s="163" t="s">
        <v>50</v>
      </c>
      <c r="W17" s="309" t="s">
        <v>51</v>
      </c>
      <c r="X17" s="163" t="s">
        <v>52</v>
      </c>
      <c r="Y17" s="216" t="s">
        <v>53</v>
      </c>
      <c r="Z17" s="216" t="s">
        <v>54</v>
      </c>
      <c r="AA17" s="216" t="s">
        <v>55</v>
      </c>
      <c r="AB17" s="301"/>
      <c r="AC17" s="302"/>
      <c r="AD17" s="282"/>
      <c r="BA17" s="299" t="s">
        <v>56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57</v>
      </c>
      <c r="T18" s="154" t="s">
        <v>58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customHeight="1" x14ac:dyDescent="0.2">
      <c r="A19" s="180" t="s">
        <v>59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customHeight="1" x14ac:dyDescent="0.25">
      <c r="A20" s="179" t="s">
        <v>59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customHeight="1" x14ac:dyDescent="0.25">
      <c r="A21" s="168" t="s">
        <v>60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65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customHeight="1" x14ac:dyDescent="0.2">
      <c r="A25" s="180" t="s">
        <v>68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customHeight="1" x14ac:dyDescent="0.25">
      <c r="A26" s="179" t="s">
        <v>69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customHeight="1" x14ac:dyDescent="0.25">
      <c r="A27" s="168" t="s">
        <v>70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65</v>
      </c>
      <c r="V28" s="157">
        <v>100</v>
      </c>
      <c r="W28" s="158">
        <f>IFERROR(IF(V28="","",V28),"")</f>
        <v>100</v>
      </c>
      <c r="X28" s="37">
        <f>IFERROR(IF(V28="","",V28*0.00936),"")</f>
        <v>0.93600000000000005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65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65</v>
      </c>
      <c r="V30" s="157">
        <v>111</v>
      </c>
      <c r="W30" s="158">
        <f>IFERROR(IF(V30="","",V30),"")</f>
        <v>111</v>
      </c>
      <c r="X30" s="37">
        <f>IFERROR(IF(V30="","",V30*0.00936),"")</f>
        <v>1.0389600000000001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65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9">
        <f>IFERROR(SUM(V28:V31),"0")</f>
        <v>211</v>
      </c>
      <c r="W32" s="159">
        <f>IFERROR(SUM(W28:W31),"0")</f>
        <v>211</v>
      </c>
      <c r="X32" s="159">
        <f>IFERROR(IF(X28="",0,X28),"0")+IFERROR(IF(X29="",0,X29),"0")+IFERROR(IF(X30="",0,X30),"0")+IFERROR(IF(X31="",0,X31),"0")</f>
        <v>1.9749600000000003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9">
        <f>IFERROR(SUMPRODUCT(V28:V31*H28:H31),"0")</f>
        <v>316.5</v>
      </c>
      <c r="W33" s="159">
        <f>IFERROR(SUMPRODUCT(W28:W31*H28:H31),"0")</f>
        <v>316.5</v>
      </c>
      <c r="X33" s="38"/>
      <c r="Y33" s="160"/>
      <c r="Z33" s="160"/>
    </row>
    <row r="34" spans="1:53" ht="16.5" customHeight="1" x14ac:dyDescent="0.25">
      <c r="A34" s="179" t="s">
        <v>81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customHeight="1" x14ac:dyDescent="0.25">
      <c r="A35" s="168" t="s">
        <v>60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65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3" t="s">
        <v>86</v>
      </c>
      <c r="O37" s="176"/>
      <c r="P37" s="176"/>
      <c r="Q37" s="176"/>
      <c r="R37" s="171"/>
      <c r="S37" s="35"/>
      <c r="T37" s="35"/>
      <c r="U37" s="36" t="s">
        <v>65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65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65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customHeight="1" x14ac:dyDescent="0.25">
      <c r="A42" s="179" t="s">
        <v>91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customHeight="1" x14ac:dyDescent="0.25">
      <c r="A43" s="168" t="s">
        <v>92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65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65</v>
      </c>
      <c r="V45" s="157">
        <v>5</v>
      </c>
      <c r="W45" s="158">
        <f>IFERROR(IF(V45="","",V45),"")</f>
        <v>5</v>
      </c>
      <c r="X45" s="37">
        <f>IFERROR(IF(V45="","",V45*0.0095),"")</f>
        <v>4.7500000000000001E-2</v>
      </c>
      <c r="Y45" s="57"/>
      <c r="Z45" s="58"/>
      <c r="AD45" s="62"/>
      <c r="BA45" s="73" t="s">
        <v>74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9">
        <f>IFERROR(SUM(V44:V45),"0")</f>
        <v>5</v>
      </c>
      <c r="W46" s="159">
        <f>IFERROR(SUM(W44:W45),"0")</f>
        <v>5</v>
      </c>
      <c r="X46" s="159">
        <f>IFERROR(IF(X44="",0,X44),"0")+IFERROR(IF(X45="",0,X45),"0")</f>
        <v>4.7500000000000001E-2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9">
        <f>IFERROR(SUMPRODUCT(V44:V45*H44:H45),"0")</f>
        <v>6</v>
      </c>
      <c r="W47" s="159">
        <f>IFERROR(SUMPRODUCT(W44:W45*H44:H45),"0")</f>
        <v>6</v>
      </c>
      <c r="X47" s="38"/>
      <c r="Y47" s="160"/>
      <c r="Z47" s="160"/>
    </row>
    <row r="48" spans="1:53" ht="16.5" customHeight="1" x14ac:dyDescent="0.25">
      <c r="A48" s="179" t="s">
        <v>98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customHeight="1" x14ac:dyDescent="0.25">
      <c r="A49" s="168" t="s">
        <v>60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65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103</v>
      </c>
      <c r="O51" s="176"/>
      <c r="P51" s="176"/>
      <c r="Q51" s="176"/>
      <c r="R51" s="171"/>
      <c r="S51" s="35"/>
      <c r="T51" s="35"/>
      <c r="U51" s="36" t="s">
        <v>65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3" t="s">
        <v>106</v>
      </c>
      <c r="O52" s="176"/>
      <c r="P52" s="176"/>
      <c r="Q52" s="176"/>
      <c r="R52" s="171"/>
      <c r="S52" s="35"/>
      <c r="T52" s="35"/>
      <c r="U52" s="36" t="s">
        <v>65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3" t="s">
        <v>109</v>
      </c>
      <c r="O53" s="176"/>
      <c r="P53" s="176"/>
      <c r="Q53" s="176"/>
      <c r="R53" s="171"/>
      <c r="S53" s="35"/>
      <c r="T53" s="35"/>
      <c r="U53" s="36" t="s">
        <v>65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19" t="s">
        <v>112</v>
      </c>
      <c r="O54" s="176"/>
      <c r="P54" s="176"/>
      <c r="Q54" s="176"/>
      <c r="R54" s="171"/>
      <c r="S54" s="35"/>
      <c r="T54" s="35"/>
      <c r="U54" s="36" t="s">
        <v>65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5" t="s">
        <v>115</v>
      </c>
      <c r="O55" s="176"/>
      <c r="P55" s="176"/>
      <c r="Q55" s="176"/>
      <c r="R55" s="171"/>
      <c r="S55" s="35"/>
      <c r="T55" s="35"/>
      <c r="U55" s="36" t="s">
        <v>65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9">
        <f>IFERROR(SUM(V50:V55),"0")</f>
        <v>5</v>
      </c>
      <c r="W56" s="159">
        <f>IFERROR(SUM(W50:W55),"0")</f>
        <v>5</v>
      </c>
      <c r="X56" s="159">
        <f>IFERROR(IF(X50="",0,X50),"0")+IFERROR(IF(X51="",0,X51),"0")+IFERROR(IF(X52="",0,X52),"0")+IFERROR(IF(X53="",0,X53),"0")+IFERROR(IF(X54="",0,X54),"0")+IFERROR(IF(X55="",0,X55),"0")</f>
        <v>7.7499999999999999E-2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9">
        <f>IFERROR(SUMPRODUCT(V50:V55*H50:H55),"0")</f>
        <v>34.4</v>
      </c>
      <c r="W57" s="159">
        <f>IFERROR(SUMPRODUCT(W50:W55*H50:H55),"0")</f>
        <v>34.4</v>
      </c>
      <c r="X57" s="38"/>
      <c r="Y57" s="160"/>
      <c r="Z57" s="160"/>
    </row>
    <row r="58" spans="1:53" ht="16.5" customHeight="1" x14ac:dyDescent="0.25">
      <c r="A58" s="179" t="s">
        <v>116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customHeight="1" x14ac:dyDescent="0.25">
      <c r="A59" s="168" t="s">
        <v>60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88" t="s">
        <v>120</v>
      </c>
      <c r="O60" s="176"/>
      <c r="P60" s="176"/>
      <c r="Q60" s="176"/>
      <c r="R60" s="171"/>
      <c r="S60" s="35"/>
      <c r="T60" s="35"/>
      <c r="U60" s="36" t="s">
        <v>65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7" t="s">
        <v>123</v>
      </c>
      <c r="O61" s="176"/>
      <c r="P61" s="176"/>
      <c r="Q61" s="176"/>
      <c r="R61" s="171"/>
      <c r="S61" s="35"/>
      <c r="T61" s="35"/>
      <c r="U61" s="36" t="s">
        <v>65</v>
      </c>
      <c r="V61" s="157">
        <v>0</v>
      </c>
      <c r="W61" s="158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9">
        <f>IFERROR(SUM(V60:V61),"0")</f>
        <v>0</v>
      </c>
      <c r="W62" s="159">
        <f>IFERROR(SUM(W60:W61),"0")</f>
        <v>0</v>
      </c>
      <c r="X62" s="159">
        <f>IFERROR(IF(X60="",0,X60),"0")+IFERROR(IF(X61="",0,X61),"0")</f>
        <v>0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9">
        <f>IFERROR(SUMPRODUCT(V60:V61*H60:H61),"0")</f>
        <v>0</v>
      </c>
      <c r="W63" s="159">
        <f>IFERROR(SUMPRODUCT(W60:W61*H60:H61),"0")</f>
        <v>0</v>
      </c>
      <c r="X63" s="38"/>
      <c r="Y63" s="160"/>
      <c r="Z63" s="160"/>
    </row>
    <row r="64" spans="1:53" ht="16.5" customHeight="1" x14ac:dyDescent="0.25">
      <c r="A64" s="179" t="s">
        <v>124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customHeight="1" x14ac:dyDescent="0.25">
      <c r="A65" s="168" t="s">
        <v>125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65</v>
      </c>
      <c r="V66" s="157">
        <v>16</v>
      </c>
      <c r="W66" s="158">
        <f>IFERROR(IF(V66="","",V66),"")</f>
        <v>16</v>
      </c>
      <c r="X66" s="37">
        <f>IFERROR(IF(V66="","",V66*0.01788),"")</f>
        <v>0.28608</v>
      </c>
      <c r="Y66" s="57"/>
      <c r="Z66" s="58"/>
      <c r="AD66" s="62"/>
      <c r="BA66" s="82" t="s">
        <v>74</v>
      </c>
    </row>
    <row r="67" spans="1:53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9">
        <f>IFERROR(SUM(V66:V66),"0")</f>
        <v>16</v>
      </c>
      <c r="W67" s="159">
        <f>IFERROR(SUM(W66:W66),"0")</f>
        <v>16</v>
      </c>
      <c r="X67" s="159">
        <f>IFERROR(IF(X66="",0,X66),"0")</f>
        <v>0.28608</v>
      </c>
      <c r="Y67" s="160"/>
      <c r="Z67" s="160"/>
    </row>
    <row r="68" spans="1:53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9">
        <f>IFERROR(SUMPRODUCT(V66:V66*H66:H66),"0")</f>
        <v>57.6</v>
      </c>
      <c r="W68" s="159">
        <f>IFERROR(SUMPRODUCT(W66:W66*H66:H66),"0")</f>
        <v>57.6</v>
      </c>
      <c r="X68" s="38"/>
      <c r="Y68" s="160"/>
      <c r="Z68" s="160"/>
    </row>
    <row r="69" spans="1:53" ht="16.5" customHeight="1" x14ac:dyDescent="0.25">
      <c r="A69" s="179" t="s">
        <v>128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customHeight="1" x14ac:dyDescent="0.25">
      <c r="A70" s="168" t="s">
        <v>129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65</v>
      </c>
      <c r="V71" s="157">
        <v>2</v>
      </c>
      <c r="W71" s="158">
        <f>IFERROR(IF(V71="","",V71),"")</f>
        <v>2</v>
      </c>
      <c r="X71" s="37">
        <f>IFERROR(IF(V71="","",V71*0.01788),"")</f>
        <v>3.576E-2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65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9">
        <f>IFERROR(SUM(V71:V72),"0")</f>
        <v>2</v>
      </c>
      <c r="W73" s="159">
        <f>IFERROR(SUM(W71:W72),"0")</f>
        <v>2</v>
      </c>
      <c r="X73" s="159">
        <f>IFERROR(IF(X71="",0,X71),"0")+IFERROR(IF(X72="",0,X72),"0")</f>
        <v>3.576E-2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9">
        <f>IFERROR(SUMPRODUCT(V71:V72*H71:H72),"0")</f>
        <v>7.2</v>
      </c>
      <c r="W74" s="159">
        <f>IFERROR(SUMPRODUCT(W71:W72*H71:H72),"0")</f>
        <v>7.2</v>
      </c>
      <c r="X74" s="38"/>
      <c r="Y74" s="160"/>
      <c r="Z74" s="160"/>
    </row>
    <row r="75" spans="1:53" ht="16.5" customHeight="1" x14ac:dyDescent="0.25">
      <c r="A75" s="179" t="s">
        <v>134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customHeight="1" x14ac:dyDescent="0.25">
      <c r="A76" s="168" t="s">
        <v>125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65</v>
      </c>
      <c r="V77" s="157">
        <v>179</v>
      </c>
      <c r="W77" s="158">
        <f t="shared" ref="W77:W82" si="2">IFERROR(IF(V77="","",V77),"")</f>
        <v>179</v>
      </c>
      <c r="X77" s="37">
        <f t="shared" ref="X77:X82" si="3">IFERROR(IF(V77="","",V77*0.01788),"")</f>
        <v>3.20052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65</v>
      </c>
      <c r="V78" s="157">
        <v>92</v>
      </c>
      <c r="W78" s="158">
        <f t="shared" si="2"/>
        <v>92</v>
      </c>
      <c r="X78" s="37">
        <f t="shared" si="3"/>
        <v>1.64496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65</v>
      </c>
      <c r="V79" s="157">
        <v>71</v>
      </c>
      <c r="W79" s="158">
        <f t="shared" si="2"/>
        <v>71</v>
      </c>
      <c r="X79" s="37">
        <f t="shared" si="3"/>
        <v>1.2694799999999999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65</v>
      </c>
      <c r="V80" s="157">
        <v>1</v>
      </c>
      <c r="W80" s="158">
        <f t="shared" si="2"/>
        <v>1</v>
      </c>
      <c r="X80" s="37">
        <f t="shared" si="3"/>
        <v>1.788E-2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65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65</v>
      </c>
      <c r="V82" s="157">
        <v>16</v>
      </c>
      <c r="W82" s="158">
        <f t="shared" si="2"/>
        <v>16</v>
      </c>
      <c r="X82" s="37">
        <f t="shared" si="3"/>
        <v>0.28608</v>
      </c>
      <c r="Y82" s="57"/>
      <c r="Z82" s="58"/>
      <c r="AD82" s="62"/>
      <c r="BA82" s="90" t="s">
        <v>74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9">
        <f>IFERROR(SUM(V77:V82),"0")</f>
        <v>359</v>
      </c>
      <c r="W83" s="159">
        <f>IFERROR(SUM(W77:W82),"0")</f>
        <v>359</v>
      </c>
      <c r="X83" s="159">
        <f>IFERROR(IF(X77="",0,X77),"0")+IFERROR(IF(X78="",0,X78),"0")+IFERROR(IF(X79="",0,X79),"0")+IFERROR(IF(X80="",0,X80),"0")+IFERROR(IF(X81="",0,X81),"0")+IFERROR(IF(X82="",0,X82),"0")</f>
        <v>6.41892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9">
        <f>IFERROR(SUMPRODUCT(V77:V82*H77:H82),"0")</f>
        <v>1399.7999999999997</v>
      </c>
      <c r="W84" s="159">
        <f>IFERROR(SUMPRODUCT(W77:W82*H77:H82),"0")</f>
        <v>1399.7999999999997</v>
      </c>
      <c r="X84" s="38"/>
      <c r="Y84" s="160"/>
      <c r="Z84" s="160"/>
    </row>
    <row r="85" spans="1:53" ht="16.5" customHeight="1" x14ac:dyDescent="0.25">
      <c r="A85" s="179" t="s">
        <v>147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customHeight="1" x14ac:dyDescent="0.25">
      <c r="A86" s="168" t="s">
        <v>147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65</v>
      </c>
      <c r="V87" s="157">
        <v>2</v>
      </c>
      <c r="W87" s="158">
        <f>IFERROR(IF(V87="","",V87),"")</f>
        <v>2</v>
      </c>
      <c r="X87" s="37">
        <f>IFERROR(IF(V87="","",V87*0.00936),"")</f>
        <v>1.8720000000000001E-2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65</v>
      </c>
      <c r="V88" s="157">
        <v>40</v>
      </c>
      <c r="W88" s="158">
        <f>IFERROR(IF(V88="","",V88),"")</f>
        <v>40</v>
      </c>
      <c r="X88" s="37">
        <f>IFERROR(IF(V88="","",V88*0.01788),"")</f>
        <v>0.71520000000000006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65</v>
      </c>
      <c r="V89" s="157">
        <v>1</v>
      </c>
      <c r="W89" s="158">
        <f>IFERROR(IF(V89="","",V89),"")</f>
        <v>1</v>
      </c>
      <c r="X89" s="37">
        <f>IFERROR(IF(V89="","",V89*0.0155),"")</f>
        <v>1.55E-2</v>
      </c>
      <c r="Y89" s="57"/>
      <c r="Z89" s="58"/>
      <c r="AD89" s="62"/>
      <c r="BA89" s="93" t="s">
        <v>74</v>
      </c>
    </row>
    <row r="90" spans="1:53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9">
        <f>IFERROR(SUM(V87:V89),"0")</f>
        <v>43</v>
      </c>
      <c r="W90" s="159">
        <f>IFERROR(SUM(W87:W89),"0")</f>
        <v>43</v>
      </c>
      <c r="X90" s="159">
        <f>IFERROR(IF(X87="",0,X87),"0")+IFERROR(IF(X88="",0,X88),"0")+IFERROR(IF(X89="",0,X89),"0")</f>
        <v>0.74941999999999998</v>
      </c>
      <c r="Y90" s="160"/>
      <c r="Z90" s="160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9">
        <f>IFERROR(SUMPRODUCT(V87:V89*H87:H89),"0")</f>
        <v>151.4</v>
      </c>
      <c r="W91" s="159">
        <f>IFERROR(SUMPRODUCT(W87:W89*H87:H89),"0")</f>
        <v>151.4</v>
      </c>
      <c r="X91" s="38"/>
      <c r="Y91" s="160"/>
      <c r="Z91" s="160"/>
    </row>
    <row r="92" spans="1:53" ht="16.5" customHeight="1" x14ac:dyDescent="0.25">
      <c r="A92" s="179" t="s">
        <v>154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customHeight="1" x14ac:dyDescent="0.25">
      <c r="A93" s="168" t="s">
        <v>60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0" t="s">
        <v>157</v>
      </c>
      <c r="O94" s="176"/>
      <c r="P94" s="176"/>
      <c r="Q94" s="176"/>
      <c r="R94" s="171"/>
      <c r="S94" s="35"/>
      <c r="T94" s="35"/>
      <c r="U94" s="36" t="s">
        <v>65</v>
      </c>
      <c r="V94" s="157">
        <v>25</v>
      </c>
      <c r="W94" s="158">
        <f>IFERROR(IF(V94="","",V94),"")</f>
        <v>25</v>
      </c>
      <c r="X94" s="37">
        <f>IFERROR(IF(V94="","",V94*0.0155),"")</f>
        <v>0.38750000000000001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2" t="s">
        <v>160</v>
      </c>
      <c r="O95" s="176"/>
      <c r="P95" s="176"/>
      <c r="Q95" s="176"/>
      <c r="R95" s="171"/>
      <c r="S95" s="35"/>
      <c r="T95" s="35"/>
      <c r="U95" s="36" t="s">
        <v>65</v>
      </c>
      <c r="V95" s="157">
        <v>60</v>
      </c>
      <c r="W95" s="158">
        <f>IFERROR(IF(V95="","",V95),"")</f>
        <v>60</v>
      </c>
      <c r="X95" s="37">
        <f>IFERROR(IF(V95="","",V95*0.0155),"")</f>
        <v>0.92999999999999994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5" t="s">
        <v>163</v>
      </c>
      <c r="O96" s="176"/>
      <c r="P96" s="176"/>
      <c r="Q96" s="176"/>
      <c r="R96" s="171"/>
      <c r="S96" s="35"/>
      <c r="T96" s="35"/>
      <c r="U96" s="36" t="s">
        <v>65</v>
      </c>
      <c r="V96" s="157">
        <v>0</v>
      </c>
      <c r="W96" s="158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4" t="s">
        <v>166</v>
      </c>
      <c r="O97" s="176"/>
      <c r="P97" s="176"/>
      <c r="Q97" s="176"/>
      <c r="R97" s="171"/>
      <c r="S97" s="35"/>
      <c r="T97" s="35"/>
      <c r="U97" s="36" t="s">
        <v>65</v>
      </c>
      <c r="V97" s="157">
        <v>30</v>
      </c>
      <c r="W97" s="158">
        <f>IFERROR(IF(V97="","",V97),"")</f>
        <v>30</v>
      </c>
      <c r="X97" s="37">
        <f>IFERROR(IF(V97="","",V97*0.0155),"")</f>
        <v>0.46499999999999997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167</v>
      </c>
      <c r="B98" s="55" t="s">
        <v>168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46" t="s">
        <v>169</v>
      </c>
      <c r="O98" s="176"/>
      <c r="P98" s="176"/>
      <c r="Q98" s="176"/>
      <c r="R98" s="171"/>
      <c r="S98" s="35"/>
      <c r="T98" s="35"/>
      <c r="U98" s="36" t="s">
        <v>65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66</v>
      </c>
      <c r="O99" s="173"/>
      <c r="P99" s="173"/>
      <c r="Q99" s="173"/>
      <c r="R99" s="173"/>
      <c r="S99" s="173"/>
      <c r="T99" s="174"/>
      <c r="U99" s="38" t="s">
        <v>65</v>
      </c>
      <c r="V99" s="159">
        <f>IFERROR(SUM(V94:V98),"0")</f>
        <v>115</v>
      </c>
      <c r="W99" s="159">
        <f>IFERROR(SUM(W94:W98),"0")</f>
        <v>115</v>
      </c>
      <c r="X99" s="159">
        <f>IFERROR(IF(X94="",0,X94),"0")+IFERROR(IF(X95="",0,X95),"0")+IFERROR(IF(X96="",0,X96),"0")+IFERROR(IF(X97="",0,X97),"0")+IFERROR(IF(X98="",0,X98),"0")</f>
        <v>1.7824999999999998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66</v>
      </c>
      <c r="O100" s="173"/>
      <c r="P100" s="173"/>
      <c r="Q100" s="173"/>
      <c r="R100" s="173"/>
      <c r="S100" s="173"/>
      <c r="T100" s="174"/>
      <c r="U100" s="38" t="s">
        <v>67</v>
      </c>
      <c r="V100" s="159">
        <f>IFERROR(SUMPRODUCT(V94:V98*H94:H98),"0")</f>
        <v>820</v>
      </c>
      <c r="W100" s="159">
        <f>IFERROR(SUMPRODUCT(W94:W98*H94:H98),"0")</f>
        <v>820</v>
      </c>
      <c r="X100" s="38"/>
      <c r="Y100" s="160"/>
      <c r="Z100" s="160"/>
    </row>
    <row r="101" spans="1:53" ht="16.5" customHeight="1" x14ac:dyDescent="0.25">
      <c r="A101" s="179" t="s">
        <v>170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customHeight="1" x14ac:dyDescent="0.25">
      <c r="A102" s="168" t="s">
        <v>125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171</v>
      </c>
      <c r="B103" s="55" t="s">
        <v>172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65</v>
      </c>
      <c r="V103" s="157">
        <v>84</v>
      </c>
      <c r="W103" s="158">
        <f>IFERROR(IF(V103="","",V103),"")</f>
        <v>84</v>
      </c>
      <c r="X103" s="37">
        <f>IFERROR(IF(V103="","",V103*0.01788),"")</f>
        <v>1.5019199999999999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173</v>
      </c>
      <c r="B104" s="55" t="s">
        <v>174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65</v>
      </c>
      <c r="V104" s="157">
        <v>167</v>
      </c>
      <c r="W104" s="158">
        <f>IFERROR(IF(V104="","",V104),"")</f>
        <v>167</v>
      </c>
      <c r="X104" s="37">
        <f>IFERROR(IF(V104="","",V104*0.01788),"")</f>
        <v>2.9859599999999999</v>
      </c>
      <c r="Y104" s="57"/>
      <c r="Z104" s="58"/>
      <c r="AD104" s="62"/>
      <c r="BA104" s="100" t="s">
        <v>74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66</v>
      </c>
      <c r="O105" s="173"/>
      <c r="P105" s="173"/>
      <c r="Q105" s="173"/>
      <c r="R105" s="173"/>
      <c r="S105" s="173"/>
      <c r="T105" s="174"/>
      <c r="U105" s="38" t="s">
        <v>65</v>
      </c>
      <c r="V105" s="159">
        <f>IFERROR(SUM(V103:V104),"0")</f>
        <v>251</v>
      </c>
      <c r="W105" s="159">
        <f>IFERROR(SUM(W103:W104),"0")</f>
        <v>251</v>
      </c>
      <c r="X105" s="159">
        <f>IFERROR(IF(X103="",0,X103),"0")+IFERROR(IF(X104="",0,X104),"0")</f>
        <v>4.4878799999999996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66</v>
      </c>
      <c r="O106" s="173"/>
      <c r="P106" s="173"/>
      <c r="Q106" s="173"/>
      <c r="R106" s="173"/>
      <c r="S106" s="173"/>
      <c r="T106" s="174"/>
      <c r="U106" s="38" t="s">
        <v>67</v>
      </c>
      <c r="V106" s="159">
        <f>IFERROR(SUMPRODUCT(V103:V104*H103:H104),"0")</f>
        <v>753</v>
      </c>
      <c r="W106" s="159">
        <f>IFERROR(SUMPRODUCT(W103:W104*H103:H104),"0")</f>
        <v>753</v>
      </c>
      <c r="X106" s="38"/>
      <c r="Y106" s="160"/>
      <c r="Z106" s="160"/>
    </row>
    <row r="107" spans="1:53" ht="16.5" customHeight="1" x14ac:dyDescent="0.25">
      <c r="A107" s="179" t="s">
        <v>175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customHeight="1" x14ac:dyDescent="0.25">
      <c r="A108" s="168" t="s">
        <v>125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customHeight="1" x14ac:dyDescent="0.25">
      <c r="A109" s="55" t="s">
        <v>176</v>
      </c>
      <c r="B109" s="55" t="s">
        <v>177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65</v>
      </c>
      <c r="V109" s="157">
        <v>17</v>
      </c>
      <c r="W109" s="158">
        <f>IFERROR(IF(V109="","",V109),"")</f>
        <v>17</v>
      </c>
      <c r="X109" s="37">
        <f>IFERROR(IF(V109="","",V109*0.01788),"")</f>
        <v>0.30396000000000001</v>
      </c>
      <c r="Y109" s="57"/>
      <c r="Z109" s="58"/>
      <c r="AD109" s="62"/>
      <c r="BA109" s="101" t="s">
        <v>74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66</v>
      </c>
      <c r="O110" s="173"/>
      <c r="P110" s="173"/>
      <c r="Q110" s="173"/>
      <c r="R110" s="173"/>
      <c r="S110" s="173"/>
      <c r="T110" s="174"/>
      <c r="U110" s="38" t="s">
        <v>65</v>
      </c>
      <c r="V110" s="159">
        <f>IFERROR(SUM(V109:V109),"0")</f>
        <v>17</v>
      </c>
      <c r="W110" s="159">
        <f>IFERROR(SUM(W109:W109),"0")</f>
        <v>17</v>
      </c>
      <c r="X110" s="159">
        <f>IFERROR(IF(X109="",0,X109),"0")</f>
        <v>0.30396000000000001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66</v>
      </c>
      <c r="O111" s="173"/>
      <c r="P111" s="173"/>
      <c r="Q111" s="173"/>
      <c r="R111" s="173"/>
      <c r="S111" s="173"/>
      <c r="T111" s="174"/>
      <c r="U111" s="38" t="s">
        <v>67</v>
      </c>
      <c r="V111" s="159">
        <f>IFERROR(SUMPRODUCT(V109:V109*H109:H109),"0")</f>
        <v>51</v>
      </c>
      <c r="W111" s="159">
        <f>IFERROR(SUMPRODUCT(W109:W109*H109:H109),"0")</f>
        <v>51</v>
      </c>
      <c r="X111" s="38"/>
      <c r="Y111" s="160"/>
      <c r="Z111" s="160"/>
    </row>
    <row r="112" spans="1:53" ht="16.5" customHeight="1" x14ac:dyDescent="0.25">
      <c r="A112" s="179" t="s">
        <v>178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customHeight="1" x14ac:dyDescent="0.25">
      <c r="A113" s="168" t="s">
        <v>125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customHeight="1" x14ac:dyDescent="0.25">
      <c r="A114" s="55" t="s">
        <v>179</v>
      </c>
      <c r="B114" s="55" t="s">
        <v>180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65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181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52" t="s">
        <v>184</v>
      </c>
      <c r="O115" s="176"/>
      <c r="P115" s="176"/>
      <c r="Q115" s="176"/>
      <c r="R115" s="171"/>
      <c r="S115" s="35"/>
      <c r="T115" s="35"/>
      <c r="U115" s="36" t="s">
        <v>65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181</v>
      </c>
      <c r="Z115" s="58"/>
      <c r="AD115" s="62"/>
      <c r="BA115" s="103" t="s">
        <v>74</v>
      </c>
    </row>
    <row r="116" spans="1:53" ht="27" customHeight="1" x14ac:dyDescent="0.25">
      <c r="A116" s="55" t="s">
        <v>185</v>
      </c>
      <c r="B116" s="55" t="s">
        <v>186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65</v>
      </c>
      <c r="V116" s="157">
        <v>21</v>
      </c>
      <c r="W116" s="158">
        <f>IFERROR(IF(V116="","",V116),"")</f>
        <v>21</v>
      </c>
      <c r="X116" s="37">
        <f>IFERROR(IF(V116="","",V116*0.01788),"")</f>
        <v>0.37547999999999998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187</v>
      </c>
      <c r="B117" s="55" t="s">
        <v>188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73</v>
      </c>
      <c r="L117" s="34" t="s">
        <v>64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65</v>
      </c>
      <c r="V117" s="157">
        <v>34</v>
      </c>
      <c r="W117" s="158">
        <f>IFERROR(IF(V117="","",V117),"")</f>
        <v>34</v>
      </c>
      <c r="X117" s="37">
        <f>IFERROR(IF(V117="","",V117*0.01788),"")</f>
        <v>0.60792000000000002</v>
      </c>
      <c r="Y117" s="57"/>
      <c r="Z117" s="58"/>
      <c r="AD117" s="62"/>
      <c r="BA117" s="105" t="s">
        <v>74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66</v>
      </c>
      <c r="O118" s="173"/>
      <c r="P118" s="173"/>
      <c r="Q118" s="173"/>
      <c r="R118" s="173"/>
      <c r="S118" s="173"/>
      <c r="T118" s="174"/>
      <c r="U118" s="38" t="s">
        <v>65</v>
      </c>
      <c r="V118" s="159">
        <f>IFERROR(SUM(V114:V117),"0")</f>
        <v>55</v>
      </c>
      <c r="W118" s="159">
        <f>IFERROR(SUM(W114:W117),"0")</f>
        <v>55</v>
      </c>
      <c r="X118" s="159">
        <f>IFERROR(IF(X114="",0,X114),"0")+IFERROR(IF(X115="",0,X115),"0")+IFERROR(IF(X116="",0,X116),"0")+IFERROR(IF(X117="",0,X117),"0")</f>
        <v>0.98340000000000005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66</v>
      </c>
      <c r="O119" s="173"/>
      <c r="P119" s="173"/>
      <c r="Q119" s="173"/>
      <c r="R119" s="173"/>
      <c r="S119" s="173"/>
      <c r="T119" s="174"/>
      <c r="U119" s="38" t="s">
        <v>67</v>
      </c>
      <c r="V119" s="159">
        <f>IFERROR(SUMPRODUCT(V114:V117*H114:H117),"0")</f>
        <v>165</v>
      </c>
      <c r="W119" s="159">
        <f>IFERROR(SUMPRODUCT(W114:W117*H114:H117),"0")</f>
        <v>165</v>
      </c>
      <c r="X119" s="38"/>
      <c r="Y119" s="160"/>
      <c r="Z119" s="160"/>
    </row>
    <row r="120" spans="1:53" ht="16.5" customHeight="1" x14ac:dyDescent="0.25">
      <c r="A120" s="179" t="s">
        <v>189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customHeight="1" x14ac:dyDescent="0.25">
      <c r="A121" s="168" t="s">
        <v>125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customHeight="1" x14ac:dyDescent="0.25">
      <c r="A122" s="55" t="s">
        <v>190</v>
      </c>
      <c r="B122" s="55" t="s">
        <v>191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65</v>
      </c>
      <c r="V122" s="157">
        <v>17</v>
      </c>
      <c r="W122" s="158">
        <f>IFERROR(IF(V122="","",V122),"")</f>
        <v>17</v>
      </c>
      <c r="X122" s="37">
        <f>IFERROR(IF(V122="","",V122*0.01788),"")</f>
        <v>0.30396000000000001</v>
      </c>
      <c r="Y122" s="57"/>
      <c r="Z122" s="58"/>
      <c r="AD122" s="62"/>
      <c r="BA122" s="106" t="s">
        <v>74</v>
      </c>
    </row>
    <row r="123" spans="1:53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66</v>
      </c>
      <c r="O123" s="173"/>
      <c r="P123" s="173"/>
      <c r="Q123" s="173"/>
      <c r="R123" s="173"/>
      <c r="S123" s="173"/>
      <c r="T123" s="174"/>
      <c r="U123" s="38" t="s">
        <v>65</v>
      </c>
      <c r="V123" s="159">
        <f>IFERROR(SUM(V122:V122),"0")</f>
        <v>17</v>
      </c>
      <c r="W123" s="159">
        <f>IFERROR(SUM(W122:W122),"0")</f>
        <v>17</v>
      </c>
      <c r="X123" s="159">
        <f>IFERROR(IF(X122="",0,X122),"0")</f>
        <v>0.30396000000000001</v>
      </c>
      <c r="Y123" s="160"/>
      <c r="Z123" s="160"/>
    </row>
    <row r="124" spans="1:53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66</v>
      </c>
      <c r="O124" s="173"/>
      <c r="P124" s="173"/>
      <c r="Q124" s="173"/>
      <c r="R124" s="173"/>
      <c r="S124" s="173"/>
      <c r="T124" s="174"/>
      <c r="U124" s="38" t="s">
        <v>67</v>
      </c>
      <c r="V124" s="159">
        <f>IFERROR(SUMPRODUCT(V122:V122*H122:H122),"0")</f>
        <v>51</v>
      </c>
      <c r="W124" s="159">
        <f>IFERROR(SUMPRODUCT(W122:W122*H122:H122),"0")</f>
        <v>51</v>
      </c>
      <c r="X124" s="38"/>
      <c r="Y124" s="160"/>
      <c r="Z124" s="160"/>
    </row>
    <row r="125" spans="1:53" ht="16.5" customHeight="1" x14ac:dyDescent="0.25">
      <c r="A125" s="179" t="s">
        <v>192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customHeight="1" x14ac:dyDescent="0.25">
      <c r="A126" s="168" t="s">
        <v>193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customHeight="1" x14ac:dyDescent="0.25">
      <c r="A127" s="55" t="s">
        <v>194</v>
      </c>
      <c r="B127" s="55" t="s">
        <v>195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196</v>
      </c>
      <c r="L127" s="34" t="s">
        <v>64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65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197</v>
      </c>
      <c r="B128" s="55" t="s">
        <v>198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199</v>
      </c>
      <c r="L128" s="34" t="s">
        <v>64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65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66</v>
      </c>
      <c r="O129" s="173"/>
      <c r="P129" s="173"/>
      <c r="Q129" s="173"/>
      <c r="R129" s="173"/>
      <c r="S129" s="173"/>
      <c r="T129" s="174"/>
      <c r="U129" s="38" t="s">
        <v>65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66</v>
      </c>
      <c r="O130" s="173"/>
      <c r="P130" s="173"/>
      <c r="Q130" s="173"/>
      <c r="R130" s="173"/>
      <c r="S130" s="173"/>
      <c r="T130" s="174"/>
      <c r="U130" s="38" t="s">
        <v>67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customHeight="1" x14ac:dyDescent="0.25">
      <c r="A131" s="179" t="s">
        <v>200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customHeight="1" x14ac:dyDescent="0.25">
      <c r="A132" s="168" t="s">
        <v>125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customHeight="1" x14ac:dyDescent="0.25">
      <c r="A133" s="55" t="s">
        <v>201</v>
      </c>
      <c r="B133" s="55" t="s">
        <v>202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65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66</v>
      </c>
      <c r="O134" s="173"/>
      <c r="P134" s="173"/>
      <c r="Q134" s="173"/>
      <c r="R134" s="173"/>
      <c r="S134" s="173"/>
      <c r="T134" s="174"/>
      <c r="U134" s="38" t="s">
        <v>65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66</v>
      </c>
      <c r="O135" s="173"/>
      <c r="P135" s="173"/>
      <c r="Q135" s="173"/>
      <c r="R135" s="173"/>
      <c r="S135" s="173"/>
      <c r="T135" s="174"/>
      <c r="U135" s="38" t="s">
        <v>67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customHeight="1" x14ac:dyDescent="0.2">
      <c r="A136" s="180" t="s">
        <v>203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customHeight="1" x14ac:dyDescent="0.25">
      <c r="A137" s="179" t="s">
        <v>204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customHeight="1" x14ac:dyDescent="0.25">
      <c r="A138" s="168" t="s">
        <v>193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customHeight="1" x14ac:dyDescent="0.25">
      <c r="A139" s="55" t="s">
        <v>205</v>
      </c>
      <c r="B139" s="55" t="s">
        <v>206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65</v>
      </c>
      <c r="V139" s="157">
        <v>2</v>
      </c>
      <c r="W139" s="158">
        <f>IFERROR(IF(V139="","",V139),"")</f>
        <v>2</v>
      </c>
      <c r="X139" s="37">
        <f>IFERROR(IF(V139="","",V139*0.00866),"")</f>
        <v>1.7319999999999999E-2</v>
      </c>
      <c r="Y139" s="57"/>
      <c r="Z139" s="58"/>
      <c r="AD139" s="62"/>
      <c r="BA139" s="110" t="s">
        <v>74</v>
      </c>
    </row>
    <row r="140" spans="1:53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66</v>
      </c>
      <c r="O140" s="173"/>
      <c r="P140" s="173"/>
      <c r="Q140" s="173"/>
      <c r="R140" s="173"/>
      <c r="S140" s="173"/>
      <c r="T140" s="174"/>
      <c r="U140" s="38" t="s">
        <v>65</v>
      </c>
      <c r="V140" s="159">
        <f>IFERROR(SUM(V139:V139),"0")</f>
        <v>2</v>
      </c>
      <c r="W140" s="159">
        <f>IFERROR(SUM(W139:W139),"0")</f>
        <v>2</v>
      </c>
      <c r="X140" s="159">
        <f>IFERROR(IF(X139="",0,X139),"0")</f>
        <v>1.7319999999999999E-2</v>
      </c>
      <c r="Y140" s="160"/>
      <c r="Z140" s="160"/>
    </row>
    <row r="141" spans="1:53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66</v>
      </c>
      <c r="O141" s="173"/>
      <c r="P141" s="173"/>
      <c r="Q141" s="173"/>
      <c r="R141" s="173"/>
      <c r="S141" s="173"/>
      <c r="T141" s="174"/>
      <c r="U141" s="38" t="s">
        <v>67</v>
      </c>
      <c r="V141" s="159">
        <f>IFERROR(SUMPRODUCT(V139:V139*H139:H139),"0")</f>
        <v>10</v>
      </c>
      <c r="W141" s="159">
        <f>IFERROR(SUMPRODUCT(W139:W139*H139:H139),"0")</f>
        <v>10</v>
      </c>
      <c r="X141" s="38"/>
      <c r="Y141" s="160"/>
      <c r="Z141" s="160"/>
    </row>
    <row r="142" spans="1:53" ht="16.5" customHeight="1" x14ac:dyDescent="0.25">
      <c r="A142" s="179" t="s">
        <v>207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customHeight="1" x14ac:dyDescent="0.25">
      <c r="A143" s="168" t="s">
        <v>60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customHeight="1" x14ac:dyDescent="0.25">
      <c r="A144" s="55" t="s">
        <v>208</v>
      </c>
      <c r="B144" s="55" t="s">
        <v>209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65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81" t="s">
        <v>212</v>
      </c>
      <c r="O145" s="176"/>
      <c r="P145" s="176"/>
      <c r="Q145" s="176"/>
      <c r="R145" s="171"/>
      <c r="S145" s="35"/>
      <c r="T145" s="35"/>
      <c r="U145" s="36" t="s">
        <v>65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213</v>
      </c>
      <c r="B146" s="55" t="s">
        <v>214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65</v>
      </c>
      <c r="V146" s="157">
        <v>0</v>
      </c>
      <c r="W146" s="158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215</v>
      </c>
      <c r="B147" s="55" t="s">
        <v>216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65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66</v>
      </c>
      <c r="O148" s="173"/>
      <c r="P148" s="173"/>
      <c r="Q148" s="173"/>
      <c r="R148" s="173"/>
      <c r="S148" s="173"/>
      <c r="T148" s="174"/>
      <c r="U148" s="38" t="s">
        <v>65</v>
      </c>
      <c r="V148" s="159">
        <f>IFERROR(SUM(V144:V147),"0")</f>
        <v>0</v>
      </c>
      <c r="W148" s="159">
        <f>IFERROR(SUM(W144:W147),"0")</f>
        <v>0</v>
      </c>
      <c r="X148" s="159">
        <f>IFERROR(IF(X144="",0,X144),"0")+IFERROR(IF(X145="",0,X145),"0")+IFERROR(IF(X146="",0,X146),"0")+IFERROR(IF(X147="",0,X147),"0")</f>
        <v>0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66</v>
      </c>
      <c r="O149" s="173"/>
      <c r="P149" s="173"/>
      <c r="Q149" s="173"/>
      <c r="R149" s="173"/>
      <c r="S149" s="173"/>
      <c r="T149" s="174"/>
      <c r="U149" s="38" t="s">
        <v>67</v>
      </c>
      <c r="V149" s="159">
        <f>IFERROR(SUMPRODUCT(V144:V147*H144:H147),"0")</f>
        <v>0</v>
      </c>
      <c r="W149" s="159">
        <f>IFERROR(SUMPRODUCT(W144:W147*H144:H147),"0")</f>
        <v>0</v>
      </c>
      <c r="X149" s="38"/>
      <c r="Y149" s="160"/>
      <c r="Z149" s="160"/>
    </row>
    <row r="150" spans="1:53" ht="14.25" customHeight="1" x14ac:dyDescent="0.25">
      <c r="A150" s="168" t="s">
        <v>217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customHeight="1" x14ac:dyDescent="0.25">
      <c r="A151" s="55" t="s">
        <v>218</v>
      </c>
      <c r="B151" s="55" t="s">
        <v>219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65</v>
      </c>
      <c r="V151" s="157">
        <v>10</v>
      </c>
      <c r="W151" s="158">
        <f>IFERROR(IF(V151="","",V151),"")</f>
        <v>10</v>
      </c>
      <c r="X151" s="37">
        <f>IFERROR(IF(V151="","",V151*0.00866),"")</f>
        <v>8.6599999999999996E-2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220</v>
      </c>
      <c r="B152" s="55" t="s">
        <v>221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65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66</v>
      </c>
      <c r="O153" s="173"/>
      <c r="P153" s="173"/>
      <c r="Q153" s="173"/>
      <c r="R153" s="173"/>
      <c r="S153" s="173"/>
      <c r="T153" s="174"/>
      <c r="U153" s="38" t="s">
        <v>65</v>
      </c>
      <c r="V153" s="159">
        <f>IFERROR(SUM(V151:V152),"0")</f>
        <v>10</v>
      </c>
      <c r="W153" s="159">
        <f>IFERROR(SUM(W151:W152),"0")</f>
        <v>10</v>
      </c>
      <c r="X153" s="159">
        <f>IFERROR(IF(X151="",0,X151),"0")+IFERROR(IF(X152="",0,X152),"0")</f>
        <v>8.6599999999999996E-2</v>
      </c>
      <c r="Y153" s="160"/>
      <c r="Z153" s="160"/>
    </row>
    <row r="154" spans="1:53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66</v>
      </c>
      <c r="O154" s="173"/>
      <c r="P154" s="173"/>
      <c r="Q154" s="173"/>
      <c r="R154" s="173"/>
      <c r="S154" s="173"/>
      <c r="T154" s="174"/>
      <c r="U154" s="38" t="s">
        <v>67</v>
      </c>
      <c r="V154" s="159">
        <f>IFERROR(SUMPRODUCT(V151:V152*H151:H152),"0")</f>
        <v>50</v>
      </c>
      <c r="W154" s="159">
        <f>IFERROR(SUMPRODUCT(W151:W152*H151:H152),"0")</f>
        <v>50</v>
      </c>
      <c r="X154" s="38"/>
      <c r="Y154" s="160"/>
      <c r="Z154" s="160"/>
    </row>
    <row r="155" spans="1:53" ht="27.75" customHeight="1" x14ac:dyDescent="0.2">
      <c r="A155" s="180" t="s">
        <v>222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customHeight="1" x14ac:dyDescent="0.25">
      <c r="A156" s="179" t="s">
        <v>223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customHeight="1" x14ac:dyDescent="0.25">
      <c r="A157" s="168" t="s">
        <v>70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224</v>
      </c>
      <c r="B158" s="55" t="s">
        <v>225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65</v>
      </c>
      <c r="V158" s="157">
        <v>1</v>
      </c>
      <c r="W158" s="158">
        <f>IFERROR(IF(V158="","",V158),"")</f>
        <v>1</v>
      </c>
      <c r="X158" s="37">
        <f>IFERROR(IF(V158="","",V158*0.01788),"")</f>
        <v>1.788E-2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226</v>
      </c>
      <c r="B159" s="55" t="s">
        <v>227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65</v>
      </c>
      <c r="V159" s="157">
        <v>20</v>
      </c>
      <c r="W159" s="158">
        <f>IFERROR(IF(V159="","",V159),"")</f>
        <v>20</v>
      </c>
      <c r="X159" s="37">
        <f>IFERROR(IF(V159="","",V159*0.01788),"")</f>
        <v>0.35760000000000003</v>
      </c>
      <c r="Y159" s="57"/>
      <c r="Z159" s="58"/>
      <c r="AD159" s="62"/>
      <c r="BA159" s="118" t="s">
        <v>74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66</v>
      </c>
      <c r="O160" s="173"/>
      <c r="P160" s="173"/>
      <c r="Q160" s="173"/>
      <c r="R160" s="173"/>
      <c r="S160" s="173"/>
      <c r="T160" s="174"/>
      <c r="U160" s="38" t="s">
        <v>65</v>
      </c>
      <c r="V160" s="159">
        <f>IFERROR(SUM(V158:V159),"0")</f>
        <v>21</v>
      </c>
      <c r="W160" s="159">
        <f>IFERROR(SUM(W158:W159),"0")</f>
        <v>21</v>
      </c>
      <c r="X160" s="159">
        <f>IFERROR(IF(X158="",0,X158),"0")+IFERROR(IF(X159="",0,X159),"0")</f>
        <v>0.37548000000000004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66</v>
      </c>
      <c r="O161" s="173"/>
      <c r="P161" s="173"/>
      <c r="Q161" s="173"/>
      <c r="R161" s="173"/>
      <c r="S161" s="173"/>
      <c r="T161" s="174"/>
      <c r="U161" s="38" t="s">
        <v>67</v>
      </c>
      <c r="V161" s="159">
        <f>IFERROR(SUMPRODUCT(V158:V159*H158:H159),"0")</f>
        <v>63</v>
      </c>
      <c r="W161" s="159">
        <f>IFERROR(SUMPRODUCT(W158:W159*H158:H159),"0")</f>
        <v>63</v>
      </c>
      <c r="X161" s="38"/>
      <c r="Y161" s="160"/>
      <c r="Z161" s="160"/>
    </row>
    <row r="162" spans="1:53" ht="16.5" customHeight="1" x14ac:dyDescent="0.25">
      <c r="A162" s="179" t="s">
        <v>228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customHeight="1" x14ac:dyDescent="0.25">
      <c r="A163" s="168" t="s">
        <v>228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customHeight="1" x14ac:dyDescent="0.25">
      <c r="A164" s="55" t="s">
        <v>229</v>
      </c>
      <c r="B164" s="55" t="s">
        <v>230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199</v>
      </c>
      <c r="L164" s="34" t="s">
        <v>64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65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66</v>
      </c>
      <c r="O165" s="173"/>
      <c r="P165" s="173"/>
      <c r="Q165" s="173"/>
      <c r="R165" s="173"/>
      <c r="S165" s="173"/>
      <c r="T165" s="174"/>
      <c r="U165" s="38" t="s">
        <v>65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66</v>
      </c>
      <c r="O166" s="173"/>
      <c r="P166" s="173"/>
      <c r="Q166" s="173"/>
      <c r="R166" s="173"/>
      <c r="S166" s="173"/>
      <c r="T166" s="174"/>
      <c r="U166" s="38" t="s">
        <v>67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customHeight="1" x14ac:dyDescent="0.25">
      <c r="A167" s="179" t="s">
        <v>222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customHeight="1" x14ac:dyDescent="0.25">
      <c r="A168" s="168" t="s">
        <v>231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customHeight="1" x14ac:dyDescent="0.25">
      <c r="A169" s="55" t="s">
        <v>232</v>
      </c>
      <c r="B169" s="55" t="s">
        <v>233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63</v>
      </c>
      <c r="L169" s="34" t="s">
        <v>234</v>
      </c>
      <c r="M169" s="33">
        <v>365</v>
      </c>
      <c r="N169" s="262" t="s">
        <v>235</v>
      </c>
      <c r="O169" s="176"/>
      <c r="P169" s="176"/>
      <c r="Q169" s="176"/>
      <c r="R169" s="171"/>
      <c r="S169" s="35"/>
      <c r="T169" s="35"/>
      <c r="U169" s="36" t="s">
        <v>65</v>
      </c>
      <c r="V169" s="157">
        <v>10</v>
      </c>
      <c r="W169" s="158">
        <f>IFERROR(IF(V169="","",V169),"")</f>
        <v>10</v>
      </c>
      <c r="X169" s="37">
        <f>IFERROR(IF(V169="","",V169*0.00753),"")</f>
        <v>7.5300000000000006E-2</v>
      </c>
      <c r="Y169" s="57"/>
      <c r="Z169" s="58"/>
      <c r="AD169" s="62"/>
      <c r="BA169" s="120" t="s">
        <v>236</v>
      </c>
    </row>
    <row r="170" spans="1:53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66</v>
      </c>
      <c r="O170" s="173"/>
      <c r="P170" s="173"/>
      <c r="Q170" s="173"/>
      <c r="R170" s="173"/>
      <c r="S170" s="173"/>
      <c r="T170" s="174"/>
      <c r="U170" s="38" t="s">
        <v>65</v>
      </c>
      <c r="V170" s="159">
        <f>IFERROR(SUM(V169:V169),"0")</f>
        <v>10</v>
      </c>
      <c r="W170" s="159">
        <f>IFERROR(SUM(W169:W169),"0")</f>
        <v>10</v>
      </c>
      <c r="X170" s="159">
        <f>IFERROR(IF(X169="",0,X169),"0")</f>
        <v>7.5300000000000006E-2</v>
      </c>
      <c r="Y170" s="160"/>
      <c r="Z170" s="160"/>
    </row>
    <row r="171" spans="1:53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66</v>
      </c>
      <c r="O171" s="173"/>
      <c r="P171" s="173"/>
      <c r="Q171" s="173"/>
      <c r="R171" s="173"/>
      <c r="S171" s="173"/>
      <c r="T171" s="174"/>
      <c r="U171" s="38" t="s">
        <v>67</v>
      </c>
      <c r="V171" s="159">
        <f>IFERROR(SUMPRODUCT(V169:V169*H169:H169),"0")</f>
        <v>19.8</v>
      </c>
      <c r="W171" s="159">
        <f>IFERROR(SUMPRODUCT(W169:W169*H169:H169),"0")</f>
        <v>19.8</v>
      </c>
      <c r="X171" s="38"/>
      <c r="Y171" s="160"/>
      <c r="Z171" s="160"/>
    </row>
    <row r="172" spans="1:53" ht="16.5" customHeight="1" x14ac:dyDescent="0.25">
      <c r="A172" s="179" t="s">
        <v>237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customHeight="1" x14ac:dyDescent="0.25">
      <c r="A173" s="168" t="s">
        <v>70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customHeight="1" x14ac:dyDescent="0.25">
      <c r="A174" s="55" t="s">
        <v>238</v>
      </c>
      <c r="B174" s="55" t="s">
        <v>239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73</v>
      </c>
      <c r="L174" s="34" t="s">
        <v>64</v>
      </c>
      <c r="M174" s="33">
        <v>180</v>
      </c>
      <c r="N174" s="269" t="s">
        <v>240</v>
      </c>
      <c r="O174" s="176"/>
      <c r="P174" s="176"/>
      <c r="Q174" s="176"/>
      <c r="R174" s="171"/>
      <c r="S174" s="35"/>
      <c r="T174" s="35"/>
      <c r="U174" s="36" t="s">
        <v>65</v>
      </c>
      <c r="V174" s="157">
        <v>17</v>
      </c>
      <c r="W174" s="158">
        <f>IFERROR(IF(V174="","",V174),"")</f>
        <v>17</v>
      </c>
      <c r="X174" s="37">
        <f>IFERROR(IF(V174="","",V174*0.01788),"")</f>
        <v>0.30396000000000001</v>
      </c>
      <c r="Y174" s="57"/>
      <c r="Z174" s="58" t="s">
        <v>241</v>
      </c>
      <c r="AD174" s="62"/>
      <c r="BA174" s="121" t="s">
        <v>74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66</v>
      </c>
      <c r="O175" s="173"/>
      <c r="P175" s="173"/>
      <c r="Q175" s="173"/>
      <c r="R175" s="173"/>
      <c r="S175" s="173"/>
      <c r="T175" s="174"/>
      <c r="U175" s="38" t="s">
        <v>65</v>
      </c>
      <c r="V175" s="159">
        <f>IFERROR(SUM(V174:V174),"0")</f>
        <v>17</v>
      </c>
      <c r="W175" s="159">
        <f>IFERROR(SUM(W174:W174),"0")</f>
        <v>17</v>
      </c>
      <c r="X175" s="159">
        <f>IFERROR(IF(X174="",0,X174),"0")</f>
        <v>0.30396000000000001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66</v>
      </c>
      <c r="O176" s="173"/>
      <c r="P176" s="173"/>
      <c r="Q176" s="173"/>
      <c r="R176" s="173"/>
      <c r="S176" s="173"/>
      <c r="T176" s="174"/>
      <c r="U176" s="38" t="s">
        <v>67</v>
      </c>
      <c r="V176" s="159">
        <f>IFERROR(SUMPRODUCT(V174:V174*H174:H174),"0")</f>
        <v>51</v>
      </c>
      <c r="W176" s="159">
        <f>IFERROR(SUMPRODUCT(W174:W174*H174:H174),"0")</f>
        <v>51</v>
      </c>
      <c r="X176" s="38"/>
      <c r="Y176" s="160"/>
      <c r="Z176" s="160"/>
    </row>
    <row r="177" spans="1:53" ht="27.75" customHeight="1" x14ac:dyDescent="0.2">
      <c r="A177" s="180" t="s">
        <v>242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customHeight="1" x14ac:dyDescent="0.25">
      <c r="A178" s="179" t="s">
        <v>243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customHeight="1" x14ac:dyDescent="0.25">
      <c r="A179" s="168" t="s">
        <v>60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244</v>
      </c>
      <c r="B180" s="55" t="s">
        <v>245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65</v>
      </c>
      <c r="V180" s="157">
        <v>75</v>
      </c>
      <c r="W180" s="158">
        <f>IFERROR(IF(V180="","",V180),"")</f>
        <v>75</v>
      </c>
      <c r="X180" s="37">
        <f>IFERROR(IF(V180="","",V180*0.0155),"")</f>
        <v>1.1625000000000001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66</v>
      </c>
      <c r="O181" s="173"/>
      <c r="P181" s="173"/>
      <c r="Q181" s="173"/>
      <c r="R181" s="173"/>
      <c r="S181" s="173"/>
      <c r="T181" s="174"/>
      <c r="U181" s="38" t="s">
        <v>65</v>
      </c>
      <c r="V181" s="159">
        <f>IFERROR(SUM(V180:V180),"0")</f>
        <v>75</v>
      </c>
      <c r="W181" s="159">
        <f>IFERROR(SUM(W180:W180),"0")</f>
        <v>75</v>
      </c>
      <c r="X181" s="159">
        <f>IFERROR(IF(X180="",0,X180),"0")</f>
        <v>1.1625000000000001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66</v>
      </c>
      <c r="O182" s="173"/>
      <c r="P182" s="173"/>
      <c r="Q182" s="173"/>
      <c r="R182" s="173"/>
      <c r="S182" s="173"/>
      <c r="T182" s="174"/>
      <c r="U182" s="38" t="s">
        <v>67</v>
      </c>
      <c r="V182" s="159">
        <f>IFERROR(SUMPRODUCT(V180:V180*H180:H180),"0")</f>
        <v>420</v>
      </c>
      <c r="W182" s="159">
        <f>IFERROR(SUMPRODUCT(W180:W180*H180:H180),"0")</f>
        <v>420</v>
      </c>
      <c r="X182" s="38"/>
      <c r="Y182" s="160"/>
      <c r="Z182" s="160"/>
    </row>
    <row r="183" spans="1:53" ht="16.5" customHeight="1" x14ac:dyDescent="0.25">
      <c r="A183" s="179" t="s">
        <v>246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customHeight="1" x14ac:dyDescent="0.25">
      <c r="A184" s="168" t="s">
        <v>60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customHeight="1" x14ac:dyDescent="0.25">
      <c r="A185" s="55" t="s">
        <v>247</v>
      </c>
      <c r="B185" s="55" t="s">
        <v>248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198" t="s">
        <v>249</v>
      </c>
      <c r="O185" s="176"/>
      <c r="P185" s="176"/>
      <c r="Q185" s="176"/>
      <c r="R185" s="171"/>
      <c r="S185" s="35"/>
      <c r="T185" s="35"/>
      <c r="U185" s="36" t="s">
        <v>65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241</v>
      </c>
      <c r="AD185" s="62"/>
      <c r="BA185" s="123" t="s">
        <v>1</v>
      </c>
    </row>
    <row r="186" spans="1:53" ht="27" customHeight="1" x14ac:dyDescent="0.25">
      <c r="A186" s="55" t="s">
        <v>250</v>
      </c>
      <c r="B186" s="55" t="s">
        <v>251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63</v>
      </c>
      <c r="L186" s="34" t="s">
        <v>64</v>
      </c>
      <c r="M186" s="33">
        <v>180</v>
      </c>
      <c r="N186" s="331" t="s">
        <v>252</v>
      </c>
      <c r="O186" s="176"/>
      <c r="P186" s="176"/>
      <c r="Q186" s="176"/>
      <c r="R186" s="171"/>
      <c r="S186" s="35"/>
      <c r="T186" s="35"/>
      <c r="U186" s="36" t="s">
        <v>65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66</v>
      </c>
      <c r="O187" s="173"/>
      <c r="P187" s="173"/>
      <c r="Q187" s="173"/>
      <c r="R187" s="173"/>
      <c r="S187" s="173"/>
      <c r="T187" s="174"/>
      <c r="U187" s="38" t="s">
        <v>65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66</v>
      </c>
      <c r="O188" s="173"/>
      <c r="P188" s="173"/>
      <c r="Q188" s="173"/>
      <c r="R188" s="173"/>
      <c r="S188" s="173"/>
      <c r="T188" s="174"/>
      <c r="U188" s="38" t="s">
        <v>67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customHeight="1" x14ac:dyDescent="0.25">
      <c r="A189" s="179" t="s">
        <v>253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customHeight="1" x14ac:dyDescent="0.25">
      <c r="A190" s="168" t="s">
        <v>60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customHeight="1" x14ac:dyDescent="0.25">
      <c r="A191" s="55" t="s">
        <v>254</v>
      </c>
      <c r="B191" s="55" t="s">
        <v>255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65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256</v>
      </c>
      <c r="B192" s="55" t="s">
        <v>257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65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258</v>
      </c>
      <c r="B193" s="55" t="s">
        <v>259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63</v>
      </c>
      <c r="L193" s="34" t="s">
        <v>64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65</v>
      </c>
      <c r="V193" s="157">
        <v>5</v>
      </c>
      <c r="W193" s="158">
        <f>IFERROR(IF(V193="","",V193),"")</f>
        <v>5</v>
      </c>
      <c r="X193" s="37">
        <f>IFERROR(IF(V193="","",V193*0.0155),"")</f>
        <v>7.7499999999999999E-2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260</v>
      </c>
      <c r="B194" s="55" t="s">
        <v>261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63</v>
      </c>
      <c r="L194" s="34" t="s">
        <v>64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65</v>
      </c>
      <c r="V194" s="157">
        <v>35</v>
      </c>
      <c r="W194" s="158">
        <f>IFERROR(IF(V194="","",V194),"")</f>
        <v>35</v>
      </c>
      <c r="X194" s="37">
        <f>IFERROR(IF(V194="","",V194*0.0155),"")</f>
        <v>0.54249999999999998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66</v>
      </c>
      <c r="O195" s="173"/>
      <c r="P195" s="173"/>
      <c r="Q195" s="173"/>
      <c r="R195" s="173"/>
      <c r="S195" s="173"/>
      <c r="T195" s="174"/>
      <c r="U195" s="38" t="s">
        <v>65</v>
      </c>
      <c r="V195" s="159">
        <f>IFERROR(SUM(V191:V194),"0")</f>
        <v>40</v>
      </c>
      <c r="W195" s="159">
        <f>IFERROR(SUM(W191:W194),"0")</f>
        <v>40</v>
      </c>
      <c r="X195" s="159">
        <f>IFERROR(IF(X191="",0,X191),"0")+IFERROR(IF(X192="",0,X192),"0")+IFERROR(IF(X193="",0,X193),"0")+IFERROR(IF(X194="",0,X194),"0")</f>
        <v>0.62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66</v>
      </c>
      <c r="O196" s="173"/>
      <c r="P196" s="173"/>
      <c r="Q196" s="173"/>
      <c r="R196" s="173"/>
      <c r="S196" s="173"/>
      <c r="T196" s="174"/>
      <c r="U196" s="38" t="s">
        <v>67</v>
      </c>
      <c r="V196" s="159">
        <f>IFERROR(SUMPRODUCT(V191:V194*H191:H194),"0")</f>
        <v>286.39999999999998</v>
      </c>
      <c r="W196" s="159">
        <f>IFERROR(SUMPRODUCT(W191:W194*H191:H194),"0")</f>
        <v>286.39999999999998</v>
      </c>
      <c r="X196" s="38"/>
      <c r="Y196" s="160"/>
      <c r="Z196" s="160"/>
    </row>
    <row r="197" spans="1:53" ht="16.5" customHeight="1" x14ac:dyDescent="0.25">
      <c r="A197" s="179" t="s">
        <v>262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customHeight="1" x14ac:dyDescent="0.25">
      <c r="A198" s="168" t="s">
        <v>231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customHeight="1" x14ac:dyDescent="0.25">
      <c r="A199" s="55" t="s">
        <v>263</v>
      </c>
      <c r="B199" s="55" t="s">
        <v>264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63</v>
      </c>
      <c r="L199" s="34" t="s">
        <v>234</v>
      </c>
      <c r="M199" s="33">
        <v>365</v>
      </c>
      <c r="N199" s="330" t="s">
        <v>265</v>
      </c>
      <c r="O199" s="176"/>
      <c r="P199" s="176"/>
      <c r="Q199" s="176"/>
      <c r="R199" s="171"/>
      <c r="S199" s="35"/>
      <c r="T199" s="35"/>
      <c r="U199" s="36" t="s">
        <v>65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236</v>
      </c>
    </row>
    <row r="200" spans="1:53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66</v>
      </c>
      <c r="O200" s="173"/>
      <c r="P200" s="173"/>
      <c r="Q200" s="173"/>
      <c r="R200" s="173"/>
      <c r="S200" s="173"/>
      <c r="T200" s="174"/>
      <c r="U200" s="38" t="s">
        <v>65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66</v>
      </c>
      <c r="O201" s="173"/>
      <c r="P201" s="173"/>
      <c r="Q201" s="173"/>
      <c r="R201" s="173"/>
      <c r="S201" s="173"/>
      <c r="T201" s="174"/>
      <c r="U201" s="38" t="s">
        <v>67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customHeight="1" x14ac:dyDescent="0.25">
      <c r="A202" s="179" t="s">
        <v>266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customHeight="1" x14ac:dyDescent="0.25">
      <c r="A203" s="168" t="s">
        <v>60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customHeight="1" x14ac:dyDescent="0.25">
      <c r="A204" s="55" t="s">
        <v>267</v>
      </c>
      <c r="B204" s="55" t="s">
        <v>268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63</v>
      </c>
      <c r="L204" s="34" t="s">
        <v>64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65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customHeight="1" x14ac:dyDescent="0.25">
      <c r="A205" s="55" t="s">
        <v>269</v>
      </c>
      <c r="B205" s="55" t="s">
        <v>270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63</v>
      </c>
      <c r="L205" s="34" t="s">
        <v>64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65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66</v>
      </c>
      <c r="O206" s="173"/>
      <c r="P206" s="173"/>
      <c r="Q206" s="173"/>
      <c r="R206" s="173"/>
      <c r="S206" s="173"/>
      <c r="T206" s="174"/>
      <c r="U206" s="38" t="s">
        <v>65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66</v>
      </c>
      <c r="O207" s="173"/>
      <c r="P207" s="173"/>
      <c r="Q207" s="173"/>
      <c r="R207" s="173"/>
      <c r="S207" s="173"/>
      <c r="T207" s="174"/>
      <c r="U207" s="38" t="s">
        <v>67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customHeight="1" x14ac:dyDescent="0.2">
      <c r="A208" s="180" t="s">
        <v>271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customHeight="1" x14ac:dyDescent="0.25">
      <c r="A209" s="179" t="s">
        <v>272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customHeight="1" x14ac:dyDescent="0.25">
      <c r="A210" s="168" t="s">
        <v>60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customHeight="1" x14ac:dyDescent="0.25">
      <c r="A211" s="55" t="s">
        <v>273</v>
      </c>
      <c r="B211" s="55" t="s">
        <v>274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63</v>
      </c>
      <c r="L211" s="34" t="s">
        <v>64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65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66</v>
      </c>
      <c r="O212" s="173"/>
      <c r="P212" s="173"/>
      <c r="Q212" s="173"/>
      <c r="R212" s="173"/>
      <c r="S212" s="173"/>
      <c r="T212" s="174"/>
      <c r="U212" s="38" t="s">
        <v>65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66</v>
      </c>
      <c r="O213" s="173"/>
      <c r="P213" s="173"/>
      <c r="Q213" s="173"/>
      <c r="R213" s="173"/>
      <c r="S213" s="173"/>
      <c r="T213" s="174"/>
      <c r="U213" s="38" t="s">
        <v>67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customHeight="1" x14ac:dyDescent="0.2">
      <c r="A214" s="180" t="s">
        <v>275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customHeight="1" x14ac:dyDescent="0.25">
      <c r="A215" s="179" t="s">
        <v>276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customHeight="1" x14ac:dyDescent="0.25">
      <c r="A216" s="168" t="s">
        <v>60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customHeight="1" x14ac:dyDescent="0.25">
      <c r="A217" s="55" t="s">
        <v>277</v>
      </c>
      <c r="B217" s="55" t="s">
        <v>278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63</v>
      </c>
      <c r="L217" s="34" t="s">
        <v>64</v>
      </c>
      <c r="M217" s="33">
        <v>180</v>
      </c>
      <c r="N217" s="202" t="s">
        <v>279</v>
      </c>
      <c r="O217" s="176"/>
      <c r="P217" s="176"/>
      <c r="Q217" s="176"/>
      <c r="R217" s="171"/>
      <c r="S217" s="35"/>
      <c r="T217" s="35"/>
      <c r="U217" s="36" t="s">
        <v>65</v>
      </c>
      <c r="V217" s="157">
        <v>60</v>
      </c>
      <c r="W217" s="158">
        <f>IFERROR(IF(V217="","",V217),"")</f>
        <v>60</v>
      </c>
      <c r="X217" s="37">
        <f>IFERROR(IF(V217="","",V217*0.0155),"")</f>
        <v>0.92999999999999994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66</v>
      </c>
      <c r="O218" s="173"/>
      <c r="P218" s="173"/>
      <c r="Q218" s="173"/>
      <c r="R218" s="173"/>
      <c r="S218" s="173"/>
      <c r="T218" s="174"/>
      <c r="U218" s="38" t="s">
        <v>65</v>
      </c>
      <c r="V218" s="159">
        <f>IFERROR(SUM(V217:V217),"0")</f>
        <v>60</v>
      </c>
      <c r="W218" s="159">
        <f>IFERROR(SUM(W217:W217),"0")</f>
        <v>60</v>
      </c>
      <c r="X218" s="159">
        <f>IFERROR(IF(X217="",0,X217),"0")</f>
        <v>0.92999999999999994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66</v>
      </c>
      <c r="O219" s="173"/>
      <c r="P219" s="173"/>
      <c r="Q219" s="173"/>
      <c r="R219" s="173"/>
      <c r="S219" s="173"/>
      <c r="T219" s="174"/>
      <c r="U219" s="38" t="s">
        <v>67</v>
      </c>
      <c r="V219" s="159">
        <f>IFERROR(SUMPRODUCT(V217:V217*H217:H217),"0")</f>
        <v>300</v>
      </c>
      <c r="W219" s="159">
        <f>IFERROR(SUMPRODUCT(W217:W217*H217:H217),"0")</f>
        <v>300</v>
      </c>
      <c r="X219" s="38"/>
      <c r="Y219" s="160"/>
      <c r="Z219" s="160"/>
    </row>
    <row r="220" spans="1:53" ht="16.5" customHeight="1" x14ac:dyDescent="0.25">
      <c r="A220" s="179" t="s">
        <v>280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customHeight="1" x14ac:dyDescent="0.25">
      <c r="A221" s="168" t="s">
        <v>60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customHeight="1" x14ac:dyDescent="0.25">
      <c r="A222" s="55" t="s">
        <v>281</v>
      </c>
      <c r="B222" s="55" t="s">
        <v>282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63</v>
      </c>
      <c r="L222" s="34" t="s">
        <v>64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65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66</v>
      </c>
      <c r="O223" s="173"/>
      <c r="P223" s="173"/>
      <c r="Q223" s="173"/>
      <c r="R223" s="173"/>
      <c r="S223" s="173"/>
      <c r="T223" s="174"/>
      <c r="U223" s="38" t="s">
        <v>65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66</v>
      </c>
      <c r="O224" s="173"/>
      <c r="P224" s="173"/>
      <c r="Q224" s="173"/>
      <c r="R224" s="173"/>
      <c r="S224" s="173"/>
      <c r="T224" s="174"/>
      <c r="U224" s="38" t="s">
        <v>67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customHeight="1" x14ac:dyDescent="0.2">
      <c r="A225" s="180" t="s">
        <v>283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customHeight="1" x14ac:dyDescent="0.25">
      <c r="A226" s="179" t="s">
        <v>284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customHeight="1" x14ac:dyDescent="0.25">
      <c r="A227" s="168" t="s">
        <v>129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customHeight="1" x14ac:dyDescent="0.25">
      <c r="A228" s="55" t="s">
        <v>285</v>
      </c>
      <c r="B228" s="55" t="s">
        <v>286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119</v>
      </c>
      <c r="L228" s="34" t="s">
        <v>64</v>
      </c>
      <c r="M228" s="33">
        <v>180</v>
      </c>
      <c r="N228" s="335" t="s">
        <v>287</v>
      </c>
      <c r="O228" s="176"/>
      <c r="P228" s="176"/>
      <c r="Q228" s="176"/>
      <c r="R228" s="171"/>
      <c r="S228" s="35"/>
      <c r="T228" s="35"/>
      <c r="U228" s="36" t="s">
        <v>65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74</v>
      </c>
    </row>
    <row r="229" spans="1:53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66</v>
      </c>
      <c r="O229" s="173"/>
      <c r="P229" s="173"/>
      <c r="Q229" s="173"/>
      <c r="R229" s="173"/>
      <c r="S229" s="173"/>
      <c r="T229" s="174"/>
      <c r="U229" s="38" t="s">
        <v>65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66</v>
      </c>
      <c r="O230" s="173"/>
      <c r="P230" s="173"/>
      <c r="Q230" s="173"/>
      <c r="R230" s="173"/>
      <c r="S230" s="173"/>
      <c r="T230" s="174"/>
      <c r="U230" s="38" t="s">
        <v>67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customHeight="1" x14ac:dyDescent="0.25">
      <c r="A231" s="168" t="s">
        <v>70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288</v>
      </c>
      <c r="B232" s="55" t="s">
        <v>289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63</v>
      </c>
      <c r="L232" s="34" t="s">
        <v>64</v>
      </c>
      <c r="M232" s="33">
        <v>180</v>
      </c>
      <c r="N232" s="270" t="s">
        <v>290</v>
      </c>
      <c r="O232" s="176"/>
      <c r="P232" s="176"/>
      <c r="Q232" s="176"/>
      <c r="R232" s="171"/>
      <c r="S232" s="35"/>
      <c r="T232" s="35"/>
      <c r="U232" s="36" t="s">
        <v>65</v>
      </c>
      <c r="V232" s="157">
        <v>0</v>
      </c>
      <c r="W232" s="158">
        <f>IFERROR(IF(V232="","",V232),"")</f>
        <v>0</v>
      </c>
      <c r="X232" s="37">
        <f>IFERROR(IF(V232="","",V232*0.0155),"")</f>
        <v>0</v>
      </c>
      <c r="Y232" s="57"/>
      <c r="Z232" s="58"/>
      <c r="AD232" s="62"/>
      <c r="BA232" s="136" t="s">
        <v>74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66</v>
      </c>
      <c r="O233" s="173"/>
      <c r="P233" s="173"/>
      <c r="Q233" s="173"/>
      <c r="R233" s="173"/>
      <c r="S233" s="173"/>
      <c r="T233" s="174"/>
      <c r="U233" s="38" t="s">
        <v>65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66</v>
      </c>
      <c r="O234" s="173"/>
      <c r="P234" s="173"/>
      <c r="Q234" s="173"/>
      <c r="R234" s="173"/>
      <c r="S234" s="173"/>
      <c r="T234" s="174"/>
      <c r="U234" s="38" t="s">
        <v>67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customHeight="1" x14ac:dyDescent="0.25">
      <c r="A235" s="168" t="s">
        <v>147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customHeight="1" x14ac:dyDescent="0.25">
      <c r="A236" s="55" t="s">
        <v>291</v>
      </c>
      <c r="B236" s="55" t="s">
        <v>292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73</v>
      </c>
      <c r="L236" s="34" t="s">
        <v>64</v>
      </c>
      <c r="M236" s="33">
        <v>180</v>
      </c>
      <c r="N236" s="337" t="s">
        <v>293</v>
      </c>
      <c r="O236" s="176"/>
      <c r="P236" s="176"/>
      <c r="Q236" s="176"/>
      <c r="R236" s="171"/>
      <c r="S236" s="35"/>
      <c r="T236" s="35"/>
      <c r="U236" s="36" t="s">
        <v>65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37.5" customHeight="1" x14ac:dyDescent="0.25">
      <c r="A237" s="55" t="s">
        <v>294</v>
      </c>
      <c r="B237" s="55" t="s">
        <v>295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73</v>
      </c>
      <c r="L237" s="34" t="s">
        <v>64</v>
      </c>
      <c r="M237" s="33">
        <v>180</v>
      </c>
      <c r="N237" s="232" t="s">
        <v>296</v>
      </c>
      <c r="O237" s="176"/>
      <c r="P237" s="176"/>
      <c r="Q237" s="176"/>
      <c r="R237" s="171"/>
      <c r="S237" s="35"/>
      <c r="T237" s="35"/>
      <c r="U237" s="36" t="s">
        <v>65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63</v>
      </c>
      <c r="L238" s="34" t="s">
        <v>64</v>
      </c>
      <c r="M238" s="33">
        <v>180</v>
      </c>
      <c r="N238" s="253" t="s">
        <v>299</v>
      </c>
      <c r="O238" s="176"/>
      <c r="P238" s="176"/>
      <c r="Q238" s="176"/>
      <c r="R238" s="171"/>
      <c r="S238" s="35"/>
      <c r="T238" s="35"/>
      <c r="U238" s="36" t="s">
        <v>65</v>
      </c>
      <c r="V238" s="157">
        <v>0</v>
      </c>
      <c r="W238" s="158">
        <f>IFERROR(IF(V238="","",V238),"")</f>
        <v>0</v>
      </c>
      <c r="X238" s="37">
        <f>IFERROR(IF(V238="","",V238*0.0155),"")</f>
        <v>0</v>
      </c>
      <c r="Y238" s="57"/>
      <c r="Z238" s="58"/>
      <c r="AD238" s="62"/>
      <c r="BA238" s="139" t="s">
        <v>74</v>
      </c>
    </row>
    <row r="239" spans="1:53" ht="27" customHeight="1" x14ac:dyDescent="0.25">
      <c r="A239" s="55" t="s">
        <v>300</v>
      </c>
      <c r="B239" s="55" t="s">
        <v>301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234" t="s">
        <v>302</v>
      </c>
      <c r="O239" s="176"/>
      <c r="P239" s="176"/>
      <c r="Q239" s="176"/>
      <c r="R239" s="171"/>
      <c r="S239" s="35"/>
      <c r="T239" s="35"/>
      <c r="U239" s="36" t="s">
        <v>65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66</v>
      </c>
      <c r="O240" s="173"/>
      <c r="P240" s="173"/>
      <c r="Q240" s="173"/>
      <c r="R240" s="173"/>
      <c r="S240" s="173"/>
      <c r="T240" s="174"/>
      <c r="U240" s="38" t="s">
        <v>65</v>
      </c>
      <c r="V240" s="159">
        <f>IFERROR(SUM(V236:V239),"0")</f>
        <v>0</v>
      </c>
      <c r="W240" s="159">
        <f>IFERROR(SUM(W236:W239),"0")</f>
        <v>0</v>
      </c>
      <c r="X240" s="159">
        <f>IFERROR(IF(X236="",0,X236),"0")+IFERROR(IF(X237="",0,X237),"0")+IFERROR(IF(X238="",0,X238),"0")+IFERROR(IF(X239="",0,X239),"0")</f>
        <v>0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66</v>
      </c>
      <c r="O241" s="173"/>
      <c r="P241" s="173"/>
      <c r="Q241" s="173"/>
      <c r="R241" s="173"/>
      <c r="S241" s="173"/>
      <c r="T241" s="174"/>
      <c r="U241" s="38" t="s">
        <v>67</v>
      </c>
      <c r="V241" s="159">
        <f>IFERROR(SUMPRODUCT(V236:V239*H236:H239),"0")</f>
        <v>0</v>
      </c>
      <c r="W241" s="159">
        <f>IFERROR(SUMPRODUCT(W236:W239*H236:H239),"0")</f>
        <v>0</v>
      </c>
      <c r="X241" s="38"/>
      <c r="Y241" s="160"/>
      <c r="Z241" s="160"/>
    </row>
    <row r="242" spans="1:53" ht="14.25" customHeight="1" x14ac:dyDescent="0.25">
      <c r="A242" s="168" t="s">
        <v>125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customHeight="1" x14ac:dyDescent="0.25">
      <c r="A243" s="55" t="s">
        <v>303</v>
      </c>
      <c r="B243" s="55" t="s">
        <v>304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73</v>
      </c>
      <c r="L243" s="34" t="s">
        <v>64</v>
      </c>
      <c r="M243" s="33">
        <v>180</v>
      </c>
      <c r="N243" s="336" t="s">
        <v>305</v>
      </c>
      <c r="O243" s="176"/>
      <c r="P243" s="176"/>
      <c r="Q243" s="176"/>
      <c r="R243" s="171"/>
      <c r="S243" s="35"/>
      <c r="T243" s="35"/>
      <c r="U243" s="36" t="s">
        <v>65</v>
      </c>
      <c r="V243" s="157">
        <v>0</v>
      </c>
      <c r="W243" s="158">
        <f t="shared" ref="W243:W252" si="4">IFERROR(IF(V243="","",V243),"")</f>
        <v>0</v>
      </c>
      <c r="X243" s="37">
        <f t="shared" ref="X243:X248" si="5">IFERROR(IF(V243="","",V243*0.00936),"")</f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91" t="s">
        <v>308</v>
      </c>
      <c r="O244" s="176"/>
      <c r="P244" s="176"/>
      <c r="Q244" s="176"/>
      <c r="R244" s="171"/>
      <c r="S244" s="35"/>
      <c r="T244" s="35"/>
      <c r="U244" s="36" t="s">
        <v>65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27" customHeight="1" x14ac:dyDescent="0.25">
      <c r="A245" s="55" t="s">
        <v>309</v>
      </c>
      <c r="B245" s="55" t="s">
        <v>310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0" t="s">
        <v>311</v>
      </c>
      <c r="O245" s="176"/>
      <c r="P245" s="176"/>
      <c r="Q245" s="176"/>
      <c r="R245" s="171"/>
      <c r="S245" s="35"/>
      <c r="T245" s="35"/>
      <c r="U245" s="36" t="s">
        <v>65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37.5" customHeight="1" x14ac:dyDescent="0.25">
      <c r="A246" s="55" t="s">
        <v>312</v>
      </c>
      <c r="B246" s="55" t="s">
        <v>313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212" t="s">
        <v>314</v>
      </c>
      <c r="O246" s="176"/>
      <c r="P246" s="176"/>
      <c r="Q246" s="176"/>
      <c r="R246" s="171"/>
      <c r="S246" s="35"/>
      <c r="T246" s="35"/>
      <c r="U246" s="36" t="s">
        <v>65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219" t="s">
        <v>317</v>
      </c>
      <c r="O247" s="176"/>
      <c r="P247" s="176"/>
      <c r="Q247" s="176"/>
      <c r="R247" s="171"/>
      <c r="S247" s="35"/>
      <c r="T247" s="35"/>
      <c r="U247" s="36" t="s">
        <v>65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193" t="s">
        <v>320</v>
      </c>
      <c r="O248" s="176"/>
      <c r="P248" s="176"/>
      <c r="Q248" s="176"/>
      <c r="R248" s="171"/>
      <c r="S248" s="35"/>
      <c r="T248" s="35"/>
      <c r="U248" s="36" t="s">
        <v>65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321</v>
      </c>
      <c r="B249" s="55" t="s">
        <v>322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63</v>
      </c>
      <c r="L249" s="34" t="s">
        <v>64</v>
      </c>
      <c r="M249" s="33">
        <v>180</v>
      </c>
      <c r="N249" s="220" t="s">
        <v>323</v>
      </c>
      <c r="O249" s="176"/>
      <c r="P249" s="176"/>
      <c r="Q249" s="176"/>
      <c r="R249" s="171"/>
      <c r="S249" s="35"/>
      <c r="T249" s="35"/>
      <c r="U249" s="36" t="s">
        <v>65</v>
      </c>
      <c r="V249" s="157">
        <v>26</v>
      </c>
      <c r="W249" s="158">
        <f t="shared" si="4"/>
        <v>26</v>
      </c>
      <c r="X249" s="37">
        <f>IFERROR(IF(V249="","",V249*0.0155),"")</f>
        <v>0.40300000000000002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324</v>
      </c>
      <c r="B250" s="55" t="s">
        <v>325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73</v>
      </c>
      <c r="L250" s="34" t="s">
        <v>64</v>
      </c>
      <c r="M250" s="33">
        <v>180</v>
      </c>
      <c r="N250" s="230" t="s">
        <v>326</v>
      </c>
      <c r="O250" s="176"/>
      <c r="P250" s="176"/>
      <c r="Q250" s="176"/>
      <c r="R250" s="171"/>
      <c r="S250" s="35"/>
      <c r="T250" s="35"/>
      <c r="U250" s="36" t="s">
        <v>65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119</v>
      </c>
      <c r="L251" s="34" t="s">
        <v>64</v>
      </c>
      <c r="M251" s="33">
        <v>180</v>
      </c>
      <c r="N251" s="206" t="s">
        <v>329</v>
      </c>
      <c r="O251" s="176"/>
      <c r="P251" s="176"/>
      <c r="Q251" s="176"/>
      <c r="R251" s="171"/>
      <c r="S251" s="35"/>
      <c r="T251" s="35"/>
      <c r="U251" s="36" t="s">
        <v>65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330</v>
      </c>
      <c r="B252" s="55" t="s">
        <v>331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321" t="s">
        <v>332</v>
      </c>
      <c r="O252" s="176"/>
      <c r="P252" s="176"/>
      <c r="Q252" s="176"/>
      <c r="R252" s="171"/>
      <c r="S252" s="35"/>
      <c r="T252" s="35"/>
      <c r="U252" s="36" t="s">
        <v>65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66</v>
      </c>
      <c r="O253" s="173"/>
      <c r="P253" s="173"/>
      <c r="Q253" s="173"/>
      <c r="R253" s="173"/>
      <c r="S253" s="173"/>
      <c r="T253" s="174"/>
      <c r="U253" s="38" t="s">
        <v>65</v>
      </c>
      <c r="V253" s="159">
        <f>IFERROR(SUM(V243:V252),"0")</f>
        <v>26</v>
      </c>
      <c r="W253" s="159">
        <f>IFERROR(SUM(W243:W252),"0")</f>
        <v>26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0.40300000000000002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66</v>
      </c>
      <c r="O254" s="173"/>
      <c r="P254" s="173"/>
      <c r="Q254" s="173"/>
      <c r="R254" s="173"/>
      <c r="S254" s="173"/>
      <c r="T254" s="174"/>
      <c r="U254" s="38" t="s">
        <v>67</v>
      </c>
      <c r="V254" s="159">
        <f>IFERROR(SUMPRODUCT(V243:V252*H243:H252),"0")</f>
        <v>143</v>
      </c>
      <c r="W254" s="159">
        <f>IFERROR(SUMPRODUCT(W243:W252*H243:H252),"0")</f>
        <v>143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333</v>
      </c>
      <c r="O255" s="197"/>
      <c r="P255" s="197"/>
      <c r="Q255" s="197"/>
      <c r="R255" s="197"/>
      <c r="S255" s="197"/>
      <c r="T255" s="183"/>
      <c r="U255" s="38" t="s">
        <v>67</v>
      </c>
      <c r="V255" s="159">
        <f>IFERROR(V24+V33+V41+V47+V57+V63+V68+V74+V84+V91+V100+V106+V111+V119+V124+V130+V135+V141+V149+V154+V161+V166+V171+V176+V182+V188+V196+V201+V207+V213+V219+V224+V230+V234+V241+V254,"0")</f>
        <v>5156.0999999999995</v>
      </c>
      <c r="W255" s="159">
        <f>IFERROR(W24+W33+W41+W47+W57+W63+W68+W74+W84+W91+W100+W106+W111+W119+W124+W130+W135+W141+W149+W154+W161+W166+W171+W176+W182+W188+W196+W201+W207+W213+W219+W224+W230+W234+W241+W254,"0")</f>
        <v>5156.0999999999995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334</v>
      </c>
      <c r="O256" s="197"/>
      <c r="P256" s="197"/>
      <c r="Q256" s="197"/>
      <c r="R256" s="197"/>
      <c r="S256" s="197"/>
      <c r="T256" s="183"/>
      <c r="U256" s="38" t="s">
        <v>67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5825.4567999999981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5825.4567999999981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335</v>
      </c>
      <c r="O257" s="197"/>
      <c r="P257" s="197"/>
      <c r="Q257" s="197"/>
      <c r="R257" s="197"/>
      <c r="S257" s="197"/>
      <c r="T257" s="183"/>
      <c r="U257" s="38" t="s">
        <v>336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18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18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337</v>
      </c>
      <c r="O258" s="197"/>
      <c r="P258" s="197"/>
      <c r="Q258" s="197"/>
      <c r="R258" s="197"/>
      <c r="S258" s="197"/>
      <c r="T258" s="183"/>
      <c r="U258" s="38" t="s">
        <v>67</v>
      </c>
      <c r="V258" s="159">
        <f>GrossWeightTotal+PalletQtyTotal*25</f>
        <v>6275.4567999999981</v>
      </c>
      <c r="W258" s="159">
        <f>GrossWeightTotalR+PalletQtyTotalR*25</f>
        <v>6275.4567999999981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338</v>
      </c>
      <c r="O259" s="197"/>
      <c r="P259" s="197"/>
      <c r="Q259" s="197"/>
      <c r="R259" s="197"/>
      <c r="S259" s="197"/>
      <c r="T259" s="183"/>
      <c r="U259" s="38" t="s">
        <v>336</v>
      </c>
      <c r="V259" s="159">
        <f>IFERROR(V23+V32+V40+V46+V56+V62+V67+V73+V83+V90+V99+V105+V110+V118+V123+V129+V134+V140+V148+V153+V160+V165+V170+V175+V181+V187+V195+V200+V206+V212+V218+V223+V229+V233+V240+V253,"0")</f>
        <v>1357</v>
      </c>
      <c r="W259" s="159">
        <f>IFERROR(W23+W32+W40+W46+W56+W62+W67+W73+W83+W90+W99+W105+W110+W118+W123+W129+W134+W140+W148+W153+W160+W165+W170+W175+W181+W187+W195+W200+W206+W212+W218+W223+W229+W233+W240+W253,"0")</f>
        <v>1357</v>
      </c>
      <c r="X259" s="38"/>
      <c r="Y259" s="160"/>
      <c r="Z259" s="160"/>
    </row>
    <row r="260" spans="1:33" ht="14.25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339</v>
      </c>
      <c r="O260" s="197"/>
      <c r="P260" s="197"/>
      <c r="Q260" s="197"/>
      <c r="R260" s="197"/>
      <c r="S260" s="197"/>
      <c r="T260" s="183"/>
      <c r="U260" s="40" t="s">
        <v>340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21.426000000000002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341</v>
      </c>
      <c r="B262" s="151" t="s">
        <v>59</v>
      </c>
      <c r="C262" s="203" t="s">
        <v>68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203</v>
      </c>
      <c r="T262" s="218"/>
      <c r="U262" s="203" t="s">
        <v>222</v>
      </c>
      <c r="V262" s="240"/>
      <c r="W262" s="240"/>
      <c r="X262" s="218"/>
      <c r="Y262" s="203" t="s">
        <v>242</v>
      </c>
      <c r="Z262" s="240"/>
      <c r="AA262" s="240"/>
      <c r="AB262" s="240"/>
      <c r="AC262" s="218"/>
      <c r="AD262" s="151" t="s">
        <v>271</v>
      </c>
      <c r="AE262" s="203" t="s">
        <v>275</v>
      </c>
      <c r="AF262" s="218"/>
      <c r="AG262" s="151" t="s">
        <v>283</v>
      </c>
    </row>
    <row r="263" spans="1:33" ht="14.25" customHeight="1" thickTop="1" x14ac:dyDescent="0.2">
      <c r="A263" s="194" t="s">
        <v>342</v>
      </c>
      <c r="B263" s="203" t="s">
        <v>59</v>
      </c>
      <c r="C263" s="203" t="s">
        <v>69</v>
      </c>
      <c r="D263" s="203" t="s">
        <v>81</v>
      </c>
      <c r="E263" s="203" t="s">
        <v>91</v>
      </c>
      <c r="F263" s="203" t="s">
        <v>98</v>
      </c>
      <c r="G263" s="203" t="s">
        <v>116</v>
      </c>
      <c r="H263" s="203" t="s">
        <v>124</v>
      </c>
      <c r="I263" s="203" t="s">
        <v>128</v>
      </c>
      <c r="J263" s="203" t="s">
        <v>134</v>
      </c>
      <c r="K263" s="203" t="s">
        <v>147</v>
      </c>
      <c r="L263" s="203" t="s">
        <v>154</v>
      </c>
      <c r="M263" s="203" t="s">
        <v>170</v>
      </c>
      <c r="N263" s="203" t="s">
        <v>175</v>
      </c>
      <c r="O263" s="203" t="s">
        <v>178</v>
      </c>
      <c r="P263" s="203" t="s">
        <v>189</v>
      </c>
      <c r="Q263" s="203" t="s">
        <v>192</v>
      </c>
      <c r="R263" s="203" t="s">
        <v>200</v>
      </c>
      <c r="S263" s="203" t="s">
        <v>204</v>
      </c>
      <c r="T263" s="203" t="s">
        <v>207</v>
      </c>
      <c r="U263" s="203" t="s">
        <v>223</v>
      </c>
      <c r="V263" s="203" t="s">
        <v>228</v>
      </c>
      <c r="W263" s="203" t="s">
        <v>222</v>
      </c>
      <c r="X263" s="203" t="s">
        <v>237</v>
      </c>
      <c r="Y263" s="203" t="s">
        <v>243</v>
      </c>
      <c r="Z263" s="203" t="s">
        <v>246</v>
      </c>
      <c r="AA263" s="203" t="s">
        <v>253</v>
      </c>
      <c r="AB263" s="203" t="s">
        <v>262</v>
      </c>
      <c r="AC263" s="203" t="s">
        <v>266</v>
      </c>
      <c r="AD263" s="203" t="s">
        <v>272</v>
      </c>
      <c r="AE263" s="203" t="s">
        <v>276</v>
      </c>
      <c r="AF263" s="203" t="s">
        <v>280</v>
      </c>
      <c r="AG263" s="203" t="s">
        <v>284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343</v>
      </c>
      <c r="B265" s="47">
        <f>IFERROR(V22*H22,"0")</f>
        <v>0</v>
      </c>
      <c r="C265" s="47">
        <f>IFERROR(V28*H28,"0")+IFERROR(V29*H29,"0")+IFERROR(V30*H30,"0")+IFERROR(V31*H31,"0")</f>
        <v>316.5</v>
      </c>
      <c r="D265" s="47">
        <f>IFERROR(V36*H36,"0")+IFERROR(V37*H37,"0")+IFERROR(V38*H38,"0")+IFERROR(V39*H39,"0")</f>
        <v>0</v>
      </c>
      <c r="E265" s="47">
        <f>IFERROR(V44*H44,"0")+IFERROR(V45*H45,"0")</f>
        <v>6</v>
      </c>
      <c r="F265" s="47">
        <f>IFERROR(V50*H50,"0")+IFERROR(V51*H51,"0")+IFERROR(V52*H52,"0")+IFERROR(V53*H53,"0")+IFERROR(V54*H54,"0")+IFERROR(V55*H55,"0")</f>
        <v>34.4</v>
      </c>
      <c r="G265" s="47">
        <f>IFERROR(V60*H60,"0")+IFERROR(V61*H61,"0")</f>
        <v>0</v>
      </c>
      <c r="H265" s="47">
        <f>IFERROR(V66*H66,"0")</f>
        <v>57.6</v>
      </c>
      <c r="I265" s="47">
        <f>IFERROR(V71*H71,"0")+IFERROR(V72*H72,"0")</f>
        <v>7.2</v>
      </c>
      <c r="J265" s="47">
        <f>IFERROR(V77*H77,"0")+IFERROR(V78*H78,"0")+IFERROR(V79*H79,"0")+IFERROR(V80*H80,"0")+IFERROR(V81*H81,"0")+IFERROR(V82*H82,"0")</f>
        <v>1399.7999999999997</v>
      </c>
      <c r="K265" s="47">
        <f>IFERROR(V87*H87,"0")+IFERROR(V88*H88,"0")+IFERROR(V89*H89,"0")</f>
        <v>151.4</v>
      </c>
      <c r="L265" s="47">
        <f>IFERROR(V94*H94,"0")+IFERROR(V95*H95,"0")+IFERROR(V96*H96,"0")+IFERROR(V97*H97,"0")+IFERROR(V98*H98,"0")</f>
        <v>820</v>
      </c>
      <c r="M265" s="47">
        <f>IFERROR(V103*H103,"0")+IFERROR(V104*H104,"0")</f>
        <v>753</v>
      </c>
      <c r="N265" s="47">
        <f>IFERROR(V109*H109,"0")</f>
        <v>51</v>
      </c>
      <c r="O265" s="47">
        <f>IFERROR(V114*H114,"0")+IFERROR(V115*H115,"0")+IFERROR(V116*H116,"0")+IFERROR(V117*H117,"0")</f>
        <v>165</v>
      </c>
      <c r="P265" s="47">
        <f>IFERROR(V122*H122,"0")</f>
        <v>51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10</v>
      </c>
      <c r="T265" s="47">
        <f>IFERROR(V144*H144,"0")+IFERROR(V145*H145,"0")+IFERROR(V146*H146,"0")+IFERROR(V147*H147,"0")+IFERROR(V151*H151,"0")+IFERROR(V152*H152,"0")</f>
        <v>50</v>
      </c>
      <c r="U265" s="47">
        <f>IFERROR(V158*H158,"0")+IFERROR(V159*H159,"0")</f>
        <v>63</v>
      </c>
      <c r="V265" s="47">
        <f>IFERROR(V164*H164,"0")</f>
        <v>0</v>
      </c>
      <c r="W265" s="47">
        <f>IFERROR(V169*H169,"0")</f>
        <v>19.8</v>
      </c>
      <c r="X265" s="47">
        <f>IFERROR(V174*H174,"0")</f>
        <v>51</v>
      </c>
      <c r="Y265" s="47">
        <f>IFERROR(V180*H180,"0")</f>
        <v>420</v>
      </c>
      <c r="Z265" s="47">
        <f>IFERROR(V185*H185,"0")+IFERROR(V186*H186,"0")</f>
        <v>0</v>
      </c>
      <c r="AA265" s="47">
        <f>IFERROR(V191*H191,"0")+IFERROR(V192*H192,"0")+IFERROR(V193*H193,"0")+IFERROR(V194*H194,"0")</f>
        <v>286.39999999999998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300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143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344</v>
      </c>
      <c r="B267" s="59" t="s">
        <v>345</v>
      </c>
      <c r="C267" s="59" t="s">
        <v>346</v>
      </c>
    </row>
    <row r="268" spans="1:33" x14ac:dyDescent="0.2">
      <c r="A268" s="60">
        <f>SUMPRODUCT(--(BA:BA="ЗПФ"),--(U:U="кор"),H:H,W:W)+SUMPRODUCT(--(BA:BA="ЗПФ"),--(U:U="кг"),W:W)</f>
        <v>1910.8000000000002</v>
      </c>
      <c r="B268" s="61">
        <f>SUMPRODUCT(--(BA:BA="ПГП"),--(U:U="кор"),H:H,W:W)+SUMPRODUCT(--(BA:BA="ПГП"),--(U:U="кг"),W:W)</f>
        <v>3225.5</v>
      </c>
      <c r="C268" s="61">
        <f>SUMPRODUCT(--(BA:BA="КИЗ"),--(U:U="кор"),H:H,W:W)+SUMPRODUCT(--(BA:BA="КИЗ"),--(U:U="кг"),W:W)</f>
        <v>19.8</v>
      </c>
    </row>
  </sheetData>
  <sheetProtection algorithmName="SHA-512" hashValue="Xz07nysoxKJXP6TQLz43+X/Xtz8EloUMYeldX3iZ5qcLjq8atPDI/+pahdGNWTf5r30T9eUKdE8fHV8ss/XsSA==" saltValue="AwlZbmfO64G6cpjvzjt0iw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347</v>
      </c>
      <c r="H1" s="53"/>
    </row>
    <row r="3" spans="2:8" x14ac:dyDescent="0.2">
      <c r="B3" s="48" t="s">
        <v>348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349</v>
      </c>
      <c r="C6" s="48" t="s">
        <v>350</v>
      </c>
      <c r="D6" s="48" t="s">
        <v>351</v>
      </c>
      <c r="E6" s="48"/>
    </row>
    <row r="7" spans="2:8" x14ac:dyDescent="0.2">
      <c r="B7" s="48" t="s">
        <v>352</v>
      </c>
      <c r="C7" s="48" t="s">
        <v>353</v>
      </c>
      <c r="D7" s="48" t="s">
        <v>354</v>
      </c>
      <c r="E7" s="48"/>
    </row>
    <row r="8" spans="2:8" x14ac:dyDescent="0.2">
      <c r="B8" s="48" t="s">
        <v>14</v>
      </c>
      <c r="C8" s="48" t="s">
        <v>355</v>
      </c>
      <c r="D8" s="48" t="s">
        <v>356</v>
      </c>
      <c r="E8" s="48"/>
    </row>
    <row r="9" spans="2:8" x14ac:dyDescent="0.2">
      <c r="B9" s="48" t="s">
        <v>357</v>
      </c>
      <c r="C9" s="48" t="s">
        <v>358</v>
      </c>
      <c r="D9" s="48" t="s">
        <v>359</v>
      </c>
      <c r="E9" s="48"/>
    </row>
    <row r="11" spans="2:8" x14ac:dyDescent="0.2">
      <c r="B11" s="48" t="s">
        <v>360</v>
      </c>
      <c r="C11" s="48" t="s">
        <v>350</v>
      </c>
      <c r="D11" s="48"/>
      <c r="E11" s="48"/>
    </row>
    <row r="13" spans="2:8" x14ac:dyDescent="0.2">
      <c r="B13" s="48" t="s">
        <v>361</v>
      </c>
      <c r="C13" s="48" t="s">
        <v>353</v>
      </c>
      <c r="D13" s="48"/>
      <c r="E13" s="48"/>
    </row>
    <row r="15" spans="2:8" x14ac:dyDescent="0.2">
      <c r="B15" s="48" t="s">
        <v>362</v>
      </c>
      <c r="C15" s="48" t="s">
        <v>355</v>
      </c>
      <c r="D15" s="48"/>
      <c r="E15" s="48"/>
    </row>
    <row r="17" spans="2:5" x14ac:dyDescent="0.2">
      <c r="B17" s="48" t="s">
        <v>363</v>
      </c>
      <c r="C17" s="48" t="s">
        <v>358</v>
      </c>
      <c r="D17" s="48"/>
      <c r="E17" s="48"/>
    </row>
    <row r="19" spans="2:5" x14ac:dyDescent="0.2">
      <c r="B19" s="48" t="s">
        <v>364</v>
      </c>
      <c r="C19" s="48"/>
      <c r="D19" s="48"/>
      <c r="E19" s="48"/>
    </row>
    <row r="20" spans="2:5" x14ac:dyDescent="0.2">
      <c r="B20" s="48" t="s">
        <v>365</v>
      </c>
      <c r="C20" s="48"/>
      <c r="D20" s="48"/>
      <c r="E20" s="48"/>
    </row>
    <row r="21" spans="2:5" x14ac:dyDescent="0.2">
      <c r="B21" s="48" t="s">
        <v>366</v>
      </c>
      <c r="C21" s="48"/>
      <c r="D21" s="48"/>
      <c r="E21" s="48"/>
    </row>
    <row r="22" spans="2:5" x14ac:dyDescent="0.2">
      <c r="B22" s="48" t="s">
        <v>367</v>
      </c>
      <c r="C22" s="48"/>
      <c r="D22" s="48"/>
      <c r="E22" s="48"/>
    </row>
    <row r="23" spans="2:5" x14ac:dyDescent="0.2">
      <c r="B23" s="48" t="s">
        <v>368</v>
      </c>
      <c r="C23" s="48"/>
      <c r="D23" s="48"/>
      <c r="E23" s="48"/>
    </row>
    <row r="24" spans="2:5" x14ac:dyDescent="0.2">
      <c r="B24" s="48" t="s">
        <v>369</v>
      </c>
      <c r="C24" s="48"/>
      <c r="D24" s="48"/>
      <c r="E24" s="48"/>
    </row>
    <row r="25" spans="2:5" x14ac:dyDescent="0.2">
      <c r="B25" s="48" t="s">
        <v>370</v>
      </c>
      <c r="C25" s="48"/>
      <c r="D25" s="48"/>
      <c r="E25" s="48"/>
    </row>
    <row r="26" spans="2:5" x14ac:dyDescent="0.2">
      <c r="B26" s="48" t="s">
        <v>371</v>
      </c>
      <c r="C26" s="48"/>
      <c r="D26" s="48"/>
      <c r="E26" s="48"/>
    </row>
    <row r="27" spans="2:5" x14ac:dyDescent="0.2">
      <c r="B27" s="48" t="s">
        <v>372</v>
      </c>
      <c r="C27" s="48"/>
      <c r="D27" s="48"/>
      <c r="E27" s="48"/>
    </row>
    <row r="28" spans="2:5" x14ac:dyDescent="0.2">
      <c r="B28" s="48" t="s">
        <v>373</v>
      </c>
      <c r="C28" s="48"/>
      <c r="D28" s="48"/>
      <c r="E28" s="48"/>
    </row>
    <row r="29" spans="2:5" x14ac:dyDescent="0.2">
      <c r="B29" s="48" t="s">
        <v>374</v>
      </c>
      <c r="C29" s="48"/>
      <c r="D29" s="48"/>
      <c r="E29" s="48"/>
    </row>
  </sheetData>
  <sheetProtection algorithmName="SHA-512" hashValue="FeWpEtjtLnefpJ8hTZrAwhfkAd0Q7MLOdlvXr2blgMiS/d3/xXdUbIYh/7DSKzmlL+WtXlPGiI5E7RVxZNUfPA==" saltValue="BlB8wpP8BnILAohEHeR9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