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8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6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3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17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34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7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91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9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67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0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A455" zoomScaleNormal="100" zoomScaleSheetLayoutView="100" workbookViewId="0">
      <selection activeCell="Z476" sqref="Z476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30" min="18" max="18"/>
    <col width="10.42578125" customWidth="1" style="330" min="19" max="19"/>
    <col width="9.42578125" customWidth="1" style="330" min="20" max="20"/>
    <col width="8.42578125" customWidth="1" style="330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417">
      <c r="A1" s="41" t="n"/>
      <c r="B1" s="41" t="n"/>
      <c r="C1" s="41" t="n"/>
      <c r="D1" s="416" t="inlineStr">
        <is>
          <t xml:space="preserve">  БЛАНК ЗАКАЗА </t>
        </is>
      </c>
      <c r="G1" s="12" t="inlineStr">
        <is>
          <t>КИ</t>
        </is>
      </c>
      <c r="H1" s="416" t="inlineStr">
        <is>
          <t>на отгрузку продукции с ООО Трейд-Сервис с</t>
        </is>
      </c>
      <c r="P1" s="653" t="inlineStr">
        <is>
          <t>05.12.2023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7">
      <c r="A2" s="29" t="inlineStr">
        <is>
          <t>бланк создан</t>
        </is>
      </c>
      <c r="B2" s="30" t="inlineStr">
        <is>
          <t>05.12.2023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7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7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7">
      <c r="A5" s="447" t="inlineStr">
        <is>
          <t xml:space="preserve">Ваш контактный телефон и имя: </t>
        </is>
      </c>
      <c r="B5" s="345" t="n"/>
      <c r="C5" s="346" t="n"/>
      <c r="D5" s="348" t="n"/>
      <c r="E5" s="350" t="n"/>
      <c r="F5" s="620" t="inlineStr">
        <is>
          <t>Комментарий к заказу:</t>
        </is>
      </c>
      <c r="G5" s="346" t="n"/>
      <c r="H5" s="348" t="n"/>
      <c r="I5" s="349" t="n"/>
      <c r="J5" s="349" t="n"/>
      <c r="K5" s="349" t="n"/>
      <c r="L5" s="350" t="n"/>
      <c r="N5" s="24" t="inlineStr">
        <is>
          <t>Дата загрузки</t>
        </is>
      </c>
      <c r="O5" s="553" t="n">
        <v>45270</v>
      </c>
      <c r="P5" s="402" t="n"/>
      <c r="R5" s="640" t="inlineStr">
        <is>
          <t>Способ доставки (доставка/самовывоз)</t>
        </is>
      </c>
      <c r="S5" s="372" t="n"/>
      <c r="T5" s="492" t="inlineStr">
        <is>
          <t>Самовывоз</t>
        </is>
      </c>
      <c r="U5" s="402" t="n"/>
      <c r="Z5" s="51" t="n"/>
      <c r="AA5" s="51" t="n"/>
      <c r="AB5" s="51" t="n"/>
    </row>
    <row r="6" ht="24" customFormat="1" customHeight="1" s="417">
      <c r="A6" s="447" t="inlineStr">
        <is>
          <t>Адрес доставки:</t>
        </is>
      </c>
      <c r="B6" s="345" t="n"/>
      <c r="C6" s="346" t="n"/>
      <c r="D6" s="580" t="inlineStr">
        <is>
          <t>ЛП, ООО, Краснодарский край, Сочи г, Строительный пер, д. 10А,</t>
        </is>
      </c>
      <c r="E6" s="581" t="n"/>
      <c r="F6" s="581" t="n"/>
      <c r="G6" s="581" t="n"/>
      <c r="H6" s="581" t="n"/>
      <c r="I6" s="581" t="n"/>
      <c r="J6" s="581" t="n"/>
      <c r="K6" s="581" t="n"/>
      <c r="L6" s="402" t="n"/>
      <c r="N6" s="24" t="inlineStr">
        <is>
          <t>День недели</t>
        </is>
      </c>
      <c r="O6" s="429">
        <f>IF(O5=0," ",CHOOSE(WEEKDAY(O5,2),"Понедельник","Вторник","Среда","Четверг","Пятница","Суббота","Воскресенье"))</f>
        <v/>
      </c>
      <c r="P6" s="320" t="n"/>
      <c r="R6" s="371" t="inlineStr">
        <is>
          <t>Наименование клиента</t>
        </is>
      </c>
      <c r="S6" s="372" t="n"/>
      <c r="T6" s="497" t="inlineStr">
        <is>
          <t>ОБЩЕСТВО С ОГРАНИЧЕННОЙ ОТВЕТСТВЕННОСТЬЮ "ЛОГИСТИЧЕСКИЙ ПАРТНЕР"</t>
        </is>
      </c>
      <c r="U6" s="359" t="n"/>
      <c r="Z6" s="51" t="n"/>
      <c r="AA6" s="51" t="n"/>
      <c r="AB6" s="51" t="n"/>
    </row>
    <row r="7" hidden="1" ht="21.75" customFormat="1" customHeight="1" s="417">
      <c r="A7" s="55" t="n"/>
      <c r="B7" s="55" t="n"/>
      <c r="C7" s="55" t="n"/>
      <c r="D7" s="520">
        <f>IFERROR(VLOOKUP(DeliveryAddress,Table,3,0),1)</f>
        <v/>
      </c>
      <c r="E7" s="521" t="n"/>
      <c r="F7" s="521" t="n"/>
      <c r="G7" s="521" t="n"/>
      <c r="H7" s="521" t="n"/>
      <c r="I7" s="521" t="n"/>
      <c r="J7" s="521" t="n"/>
      <c r="K7" s="521" t="n"/>
      <c r="L7" s="522" t="n"/>
      <c r="N7" s="24" t="n"/>
      <c r="O7" s="42" t="n"/>
      <c r="P7" s="42" t="n"/>
      <c r="R7" s="327" t="n"/>
      <c r="S7" s="372" t="n"/>
      <c r="T7" s="498" t="n"/>
      <c r="U7" s="499" t="n"/>
      <c r="Z7" s="51" t="n"/>
      <c r="AA7" s="51" t="n"/>
      <c r="AB7" s="51" t="n"/>
    </row>
    <row r="8" ht="25.5" customFormat="1" customHeight="1" s="417">
      <c r="A8" s="646" t="inlineStr">
        <is>
          <t>Адрес сдачи груза:</t>
        </is>
      </c>
      <c r="B8" s="324" t="n"/>
      <c r="C8" s="325" t="n"/>
      <c r="D8" s="407" t="n"/>
      <c r="E8" s="408" t="n"/>
      <c r="F8" s="408" t="n"/>
      <c r="G8" s="408" t="n"/>
      <c r="H8" s="408" t="n"/>
      <c r="I8" s="408" t="n"/>
      <c r="J8" s="408" t="n"/>
      <c r="K8" s="408" t="n"/>
      <c r="L8" s="409" t="n"/>
      <c r="N8" s="24" t="inlineStr">
        <is>
          <t>Время загрузки</t>
        </is>
      </c>
      <c r="O8" s="401" t="n">
        <v>0.3333333333333333</v>
      </c>
      <c r="P8" s="402" t="n"/>
      <c r="R8" s="327" t="n"/>
      <c r="S8" s="372" t="n"/>
      <c r="T8" s="498" t="n"/>
      <c r="U8" s="499" t="n"/>
      <c r="Z8" s="51" t="n"/>
      <c r="AA8" s="51" t="n"/>
      <c r="AB8" s="51" t="n"/>
    </row>
    <row r="9" ht="39.95" customFormat="1" customHeight="1" s="417">
      <c r="A9" s="46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68" t="n"/>
      <c r="E9" s="330" t="n"/>
      <c r="F9" s="46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29">
        <f>IF(AND($A$9="Тип доверенности/получателя при получении в адресе перегруза:",$D$9="Разовая доверенность"),"Введите ФИО","")</f>
        <v/>
      </c>
      <c r="I9" s="330" t="n"/>
      <c r="J9" s="32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 t="n"/>
      <c r="L9" s="330" t="n"/>
      <c r="N9" s="26" t="inlineStr">
        <is>
          <t>Дата доставки</t>
        </is>
      </c>
      <c r="O9" s="553" t="n"/>
      <c r="P9" s="402" t="n"/>
      <c r="R9" s="327" t="n"/>
      <c r="S9" s="372" t="n"/>
      <c r="T9" s="500" t="n"/>
      <c r="U9" s="50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7">
      <c r="A10" s="46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68" t="n"/>
      <c r="E10" s="330" t="n"/>
      <c r="F10" s="46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564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1" t="n"/>
      <c r="P10" s="402" t="n"/>
      <c r="S10" s="24" t="inlineStr">
        <is>
          <t>КОД Аксапты Клиента</t>
        </is>
      </c>
      <c r="T10" s="358" t="inlineStr">
        <is>
          <t>590704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7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1" t="n"/>
      <c r="P11" s="402" t="n"/>
      <c r="S11" s="24" t="inlineStr">
        <is>
          <t>Тип заказа</t>
        </is>
      </c>
      <c r="T11" s="582" t="inlineStr">
        <is>
          <t>Основной заказ</t>
        </is>
      </c>
      <c r="U11" s="583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7">
      <c r="A12" s="617" t="inlineStr">
        <is>
          <t>Телефоны для заказов: 8(919)002-63-01  E-mail: kolbasa@abiproduct.ru  Телефон сотрудников склада: 8 (910) 775-52-91</t>
        </is>
      </c>
      <c r="B12" s="345" t="n"/>
      <c r="C12" s="345" t="n"/>
      <c r="D12" s="345" t="n"/>
      <c r="E12" s="345" t="n"/>
      <c r="F12" s="345" t="n"/>
      <c r="G12" s="345" t="n"/>
      <c r="H12" s="345" t="n"/>
      <c r="I12" s="345" t="n"/>
      <c r="J12" s="345" t="n"/>
      <c r="K12" s="345" t="n"/>
      <c r="L12" s="346" t="n"/>
      <c r="N12" s="24" t="inlineStr">
        <is>
          <t>Время доставки 3 машины</t>
        </is>
      </c>
      <c r="O12" s="577" t="n"/>
      <c r="P12" s="522" t="n"/>
      <c r="Q12" s="23" t="n"/>
      <c r="S12" s="24" t="n"/>
      <c r="T12" s="417" t="n"/>
      <c r="U12" s="327" t="n"/>
      <c r="Z12" s="51" t="n"/>
      <c r="AA12" s="51" t="n"/>
      <c r="AB12" s="51" t="n"/>
    </row>
    <row r="13" ht="23.25" customFormat="1" customHeight="1" s="417">
      <c r="A13" s="617" t="inlineStr">
        <is>
          <t>График приема заказов: Заказы принимаются за ДВА дня до отгрузки Пн-Пт: с 9:00 до 14:00, Суб., Вс. - до 12:00</t>
        </is>
      </c>
      <c r="B13" s="345" t="n"/>
      <c r="C13" s="345" t="n"/>
      <c r="D13" s="345" t="n"/>
      <c r="E13" s="345" t="n"/>
      <c r="F13" s="345" t="n"/>
      <c r="G13" s="345" t="n"/>
      <c r="H13" s="345" t="n"/>
      <c r="I13" s="345" t="n"/>
      <c r="J13" s="345" t="n"/>
      <c r="K13" s="345" t="n"/>
      <c r="L13" s="346" t="n"/>
      <c r="M13" s="26" t="n"/>
      <c r="N13" s="26" t="inlineStr">
        <is>
          <t>Время доставки 4 машины</t>
        </is>
      </c>
      <c r="O13" s="582" t="n"/>
      <c r="P13" s="583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7">
      <c r="A14" s="617" t="inlineStr">
        <is>
          <t>Телефон менеджера по логистике: 8 (919) 012-30-55 - по вопросам доставки продукции</t>
        </is>
      </c>
      <c r="B14" s="345" t="n"/>
      <c r="C14" s="345" t="n"/>
      <c r="D14" s="345" t="n"/>
      <c r="E14" s="345" t="n"/>
      <c r="F14" s="345" t="n"/>
      <c r="G14" s="345" t="n"/>
      <c r="H14" s="345" t="n"/>
      <c r="I14" s="345" t="n"/>
      <c r="J14" s="345" t="n"/>
      <c r="K14" s="345" t="n"/>
      <c r="L14" s="34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7">
      <c r="A15" s="636" t="inlineStr">
        <is>
          <t>Телефон по работе с претензиями/жалобами (WhatSapp): 8 (980) 757-69-93       E-mail: Claims@abiproduct.ru</t>
        </is>
      </c>
      <c r="B15" s="345" t="n"/>
      <c r="C15" s="345" t="n"/>
      <c r="D15" s="345" t="n"/>
      <c r="E15" s="345" t="n"/>
      <c r="F15" s="345" t="n"/>
      <c r="G15" s="345" t="n"/>
      <c r="H15" s="345" t="n"/>
      <c r="I15" s="345" t="n"/>
      <c r="J15" s="345" t="n"/>
      <c r="K15" s="345" t="n"/>
      <c r="L15" s="346" t="n"/>
      <c r="N15" s="478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9" t="n"/>
      <c r="O16" s="479" t="n"/>
      <c r="P16" s="479" t="n"/>
      <c r="Q16" s="479" t="n"/>
      <c r="R16" s="479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463" t="inlineStr">
        <is>
          <t>Номер варианта</t>
        </is>
      </c>
      <c r="D17" s="353" t="inlineStr">
        <is>
          <t xml:space="preserve">Штрих-код </t>
        </is>
      </c>
      <c r="E17" s="424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423" t="n"/>
      <c r="P17" s="423" t="n"/>
      <c r="Q17" s="423" t="n"/>
      <c r="R17" s="424" t="n"/>
      <c r="S17" s="644" t="inlineStr">
        <is>
          <t>Доступно к отгрузке</t>
        </is>
      </c>
      <c r="T17" s="346" t="n"/>
      <c r="U17" s="353" t="inlineStr">
        <is>
          <t>Ед. изм.</t>
        </is>
      </c>
      <c r="V17" s="353" t="inlineStr">
        <is>
          <t>Заказ</t>
        </is>
      </c>
      <c r="W17" s="364" t="inlineStr">
        <is>
          <t>Заказ с округлением до короба</t>
        </is>
      </c>
      <c r="X17" s="353" t="inlineStr">
        <is>
          <t>Объём заказа, м3</t>
        </is>
      </c>
      <c r="Y17" s="382" t="inlineStr">
        <is>
          <t>Примечание по продуктку</t>
        </is>
      </c>
      <c r="Z17" s="382" t="inlineStr">
        <is>
          <t>Признак "НОВИНКА"</t>
        </is>
      </c>
      <c r="AA17" s="382" t="inlineStr">
        <is>
          <t>Для формул</t>
        </is>
      </c>
      <c r="AB17" s="383" t="n"/>
      <c r="AC17" s="384" t="n"/>
      <c r="AD17" s="450" t="n"/>
      <c r="BA17" s="374" t="inlineStr">
        <is>
          <t>Вид продукции</t>
        </is>
      </c>
    </row>
    <row r="18" ht="14.25" customHeight="1">
      <c r="A18" s="354" t="n"/>
      <c r="B18" s="354" t="n"/>
      <c r="C18" s="354" t="n"/>
      <c r="D18" s="425" t="n"/>
      <c r="E18" s="427" t="n"/>
      <c r="F18" s="354" t="n"/>
      <c r="G18" s="354" t="n"/>
      <c r="H18" s="354" t="n"/>
      <c r="I18" s="354" t="n"/>
      <c r="J18" s="354" t="n"/>
      <c r="K18" s="354" t="n"/>
      <c r="L18" s="354" t="n"/>
      <c r="M18" s="354" t="n"/>
      <c r="N18" s="425" t="n"/>
      <c r="O18" s="426" t="n"/>
      <c r="P18" s="426" t="n"/>
      <c r="Q18" s="426" t="n"/>
      <c r="R18" s="427" t="n"/>
      <c r="S18" s="644" t="inlineStr">
        <is>
          <t>начиная с</t>
        </is>
      </c>
      <c r="T18" s="644" t="inlineStr">
        <is>
          <t>до</t>
        </is>
      </c>
      <c r="U18" s="354" t="n"/>
      <c r="V18" s="354" t="n"/>
      <c r="W18" s="365" t="n"/>
      <c r="X18" s="354" t="n"/>
      <c r="Y18" s="555" t="n"/>
      <c r="Z18" s="555" t="n"/>
      <c r="AA18" s="385" t="n"/>
      <c r="AB18" s="386" t="n"/>
      <c r="AC18" s="387" t="n"/>
      <c r="AD18" s="451" t="n"/>
      <c r="BA18" s="327" t="n"/>
    </row>
    <row r="19" ht="27.75" customHeight="1">
      <c r="A19" s="36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48" t="n"/>
      <c r="Z19" s="48" t="n"/>
    </row>
    <row r="20" ht="16.5" customHeight="1">
      <c r="A20" s="339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39" t="n"/>
      <c r="Z20" s="339" t="n"/>
    </row>
    <row r="21" ht="14.25" customHeight="1">
      <c r="A21" s="332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32" t="n"/>
      <c r="Z21" s="332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9" t="n">
        <v>4607091389258</v>
      </c>
      <c r="E22" s="320" t="n"/>
      <c r="F22" s="657" t="n">
        <v>0.3</v>
      </c>
      <c r="G22" s="32" t="n">
        <v>6</v>
      </c>
      <c r="H22" s="657" t="n">
        <v>1.8</v>
      </c>
      <c r="I22" s="65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5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2" t="n"/>
      <c r="P22" s="322" t="n"/>
      <c r="Q22" s="322" t="n"/>
      <c r="R22" s="320" t="n"/>
      <c r="S22" s="34" t="n"/>
      <c r="T22" s="34" t="n"/>
      <c r="U22" s="35" t="inlineStr">
        <is>
          <t>кг</t>
        </is>
      </c>
      <c r="V22" s="658" t="n">
        <v>0</v>
      </c>
      <c r="W22" s="65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6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28" t="n"/>
      <c r="N23" s="323" t="inlineStr">
        <is>
          <t>Итого</t>
        </is>
      </c>
      <c r="O23" s="324" t="n"/>
      <c r="P23" s="324" t="n"/>
      <c r="Q23" s="324" t="n"/>
      <c r="R23" s="324" t="n"/>
      <c r="S23" s="324" t="n"/>
      <c r="T23" s="325" t="n"/>
      <c r="U23" s="37" t="inlineStr">
        <is>
          <t>кор</t>
        </is>
      </c>
      <c r="V23" s="660">
        <f>IFERROR(V22/H22,"0")</f>
        <v/>
      </c>
      <c r="W23" s="660">
        <f>IFERROR(W22/H22,"0")</f>
        <v/>
      </c>
      <c r="X23" s="660">
        <f>IFERROR(IF(X22="",0,X22),"0")</f>
        <v/>
      </c>
      <c r="Y23" s="661" t="n"/>
      <c r="Z23" s="66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28" t="n"/>
      <c r="N24" s="323" t="inlineStr">
        <is>
          <t>Итого</t>
        </is>
      </c>
      <c r="O24" s="324" t="n"/>
      <c r="P24" s="324" t="n"/>
      <c r="Q24" s="324" t="n"/>
      <c r="R24" s="324" t="n"/>
      <c r="S24" s="324" t="n"/>
      <c r="T24" s="325" t="n"/>
      <c r="U24" s="37" t="inlineStr">
        <is>
          <t>кг</t>
        </is>
      </c>
      <c r="V24" s="660">
        <f>IFERROR(SUM(V22:V22),"0")</f>
        <v/>
      </c>
      <c r="W24" s="660">
        <f>IFERROR(SUM(W22:W22),"0")</f>
        <v/>
      </c>
      <c r="X24" s="37" t="n"/>
      <c r="Y24" s="661" t="n"/>
      <c r="Z24" s="661" t="n"/>
    </row>
    <row r="25" ht="14.25" customHeight="1">
      <c r="A25" s="332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32" t="n"/>
      <c r="Z25" s="332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9" t="n">
        <v>4607091383881</v>
      </c>
      <c r="E26" s="320" t="n"/>
      <c r="F26" s="657" t="n">
        <v>0.33</v>
      </c>
      <c r="G26" s="32" t="n">
        <v>6</v>
      </c>
      <c r="H26" s="657" t="n">
        <v>1.98</v>
      </c>
      <c r="I26" s="65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2" t="n"/>
      <c r="P26" s="322" t="n"/>
      <c r="Q26" s="322" t="n"/>
      <c r="R26" s="320" t="n"/>
      <c r="S26" s="34" t="n"/>
      <c r="T26" s="34" t="n"/>
      <c r="U26" s="35" t="inlineStr">
        <is>
          <t>кг</t>
        </is>
      </c>
      <c r="V26" s="658" t="n">
        <v>0</v>
      </c>
      <c r="W26" s="65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9" t="n">
        <v>4607091388237</v>
      </c>
      <c r="E27" s="320" t="n"/>
      <c r="F27" s="657" t="n">
        <v>0.42</v>
      </c>
      <c r="G27" s="32" t="n">
        <v>6</v>
      </c>
      <c r="H27" s="657" t="n">
        <v>2.52</v>
      </c>
      <c r="I27" s="65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2" t="n"/>
      <c r="P27" s="322" t="n"/>
      <c r="Q27" s="322" t="n"/>
      <c r="R27" s="320" t="n"/>
      <c r="S27" s="34" t="n"/>
      <c r="T27" s="34" t="n"/>
      <c r="U27" s="35" t="inlineStr">
        <is>
          <t>кг</t>
        </is>
      </c>
      <c r="V27" s="658" t="n">
        <v>0</v>
      </c>
      <c r="W27" s="65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9" t="n">
        <v>4607091383935</v>
      </c>
      <c r="E28" s="320" t="n"/>
      <c r="F28" s="657" t="n">
        <v>0.33</v>
      </c>
      <c r="G28" s="32" t="n">
        <v>6</v>
      </c>
      <c r="H28" s="657" t="n">
        <v>1.98</v>
      </c>
      <c r="I28" s="65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2" t="n"/>
      <c r="P28" s="322" t="n"/>
      <c r="Q28" s="322" t="n"/>
      <c r="R28" s="320" t="n"/>
      <c r="S28" s="34" t="n"/>
      <c r="T28" s="34" t="n"/>
      <c r="U28" s="35" t="inlineStr">
        <is>
          <t>кг</t>
        </is>
      </c>
      <c r="V28" s="658" t="n">
        <v>0</v>
      </c>
      <c r="W28" s="65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9" t="n">
        <v>4680115881853</v>
      </c>
      <c r="E29" s="320" t="n"/>
      <c r="F29" s="657" t="n">
        <v>0.33</v>
      </c>
      <c r="G29" s="32" t="n">
        <v>6</v>
      </c>
      <c r="H29" s="657" t="n">
        <v>1.98</v>
      </c>
      <c r="I29" s="65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2" t="n"/>
      <c r="P29" s="322" t="n"/>
      <c r="Q29" s="322" t="n"/>
      <c r="R29" s="320" t="n"/>
      <c r="S29" s="34" t="n"/>
      <c r="T29" s="34" t="n"/>
      <c r="U29" s="35" t="inlineStr">
        <is>
          <t>кг</t>
        </is>
      </c>
      <c r="V29" s="658" t="n">
        <v>0</v>
      </c>
      <c r="W29" s="65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9" t="n">
        <v>4607091383911</v>
      </c>
      <c r="E30" s="320" t="n"/>
      <c r="F30" s="657" t="n">
        <v>0.33</v>
      </c>
      <c r="G30" s="32" t="n">
        <v>6</v>
      </c>
      <c r="H30" s="657" t="n">
        <v>1.98</v>
      </c>
      <c r="I30" s="65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2" t="n"/>
      <c r="P30" s="322" t="n"/>
      <c r="Q30" s="322" t="n"/>
      <c r="R30" s="320" t="n"/>
      <c r="S30" s="34" t="n"/>
      <c r="T30" s="34" t="n"/>
      <c r="U30" s="35" t="inlineStr">
        <is>
          <t>кг</t>
        </is>
      </c>
      <c r="V30" s="658" t="n">
        <v>0</v>
      </c>
      <c r="W30" s="65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9" t="n">
        <v>4607091388244</v>
      </c>
      <c r="E31" s="320" t="n"/>
      <c r="F31" s="657" t="n">
        <v>0.42</v>
      </c>
      <c r="G31" s="32" t="n">
        <v>6</v>
      </c>
      <c r="H31" s="657" t="n">
        <v>2.52</v>
      </c>
      <c r="I31" s="65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2" t="n"/>
      <c r="P31" s="322" t="n"/>
      <c r="Q31" s="322" t="n"/>
      <c r="R31" s="320" t="n"/>
      <c r="S31" s="34" t="n"/>
      <c r="T31" s="34" t="n"/>
      <c r="U31" s="35" t="inlineStr">
        <is>
          <t>кг</t>
        </is>
      </c>
      <c r="V31" s="658" t="n">
        <v>0</v>
      </c>
      <c r="W31" s="65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6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328" t="n"/>
      <c r="N32" s="323" t="inlineStr">
        <is>
          <t>Итого</t>
        </is>
      </c>
      <c r="O32" s="324" t="n"/>
      <c r="P32" s="324" t="n"/>
      <c r="Q32" s="324" t="n"/>
      <c r="R32" s="324" t="n"/>
      <c r="S32" s="324" t="n"/>
      <c r="T32" s="325" t="n"/>
      <c r="U32" s="37" t="inlineStr">
        <is>
          <t>кор</t>
        </is>
      </c>
      <c r="V32" s="660">
        <f>IFERROR(V26/H26,"0")+IFERROR(V27/H27,"0")+IFERROR(V28/H28,"0")+IFERROR(V29/H29,"0")+IFERROR(V30/H30,"0")+IFERROR(V31/H31,"0")</f>
        <v/>
      </c>
      <c r="W32" s="660">
        <f>IFERROR(W26/H26,"0")+IFERROR(W27/H27,"0")+IFERROR(W28/H28,"0")+IFERROR(W29/H29,"0")+IFERROR(W30/H30,"0")+IFERROR(W31/H31,"0")</f>
        <v/>
      </c>
      <c r="X32" s="660">
        <f>IFERROR(IF(X26="",0,X26),"0")+IFERROR(IF(X27="",0,X27),"0")+IFERROR(IF(X28="",0,X28),"0")+IFERROR(IF(X29="",0,X29),"0")+IFERROR(IF(X30="",0,X30),"0")+IFERROR(IF(X31="",0,X31),"0")</f>
        <v/>
      </c>
      <c r="Y32" s="661" t="n"/>
      <c r="Z32" s="661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28" t="n"/>
      <c r="N33" s="323" t="inlineStr">
        <is>
          <t>Итого</t>
        </is>
      </c>
      <c r="O33" s="324" t="n"/>
      <c r="P33" s="324" t="n"/>
      <c r="Q33" s="324" t="n"/>
      <c r="R33" s="324" t="n"/>
      <c r="S33" s="324" t="n"/>
      <c r="T33" s="325" t="n"/>
      <c r="U33" s="37" t="inlineStr">
        <is>
          <t>кг</t>
        </is>
      </c>
      <c r="V33" s="660">
        <f>IFERROR(SUM(V26:V31),"0")</f>
        <v/>
      </c>
      <c r="W33" s="660">
        <f>IFERROR(SUM(W26:W31),"0")</f>
        <v/>
      </c>
      <c r="X33" s="37" t="n"/>
      <c r="Y33" s="661" t="n"/>
      <c r="Z33" s="661" t="n"/>
    </row>
    <row r="34" ht="14.25" customHeight="1">
      <c r="A34" s="332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32" t="n"/>
      <c r="Z34" s="332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9" t="n">
        <v>4607091388503</v>
      </c>
      <c r="E35" s="320" t="n"/>
      <c r="F35" s="657" t="n">
        <v>0.05</v>
      </c>
      <c r="G35" s="32" t="n">
        <v>12</v>
      </c>
      <c r="H35" s="657" t="n">
        <v>0.6</v>
      </c>
      <c r="I35" s="65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2" t="n"/>
      <c r="P35" s="322" t="n"/>
      <c r="Q35" s="322" t="n"/>
      <c r="R35" s="320" t="n"/>
      <c r="S35" s="34" t="n"/>
      <c r="T35" s="34" t="n"/>
      <c r="U35" s="35" t="inlineStr">
        <is>
          <t>кг</t>
        </is>
      </c>
      <c r="V35" s="658" t="n">
        <v>0</v>
      </c>
      <c r="W35" s="65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6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328" t="n"/>
      <c r="N36" s="323" t="inlineStr">
        <is>
          <t>Итого</t>
        </is>
      </c>
      <c r="O36" s="324" t="n"/>
      <c r="P36" s="324" t="n"/>
      <c r="Q36" s="324" t="n"/>
      <c r="R36" s="324" t="n"/>
      <c r="S36" s="324" t="n"/>
      <c r="T36" s="325" t="n"/>
      <c r="U36" s="37" t="inlineStr">
        <is>
          <t>кор</t>
        </is>
      </c>
      <c r="V36" s="660">
        <f>IFERROR(V35/H35,"0")</f>
        <v/>
      </c>
      <c r="W36" s="660">
        <f>IFERROR(W35/H35,"0")</f>
        <v/>
      </c>
      <c r="X36" s="660">
        <f>IFERROR(IF(X35="",0,X35),"0")</f>
        <v/>
      </c>
      <c r="Y36" s="661" t="n"/>
      <c r="Z36" s="661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28" t="n"/>
      <c r="N37" s="323" t="inlineStr">
        <is>
          <t>Итого</t>
        </is>
      </c>
      <c r="O37" s="324" t="n"/>
      <c r="P37" s="324" t="n"/>
      <c r="Q37" s="324" t="n"/>
      <c r="R37" s="324" t="n"/>
      <c r="S37" s="324" t="n"/>
      <c r="T37" s="325" t="n"/>
      <c r="U37" s="37" t="inlineStr">
        <is>
          <t>кг</t>
        </is>
      </c>
      <c r="V37" s="660">
        <f>IFERROR(SUM(V35:V35),"0")</f>
        <v/>
      </c>
      <c r="W37" s="660">
        <f>IFERROR(SUM(W35:W35),"0")</f>
        <v/>
      </c>
      <c r="X37" s="37" t="n"/>
      <c r="Y37" s="661" t="n"/>
      <c r="Z37" s="661" t="n"/>
    </row>
    <row r="38" ht="14.25" customHeight="1">
      <c r="A38" s="332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32" t="n"/>
      <c r="Z38" s="332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9" t="n">
        <v>4607091388282</v>
      </c>
      <c r="E39" s="320" t="n"/>
      <c r="F39" s="657" t="n">
        <v>0.3</v>
      </c>
      <c r="G39" s="32" t="n">
        <v>6</v>
      </c>
      <c r="H39" s="657" t="n">
        <v>1.8</v>
      </c>
      <c r="I39" s="65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2" t="n"/>
      <c r="P39" s="322" t="n"/>
      <c r="Q39" s="322" t="n"/>
      <c r="R39" s="320" t="n"/>
      <c r="S39" s="34" t="n"/>
      <c r="T39" s="34" t="n"/>
      <c r="U39" s="35" t="inlineStr">
        <is>
          <t>кг</t>
        </is>
      </c>
      <c r="V39" s="658" t="n">
        <v>0</v>
      </c>
      <c r="W39" s="65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6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328" t="n"/>
      <c r="N40" s="323" t="inlineStr">
        <is>
          <t>Итого</t>
        </is>
      </c>
      <c r="O40" s="324" t="n"/>
      <c r="P40" s="324" t="n"/>
      <c r="Q40" s="324" t="n"/>
      <c r="R40" s="324" t="n"/>
      <c r="S40" s="324" t="n"/>
      <c r="T40" s="325" t="n"/>
      <c r="U40" s="37" t="inlineStr">
        <is>
          <t>кор</t>
        </is>
      </c>
      <c r="V40" s="660">
        <f>IFERROR(V39/H39,"0")</f>
        <v/>
      </c>
      <c r="W40" s="660">
        <f>IFERROR(W39/H39,"0")</f>
        <v/>
      </c>
      <c r="X40" s="660">
        <f>IFERROR(IF(X39="",0,X39),"0")</f>
        <v/>
      </c>
      <c r="Y40" s="661" t="n"/>
      <c r="Z40" s="661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28" t="n"/>
      <c r="N41" s="323" t="inlineStr">
        <is>
          <t>Итого</t>
        </is>
      </c>
      <c r="O41" s="324" t="n"/>
      <c r="P41" s="324" t="n"/>
      <c r="Q41" s="324" t="n"/>
      <c r="R41" s="324" t="n"/>
      <c r="S41" s="324" t="n"/>
      <c r="T41" s="325" t="n"/>
      <c r="U41" s="37" t="inlineStr">
        <is>
          <t>кг</t>
        </is>
      </c>
      <c r="V41" s="660">
        <f>IFERROR(SUM(V39:V39),"0")</f>
        <v/>
      </c>
      <c r="W41" s="660">
        <f>IFERROR(SUM(W39:W39),"0")</f>
        <v/>
      </c>
      <c r="X41" s="37" t="n"/>
      <c r="Y41" s="661" t="n"/>
      <c r="Z41" s="661" t="n"/>
    </row>
    <row r="42" ht="14.25" customHeight="1">
      <c r="A42" s="332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32" t="n"/>
      <c r="Z42" s="332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9" t="n">
        <v>4607091389111</v>
      </c>
      <c r="E43" s="320" t="n"/>
      <c r="F43" s="657" t="n">
        <v>0.025</v>
      </c>
      <c r="G43" s="32" t="n">
        <v>10</v>
      </c>
      <c r="H43" s="657" t="n">
        <v>0.25</v>
      </c>
      <c r="I43" s="65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9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2" t="n"/>
      <c r="P43" s="322" t="n"/>
      <c r="Q43" s="322" t="n"/>
      <c r="R43" s="320" t="n"/>
      <c r="S43" s="34" t="n"/>
      <c r="T43" s="34" t="n"/>
      <c r="U43" s="35" t="inlineStr">
        <is>
          <t>кг</t>
        </is>
      </c>
      <c r="V43" s="658" t="n">
        <v>0</v>
      </c>
      <c r="W43" s="65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6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328" t="n"/>
      <c r="N44" s="323" t="inlineStr">
        <is>
          <t>Итого</t>
        </is>
      </c>
      <c r="O44" s="324" t="n"/>
      <c r="P44" s="324" t="n"/>
      <c r="Q44" s="324" t="n"/>
      <c r="R44" s="324" t="n"/>
      <c r="S44" s="324" t="n"/>
      <c r="T44" s="325" t="n"/>
      <c r="U44" s="37" t="inlineStr">
        <is>
          <t>кор</t>
        </is>
      </c>
      <c r="V44" s="660">
        <f>IFERROR(V43/H43,"0")</f>
        <v/>
      </c>
      <c r="W44" s="660">
        <f>IFERROR(W43/H43,"0")</f>
        <v/>
      </c>
      <c r="X44" s="660">
        <f>IFERROR(IF(X43="",0,X43),"0")</f>
        <v/>
      </c>
      <c r="Y44" s="661" t="n"/>
      <c r="Z44" s="661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28" t="n"/>
      <c r="N45" s="323" t="inlineStr">
        <is>
          <t>Итого</t>
        </is>
      </c>
      <c r="O45" s="324" t="n"/>
      <c r="P45" s="324" t="n"/>
      <c r="Q45" s="324" t="n"/>
      <c r="R45" s="324" t="n"/>
      <c r="S45" s="324" t="n"/>
      <c r="T45" s="325" t="n"/>
      <c r="U45" s="37" t="inlineStr">
        <is>
          <t>кг</t>
        </is>
      </c>
      <c r="V45" s="660">
        <f>IFERROR(SUM(V43:V43),"0")</f>
        <v/>
      </c>
      <c r="W45" s="660">
        <f>IFERROR(SUM(W43:W43),"0")</f>
        <v/>
      </c>
      <c r="X45" s="37" t="n"/>
      <c r="Y45" s="661" t="n"/>
      <c r="Z45" s="661" t="n"/>
    </row>
    <row r="46" ht="27.75" customHeight="1">
      <c r="A46" s="361" t="inlineStr">
        <is>
          <t>Вязанка</t>
        </is>
      </c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48" t="n"/>
      <c r="Z46" s="48" t="n"/>
    </row>
    <row r="47" ht="16.5" customHeight="1">
      <c r="A47" s="339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39" t="n"/>
      <c r="Z47" s="339" t="n"/>
    </row>
    <row r="48" ht="14.25" customHeight="1">
      <c r="A48" s="332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32" t="n"/>
      <c r="Z48" s="332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9" t="n">
        <v>4680115881440</v>
      </c>
      <c r="E49" s="320" t="n"/>
      <c r="F49" s="657" t="n">
        <v>1.35</v>
      </c>
      <c r="G49" s="32" t="n">
        <v>8</v>
      </c>
      <c r="H49" s="657" t="n">
        <v>10.8</v>
      </c>
      <c r="I49" s="65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9">
        <f>HYPERLINK("https://abi.ru/products/Охлажденные/Вязанка/Столичная/Ветчины/P003234/","Ветчины «Филейская» Весовые Вектор ТМ «Вязанка»")</f>
        <v/>
      </c>
      <c r="O49" s="322" t="n"/>
      <c r="P49" s="322" t="n"/>
      <c r="Q49" s="322" t="n"/>
      <c r="R49" s="320" t="n"/>
      <c r="S49" s="34" t="n"/>
      <c r="T49" s="34" t="n"/>
      <c r="U49" s="35" t="inlineStr">
        <is>
          <t>кг</t>
        </is>
      </c>
      <c r="V49" s="658" t="n">
        <v>0</v>
      </c>
      <c r="W49" s="65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9" t="n">
        <v>4680115881433</v>
      </c>
      <c r="E50" s="320" t="n"/>
      <c r="F50" s="657" t="n">
        <v>0.45</v>
      </c>
      <c r="G50" s="32" t="n">
        <v>6</v>
      </c>
      <c r="H50" s="657" t="n">
        <v>2.7</v>
      </c>
      <c r="I50" s="65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4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2" t="n"/>
      <c r="P50" s="322" t="n"/>
      <c r="Q50" s="322" t="n"/>
      <c r="R50" s="320" t="n"/>
      <c r="S50" s="34" t="n"/>
      <c r="T50" s="34" t="n"/>
      <c r="U50" s="35" t="inlineStr">
        <is>
          <t>кг</t>
        </is>
      </c>
      <c r="V50" s="658" t="n">
        <v>0</v>
      </c>
      <c r="W50" s="65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6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328" t="n"/>
      <c r="N51" s="323" t="inlineStr">
        <is>
          <t>Итого</t>
        </is>
      </c>
      <c r="O51" s="324" t="n"/>
      <c r="P51" s="324" t="n"/>
      <c r="Q51" s="324" t="n"/>
      <c r="R51" s="324" t="n"/>
      <c r="S51" s="324" t="n"/>
      <c r="T51" s="325" t="n"/>
      <c r="U51" s="37" t="inlineStr">
        <is>
          <t>кор</t>
        </is>
      </c>
      <c r="V51" s="660">
        <f>IFERROR(V49/H49,"0")+IFERROR(V50/H50,"0")</f>
        <v/>
      </c>
      <c r="W51" s="660">
        <f>IFERROR(W49/H49,"0")+IFERROR(W50/H50,"0")</f>
        <v/>
      </c>
      <c r="X51" s="660">
        <f>IFERROR(IF(X49="",0,X49),"0")+IFERROR(IF(X50="",0,X50),"0")</f>
        <v/>
      </c>
      <c r="Y51" s="661" t="n"/>
      <c r="Z51" s="661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28" t="n"/>
      <c r="N52" s="323" t="inlineStr">
        <is>
          <t>Итого</t>
        </is>
      </c>
      <c r="O52" s="324" t="n"/>
      <c r="P52" s="324" t="n"/>
      <c r="Q52" s="324" t="n"/>
      <c r="R52" s="324" t="n"/>
      <c r="S52" s="324" t="n"/>
      <c r="T52" s="325" t="n"/>
      <c r="U52" s="37" t="inlineStr">
        <is>
          <t>кг</t>
        </is>
      </c>
      <c r="V52" s="660">
        <f>IFERROR(SUM(V49:V50),"0")</f>
        <v/>
      </c>
      <c r="W52" s="660">
        <f>IFERROR(SUM(W49:W50),"0")</f>
        <v/>
      </c>
      <c r="X52" s="37" t="n"/>
      <c r="Y52" s="661" t="n"/>
      <c r="Z52" s="661" t="n"/>
    </row>
    <row r="53" ht="16.5" customHeight="1">
      <c r="A53" s="339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39" t="n"/>
      <c r="Z53" s="339" t="n"/>
    </row>
    <row r="54" ht="14.25" customHeight="1">
      <c r="A54" s="332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32" t="n"/>
      <c r="Z54" s="332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9" t="n">
        <v>4680115881426</v>
      </c>
      <c r="E55" s="320" t="n"/>
      <c r="F55" s="657" t="n">
        <v>1.35</v>
      </c>
      <c r="G55" s="32" t="n">
        <v>8</v>
      </c>
      <c r="H55" s="657" t="n">
        <v>10.8</v>
      </c>
      <c r="I55" s="65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2" t="n"/>
      <c r="P55" s="322" t="n"/>
      <c r="Q55" s="322" t="n"/>
      <c r="R55" s="320" t="n"/>
      <c r="S55" s="34" t="n"/>
      <c r="T55" s="34" t="n"/>
      <c r="U55" s="35" t="inlineStr">
        <is>
          <t>кг</t>
        </is>
      </c>
      <c r="V55" s="658" t="n">
        <v>0</v>
      </c>
      <c r="W55" s="65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9" t="n">
        <v>4680115881426</v>
      </c>
      <c r="E56" s="320" t="n"/>
      <c r="F56" s="657" t="n">
        <v>1.35</v>
      </c>
      <c r="G56" s="32" t="n">
        <v>8</v>
      </c>
      <c r="H56" s="657" t="n">
        <v>10.8</v>
      </c>
      <c r="I56" s="65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22" t="n"/>
      <c r="P56" s="322" t="n"/>
      <c r="Q56" s="322" t="n"/>
      <c r="R56" s="320" t="n"/>
      <c r="S56" s="34" t="n"/>
      <c r="T56" s="34" t="n"/>
      <c r="U56" s="35" t="inlineStr">
        <is>
          <t>кг</t>
        </is>
      </c>
      <c r="V56" s="658" t="n">
        <v>0</v>
      </c>
      <c r="W56" s="65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9" t="n">
        <v>4680115881419</v>
      </c>
      <c r="E57" s="320" t="n"/>
      <c r="F57" s="657" t="n">
        <v>0.45</v>
      </c>
      <c r="G57" s="32" t="n">
        <v>10</v>
      </c>
      <c r="H57" s="657" t="n">
        <v>4.5</v>
      </c>
      <c r="I57" s="65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2" t="n"/>
      <c r="P57" s="322" t="n"/>
      <c r="Q57" s="322" t="n"/>
      <c r="R57" s="320" t="n"/>
      <c r="S57" s="34" t="n"/>
      <c r="T57" s="34" t="n"/>
      <c r="U57" s="35" t="inlineStr">
        <is>
          <t>кг</t>
        </is>
      </c>
      <c r="V57" s="658" t="n">
        <v>0</v>
      </c>
      <c r="W57" s="65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9" t="n">
        <v>4680115881525</v>
      </c>
      <c r="E58" s="320" t="n"/>
      <c r="F58" s="657" t="n">
        <v>0.4</v>
      </c>
      <c r="G58" s="32" t="n">
        <v>10</v>
      </c>
      <c r="H58" s="657" t="n">
        <v>4</v>
      </c>
      <c r="I58" s="65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9" t="inlineStr">
        <is>
          <t>Колбаса вареная Филейская ТМ Вязанка ТС Классическая полиамид ф/в 0,4 кг</t>
        </is>
      </c>
      <c r="O58" s="322" t="n"/>
      <c r="P58" s="322" t="n"/>
      <c r="Q58" s="322" t="n"/>
      <c r="R58" s="320" t="n"/>
      <c r="S58" s="34" t="n"/>
      <c r="T58" s="34" t="n"/>
      <c r="U58" s="35" t="inlineStr">
        <is>
          <t>кг</t>
        </is>
      </c>
      <c r="V58" s="658" t="n">
        <v>0</v>
      </c>
      <c r="W58" s="65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6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328" t="n"/>
      <c r="N59" s="323" t="inlineStr">
        <is>
          <t>Итого</t>
        </is>
      </c>
      <c r="O59" s="324" t="n"/>
      <c r="P59" s="324" t="n"/>
      <c r="Q59" s="324" t="n"/>
      <c r="R59" s="324" t="n"/>
      <c r="S59" s="324" t="n"/>
      <c r="T59" s="325" t="n"/>
      <c r="U59" s="37" t="inlineStr">
        <is>
          <t>кор</t>
        </is>
      </c>
      <c r="V59" s="660">
        <f>IFERROR(V55/H55,"0")+IFERROR(V56/H56,"0")+IFERROR(V57/H57,"0")+IFERROR(V58/H58,"0")</f>
        <v/>
      </c>
      <c r="W59" s="660">
        <f>IFERROR(W55/H55,"0")+IFERROR(W56/H56,"0")+IFERROR(W57/H57,"0")+IFERROR(W58/H58,"0")</f>
        <v/>
      </c>
      <c r="X59" s="660">
        <f>IFERROR(IF(X55="",0,X55),"0")+IFERROR(IF(X56="",0,X56),"0")+IFERROR(IF(X57="",0,X57),"0")+IFERROR(IF(X58="",0,X58),"0")</f>
        <v/>
      </c>
      <c r="Y59" s="661" t="n"/>
      <c r="Z59" s="661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28" t="n"/>
      <c r="N60" s="323" t="inlineStr">
        <is>
          <t>Итого</t>
        </is>
      </c>
      <c r="O60" s="324" t="n"/>
      <c r="P60" s="324" t="n"/>
      <c r="Q60" s="324" t="n"/>
      <c r="R60" s="324" t="n"/>
      <c r="S60" s="324" t="n"/>
      <c r="T60" s="325" t="n"/>
      <c r="U60" s="37" t="inlineStr">
        <is>
          <t>кг</t>
        </is>
      </c>
      <c r="V60" s="660">
        <f>IFERROR(SUM(V55:V58),"0")</f>
        <v/>
      </c>
      <c r="W60" s="660">
        <f>IFERROR(SUM(W55:W58),"0")</f>
        <v/>
      </c>
      <c r="X60" s="37" t="n"/>
      <c r="Y60" s="661" t="n"/>
      <c r="Z60" s="661" t="n"/>
    </row>
    <row r="61" ht="16.5" customHeight="1">
      <c r="A61" s="339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39" t="n"/>
      <c r="Z61" s="339" t="n"/>
    </row>
    <row r="62" ht="14.25" customHeight="1">
      <c r="A62" s="332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32" t="n"/>
      <c r="Z62" s="332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9" t="n">
        <v>4607091382945</v>
      </c>
      <c r="E63" s="320" t="n"/>
      <c r="F63" s="657" t="n">
        <v>1.4</v>
      </c>
      <c r="G63" s="32" t="n">
        <v>8</v>
      </c>
      <c r="H63" s="657" t="n">
        <v>11.2</v>
      </c>
      <c r="I63" s="65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0" t="inlineStr">
        <is>
          <t>Вареные колбасы «Вязанка со шпиком» Весовые Вектор УВВ ТМ «Вязанка»</t>
        </is>
      </c>
      <c r="O63" s="322" t="n"/>
      <c r="P63" s="322" t="n"/>
      <c r="Q63" s="322" t="n"/>
      <c r="R63" s="320" t="n"/>
      <c r="S63" s="34" t="n"/>
      <c r="T63" s="34" t="n"/>
      <c r="U63" s="35" t="inlineStr">
        <is>
          <t>кг</t>
        </is>
      </c>
      <c r="V63" s="658" t="n">
        <v>100</v>
      </c>
      <c r="W63" s="65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9" t="n">
        <v>4607091385670</v>
      </c>
      <c r="E64" s="320" t="n"/>
      <c r="F64" s="657" t="n">
        <v>1.4</v>
      </c>
      <c r="G64" s="32" t="n">
        <v>8</v>
      </c>
      <c r="H64" s="657" t="n">
        <v>11.2</v>
      </c>
      <c r="I64" s="65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0" t="inlineStr">
        <is>
          <t>Вареные колбасы «Докторская ГОСТ» Весовые Вектор УВВ ТМ «Вязанка»</t>
        </is>
      </c>
      <c r="O64" s="322" t="n"/>
      <c r="P64" s="322" t="n"/>
      <c r="Q64" s="322" t="n"/>
      <c r="R64" s="320" t="n"/>
      <c r="S64" s="34" t="n"/>
      <c r="T64" s="34" t="n"/>
      <c r="U64" s="35" t="inlineStr">
        <is>
          <t>кг</t>
        </is>
      </c>
      <c r="V64" s="658" t="n">
        <v>0</v>
      </c>
      <c r="W64" s="65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9" t="n">
        <v>4680115881327</v>
      </c>
      <c r="E65" s="320" t="n"/>
      <c r="F65" s="657" t="n">
        <v>1.35</v>
      </c>
      <c r="G65" s="32" t="n">
        <v>8</v>
      </c>
      <c r="H65" s="657" t="n">
        <v>10.8</v>
      </c>
      <c r="I65" s="657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0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22" t="n"/>
      <c r="P65" s="322" t="n"/>
      <c r="Q65" s="322" t="n"/>
      <c r="R65" s="320" t="n"/>
      <c r="S65" s="34" t="n"/>
      <c r="T65" s="34" t="n"/>
      <c r="U65" s="35" t="inlineStr">
        <is>
          <t>кг</t>
        </is>
      </c>
      <c r="V65" s="658" t="n">
        <v>0</v>
      </c>
      <c r="W65" s="65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9" t="n">
        <v>4680115882133</v>
      </c>
      <c r="E66" s="320" t="n"/>
      <c r="F66" s="657" t="n">
        <v>1.4</v>
      </c>
      <c r="G66" s="32" t="n">
        <v>8</v>
      </c>
      <c r="H66" s="657" t="n">
        <v>11.2</v>
      </c>
      <c r="I66" s="65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7" t="inlineStr">
        <is>
          <t>Вареные колбасы «Сливушка» Вес П/а ТМ «Вязанка»</t>
        </is>
      </c>
      <c r="O66" s="322" t="n"/>
      <c r="P66" s="322" t="n"/>
      <c r="Q66" s="322" t="n"/>
      <c r="R66" s="320" t="n"/>
      <c r="S66" s="34" t="n"/>
      <c r="T66" s="34" t="n"/>
      <c r="U66" s="35" t="inlineStr">
        <is>
          <t>кг</t>
        </is>
      </c>
      <c r="V66" s="658" t="n">
        <v>0</v>
      </c>
      <c r="W66" s="65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9" t="n">
        <v>4607091382952</v>
      </c>
      <c r="E67" s="320" t="n"/>
      <c r="F67" s="657" t="n">
        <v>0.5</v>
      </c>
      <c r="G67" s="32" t="n">
        <v>6</v>
      </c>
      <c r="H67" s="657" t="n">
        <v>3</v>
      </c>
      <c r="I67" s="657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6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22" t="n"/>
      <c r="P67" s="322" t="n"/>
      <c r="Q67" s="322" t="n"/>
      <c r="R67" s="320" t="n"/>
      <c r="S67" s="34" t="n"/>
      <c r="T67" s="34" t="n"/>
      <c r="U67" s="35" t="inlineStr">
        <is>
          <t>кг</t>
        </is>
      </c>
      <c r="V67" s="658" t="n">
        <v>0</v>
      </c>
      <c r="W67" s="659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9" t="n">
        <v>4607091385687</v>
      </c>
      <c r="E68" s="320" t="n"/>
      <c r="F68" s="657" t="n">
        <v>0.4</v>
      </c>
      <c r="G68" s="32" t="n">
        <v>10</v>
      </c>
      <c r="H68" s="657" t="n">
        <v>4</v>
      </c>
      <c r="I68" s="657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22" t="n"/>
      <c r="P68" s="322" t="n"/>
      <c r="Q68" s="322" t="n"/>
      <c r="R68" s="320" t="n"/>
      <c r="S68" s="34" t="n"/>
      <c r="T68" s="34" t="n"/>
      <c r="U68" s="35" t="inlineStr">
        <is>
          <t>кг</t>
        </is>
      </c>
      <c r="V68" s="658" t="n">
        <v>0</v>
      </c>
      <c r="W68" s="659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9" t="n">
        <v>4680115882539</v>
      </c>
      <c r="E69" s="320" t="n"/>
      <c r="F69" s="657" t="n">
        <v>0.37</v>
      </c>
      <c r="G69" s="32" t="n">
        <v>10</v>
      </c>
      <c r="H69" s="657" t="n">
        <v>3.7</v>
      </c>
      <c r="I69" s="65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0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2" t="n"/>
      <c r="P69" s="322" t="n"/>
      <c r="Q69" s="322" t="n"/>
      <c r="R69" s="320" t="n"/>
      <c r="S69" s="34" t="n"/>
      <c r="T69" s="34" t="n"/>
      <c r="U69" s="35" t="inlineStr">
        <is>
          <t>кг</t>
        </is>
      </c>
      <c r="V69" s="658" t="n">
        <v>0</v>
      </c>
      <c r="W69" s="65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9" t="n">
        <v>4607091384604</v>
      </c>
      <c r="E70" s="320" t="n"/>
      <c r="F70" s="657" t="n">
        <v>0.4</v>
      </c>
      <c r="G70" s="32" t="n">
        <v>10</v>
      </c>
      <c r="H70" s="657" t="n">
        <v>4</v>
      </c>
      <c r="I70" s="657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3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22" t="n"/>
      <c r="P70" s="322" t="n"/>
      <c r="Q70" s="322" t="n"/>
      <c r="R70" s="320" t="n"/>
      <c r="S70" s="34" t="n"/>
      <c r="T70" s="34" t="n"/>
      <c r="U70" s="35" t="inlineStr">
        <is>
          <t>кг</t>
        </is>
      </c>
      <c r="V70" s="658" t="n">
        <v>0</v>
      </c>
      <c r="W70" s="65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9" t="n">
        <v>4680115880283</v>
      </c>
      <c r="E71" s="320" t="n"/>
      <c r="F71" s="657" t="n">
        <v>0.6</v>
      </c>
      <c r="G71" s="32" t="n">
        <v>8</v>
      </c>
      <c r="H71" s="657" t="n">
        <v>4.8</v>
      </c>
      <c r="I71" s="657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22" t="n"/>
      <c r="P71" s="322" t="n"/>
      <c r="Q71" s="322" t="n"/>
      <c r="R71" s="320" t="n"/>
      <c r="S71" s="34" t="n"/>
      <c r="T71" s="34" t="n"/>
      <c r="U71" s="35" t="inlineStr">
        <is>
          <t>кг</t>
        </is>
      </c>
      <c r="V71" s="658" t="n">
        <v>0</v>
      </c>
      <c r="W71" s="65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9" t="n">
        <v>4680115881518</v>
      </c>
      <c r="E72" s="320" t="n"/>
      <c r="F72" s="657" t="n">
        <v>0.4</v>
      </c>
      <c r="G72" s="32" t="n">
        <v>10</v>
      </c>
      <c r="H72" s="657" t="n">
        <v>4</v>
      </c>
      <c r="I72" s="65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22" t="n"/>
      <c r="P72" s="322" t="n"/>
      <c r="Q72" s="322" t="n"/>
      <c r="R72" s="320" t="n"/>
      <c r="S72" s="34" t="n"/>
      <c r="T72" s="34" t="n"/>
      <c r="U72" s="35" t="inlineStr">
        <is>
          <t>кг</t>
        </is>
      </c>
      <c r="V72" s="658" t="n">
        <v>0</v>
      </c>
      <c r="W72" s="65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9" t="n">
        <v>4680115881303</v>
      </c>
      <c r="E73" s="320" t="n"/>
      <c r="F73" s="657" t="n">
        <v>0.45</v>
      </c>
      <c r="G73" s="32" t="n">
        <v>10</v>
      </c>
      <c r="H73" s="657" t="n">
        <v>4.5</v>
      </c>
      <c r="I73" s="657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22" t="n"/>
      <c r="P73" s="322" t="n"/>
      <c r="Q73" s="322" t="n"/>
      <c r="R73" s="320" t="n"/>
      <c r="S73" s="34" t="n"/>
      <c r="T73" s="34" t="n"/>
      <c r="U73" s="35" t="inlineStr">
        <is>
          <t>кг</t>
        </is>
      </c>
      <c r="V73" s="658" t="n">
        <v>0</v>
      </c>
      <c r="W73" s="65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19" t="n">
        <v>4680115882577</v>
      </c>
      <c r="E74" s="320" t="n"/>
      <c r="F74" s="657" t="n">
        <v>0.4</v>
      </c>
      <c r="G74" s="32" t="n">
        <v>8</v>
      </c>
      <c r="H74" s="657" t="n">
        <v>3.2</v>
      </c>
      <c r="I74" s="657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486" t="inlineStr">
        <is>
          <t>Колбаса вареная Мусульманская ТМ Вязанка Халяль вектор ф/в 0,4 кг Казахстан АК</t>
        </is>
      </c>
      <c r="O74" s="322" t="n"/>
      <c r="P74" s="322" t="n"/>
      <c r="Q74" s="322" t="n"/>
      <c r="R74" s="320" t="n"/>
      <c r="S74" s="34" t="n"/>
      <c r="T74" s="34" t="n"/>
      <c r="U74" s="35" t="inlineStr">
        <is>
          <t>кг</t>
        </is>
      </c>
      <c r="V74" s="658" t="n">
        <v>0</v>
      </c>
      <c r="W74" s="659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SU002983</t>
        </is>
      </c>
      <c r="B75" s="54" t="inlineStr">
        <is>
          <t>P003441</t>
        </is>
      </c>
      <c r="C75" s="31" t="n">
        <v>4301011564</v>
      </c>
      <c r="D75" s="319" t="n">
        <v>4680115882577</v>
      </c>
      <c r="E75" s="320" t="n"/>
      <c r="F75" s="657" t="n">
        <v>0.4</v>
      </c>
      <c r="G75" s="32" t="n">
        <v>8</v>
      </c>
      <c r="H75" s="657" t="n">
        <v>3.2</v>
      </c>
      <c r="I75" s="657" t="n">
        <v>3.4</v>
      </c>
      <c r="J75" s="32" t="n">
        <v>156</v>
      </c>
      <c r="K75" s="32" t="inlineStr">
        <is>
          <t>12</t>
        </is>
      </c>
      <c r="L75" s="33" t="inlineStr">
        <is>
          <t>АК</t>
        </is>
      </c>
      <c r="M75" s="32" t="n">
        <v>90</v>
      </c>
      <c r="N75" s="403" t="inlineStr">
        <is>
          <t>Колбаса вареная Мусульманская халяль ТМ Вязанка вектор ф/в 0,4 кг НД Узбекистан АК</t>
        </is>
      </c>
      <c r="O75" s="322" t="n"/>
      <c r="P75" s="322" t="n"/>
      <c r="Q75" s="322" t="n"/>
      <c r="R75" s="320" t="n"/>
      <c r="S75" s="34" t="n"/>
      <c r="T75" s="34" t="n"/>
      <c r="U75" s="35" t="inlineStr">
        <is>
          <t>кг</t>
        </is>
      </c>
      <c r="V75" s="658" t="n">
        <v>0</v>
      </c>
      <c r="W75" s="659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19" t="n">
        <v>4680115882720</v>
      </c>
      <c r="E76" s="320" t="n"/>
      <c r="F76" s="657" t="n">
        <v>0.45</v>
      </c>
      <c r="G76" s="32" t="n">
        <v>10</v>
      </c>
      <c r="H76" s="657" t="n">
        <v>4.5</v>
      </c>
      <c r="I76" s="657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491" t="inlineStr">
        <is>
          <t>Вареные колбасы «Филейская #Живой_пар» ф/в 0,45 п/а ТМ «Вязанка»</t>
        </is>
      </c>
      <c r="O76" s="322" t="n"/>
      <c r="P76" s="322" t="n"/>
      <c r="Q76" s="322" t="n"/>
      <c r="R76" s="320" t="n"/>
      <c r="S76" s="34" t="n"/>
      <c r="T76" s="34" t="n"/>
      <c r="U76" s="35" t="inlineStr">
        <is>
          <t>кг</t>
        </is>
      </c>
      <c r="V76" s="658" t="n">
        <v>0</v>
      </c>
      <c r="W76" s="65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19" t="n">
        <v>4607091388466</v>
      </c>
      <c r="E77" s="320" t="n"/>
      <c r="F77" s="657" t="n">
        <v>0.45</v>
      </c>
      <c r="G77" s="32" t="n">
        <v>6</v>
      </c>
      <c r="H77" s="657" t="n">
        <v>2.7</v>
      </c>
      <c r="I77" s="657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0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2" t="n"/>
      <c r="P77" s="322" t="n"/>
      <c r="Q77" s="322" t="n"/>
      <c r="R77" s="320" t="n"/>
      <c r="S77" s="34" t="n"/>
      <c r="T77" s="34" t="n"/>
      <c r="U77" s="35" t="inlineStr">
        <is>
          <t>кг</t>
        </is>
      </c>
      <c r="V77" s="658" t="n">
        <v>0</v>
      </c>
      <c r="W77" s="65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19" t="n">
        <v>4680115880269</v>
      </c>
      <c r="E78" s="320" t="n"/>
      <c r="F78" s="657" t="n">
        <v>0.375</v>
      </c>
      <c r="G78" s="32" t="n">
        <v>10</v>
      </c>
      <c r="H78" s="657" t="n">
        <v>3.75</v>
      </c>
      <c r="I78" s="657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2" t="n"/>
      <c r="P78" s="322" t="n"/>
      <c r="Q78" s="322" t="n"/>
      <c r="R78" s="320" t="n"/>
      <c r="S78" s="34" t="n"/>
      <c r="T78" s="34" t="n"/>
      <c r="U78" s="35" t="inlineStr">
        <is>
          <t>кг</t>
        </is>
      </c>
      <c r="V78" s="658" t="n">
        <v>0</v>
      </c>
      <c r="W78" s="65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19" t="n">
        <v>4680115880429</v>
      </c>
      <c r="E79" s="320" t="n"/>
      <c r="F79" s="657" t="n">
        <v>0.45</v>
      </c>
      <c r="G79" s="32" t="n">
        <v>10</v>
      </c>
      <c r="H79" s="657" t="n">
        <v>4.5</v>
      </c>
      <c r="I79" s="657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5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2" t="n"/>
      <c r="P79" s="322" t="n"/>
      <c r="Q79" s="322" t="n"/>
      <c r="R79" s="320" t="n"/>
      <c r="S79" s="34" t="n"/>
      <c r="T79" s="34" t="n"/>
      <c r="U79" s="35" t="inlineStr">
        <is>
          <t>кг</t>
        </is>
      </c>
      <c r="V79" s="658" t="n">
        <v>0</v>
      </c>
      <c r="W79" s="659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19" t="n">
        <v>4680115881457</v>
      </c>
      <c r="E80" s="320" t="n"/>
      <c r="F80" s="657" t="n">
        <v>0.75</v>
      </c>
      <c r="G80" s="32" t="n">
        <v>6</v>
      </c>
      <c r="H80" s="657" t="n">
        <v>4.5</v>
      </c>
      <c r="I80" s="657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2" t="n"/>
      <c r="P80" s="322" t="n"/>
      <c r="Q80" s="322" t="n"/>
      <c r="R80" s="320" t="n"/>
      <c r="S80" s="34" t="n"/>
      <c r="T80" s="34" t="n"/>
      <c r="U80" s="35" t="inlineStr">
        <is>
          <t>кг</t>
        </is>
      </c>
      <c r="V80" s="658" t="n">
        <v>0</v>
      </c>
      <c r="W80" s="65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26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328" t="n"/>
      <c r="N81" s="323" t="inlineStr">
        <is>
          <t>Итого</t>
        </is>
      </c>
      <c r="O81" s="324" t="n"/>
      <c r="P81" s="324" t="n"/>
      <c r="Q81" s="324" t="n"/>
      <c r="R81" s="324" t="n"/>
      <c r="S81" s="324" t="n"/>
      <c r="T81" s="325" t="n"/>
      <c r="U81" s="37" t="inlineStr">
        <is>
          <t>кор</t>
        </is>
      </c>
      <c r="V81" s="6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6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6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61" t="n"/>
      <c r="Z81" s="66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28" t="n"/>
      <c r="N82" s="323" t="inlineStr">
        <is>
          <t>Итого</t>
        </is>
      </c>
      <c r="O82" s="324" t="n"/>
      <c r="P82" s="324" t="n"/>
      <c r="Q82" s="324" t="n"/>
      <c r="R82" s="324" t="n"/>
      <c r="S82" s="324" t="n"/>
      <c r="T82" s="325" t="n"/>
      <c r="U82" s="37" t="inlineStr">
        <is>
          <t>кг</t>
        </is>
      </c>
      <c r="V82" s="660">
        <f>IFERROR(SUM(V63:V80),"0")</f>
        <v/>
      </c>
      <c r="W82" s="660">
        <f>IFERROR(SUM(W63:W80),"0")</f>
        <v/>
      </c>
      <c r="X82" s="37" t="n"/>
      <c r="Y82" s="661" t="n"/>
      <c r="Z82" s="661" t="n"/>
    </row>
    <row r="83" ht="14.25" customHeight="1">
      <c r="A83" s="332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32" t="n"/>
      <c r="Z83" s="332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19" t="n">
        <v>4607091384789</v>
      </c>
      <c r="E84" s="320" t="n"/>
      <c r="F84" s="657" t="n">
        <v>1</v>
      </c>
      <c r="G84" s="32" t="n">
        <v>6</v>
      </c>
      <c r="H84" s="657" t="n">
        <v>6</v>
      </c>
      <c r="I84" s="657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651" t="inlineStr">
        <is>
          <t>Ветчины Запекуша с сочным окороком Вязанка Весовые П/а Вязанка</t>
        </is>
      </c>
      <c r="O84" s="322" t="n"/>
      <c r="P84" s="322" t="n"/>
      <c r="Q84" s="322" t="n"/>
      <c r="R84" s="320" t="n"/>
      <c r="S84" s="34" t="n"/>
      <c r="T84" s="34" t="n"/>
      <c r="U84" s="35" t="inlineStr">
        <is>
          <t>кг</t>
        </is>
      </c>
      <c r="V84" s="658" t="n">
        <v>0</v>
      </c>
      <c r="W84" s="659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19" t="n">
        <v>4680115881488</v>
      </c>
      <c r="E85" s="320" t="n"/>
      <c r="F85" s="657" t="n">
        <v>1.35</v>
      </c>
      <c r="G85" s="32" t="n">
        <v>8</v>
      </c>
      <c r="H85" s="657" t="n">
        <v>10.8</v>
      </c>
      <c r="I85" s="657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42">
        <f>HYPERLINK("https://abi.ru/products/Охлажденные/Вязанка/Вязанка/Ветчины/P003236/","Ветчины Сливушка с индейкой Вязанка вес П/а Вязанка")</f>
        <v/>
      </c>
      <c r="O85" s="322" t="n"/>
      <c r="P85" s="322" t="n"/>
      <c r="Q85" s="322" t="n"/>
      <c r="R85" s="320" t="n"/>
      <c r="S85" s="34" t="n"/>
      <c r="T85" s="34" t="n"/>
      <c r="U85" s="35" t="inlineStr">
        <is>
          <t>кг</t>
        </is>
      </c>
      <c r="V85" s="658" t="n">
        <v>0</v>
      </c>
      <c r="W85" s="659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19" t="n">
        <v>4607091384765</v>
      </c>
      <c r="E86" s="320" t="n"/>
      <c r="F86" s="657" t="n">
        <v>0.42</v>
      </c>
      <c r="G86" s="32" t="n">
        <v>6</v>
      </c>
      <c r="H86" s="657" t="n">
        <v>2.52</v>
      </c>
      <c r="I86" s="657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70" t="inlineStr">
        <is>
          <t>Ветчины Запекуша с сочным окороком Вязанка Фикс.вес 0,42 п/а Вязанка</t>
        </is>
      </c>
      <c r="O86" s="322" t="n"/>
      <c r="P86" s="322" t="n"/>
      <c r="Q86" s="322" t="n"/>
      <c r="R86" s="320" t="n"/>
      <c r="S86" s="34" t="n"/>
      <c r="T86" s="34" t="n"/>
      <c r="U86" s="35" t="inlineStr">
        <is>
          <t>кг</t>
        </is>
      </c>
      <c r="V86" s="658" t="n">
        <v>0</v>
      </c>
      <c r="W86" s="659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19" t="n">
        <v>4680115882751</v>
      </c>
      <c r="E87" s="320" t="n"/>
      <c r="F87" s="657" t="n">
        <v>0.45</v>
      </c>
      <c r="G87" s="32" t="n">
        <v>10</v>
      </c>
      <c r="H87" s="657" t="n">
        <v>4.5</v>
      </c>
      <c r="I87" s="657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08" t="inlineStr">
        <is>
          <t>Ветчины «Филейская #Живой_пар» ф/в 0,45 п/а ТМ «Вязанка»</t>
        </is>
      </c>
      <c r="O87" s="322" t="n"/>
      <c r="P87" s="322" t="n"/>
      <c r="Q87" s="322" t="n"/>
      <c r="R87" s="320" t="n"/>
      <c r="S87" s="34" t="n"/>
      <c r="T87" s="34" t="n"/>
      <c r="U87" s="35" t="inlineStr">
        <is>
          <t>кг</t>
        </is>
      </c>
      <c r="V87" s="658" t="n">
        <v>0</v>
      </c>
      <c r="W87" s="659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19" t="n">
        <v>4680115882775</v>
      </c>
      <c r="E88" s="320" t="n"/>
      <c r="F88" s="657" t="n">
        <v>0.3</v>
      </c>
      <c r="G88" s="32" t="n">
        <v>8</v>
      </c>
      <c r="H88" s="657" t="n">
        <v>2.4</v>
      </c>
      <c r="I88" s="657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35" t="inlineStr">
        <is>
          <t>Ветчины «Сливушка с индейкой» Фикс.вес 0,3 П/а ТМ «Вязанка»</t>
        </is>
      </c>
      <c r="O88" s="322" t="n"/>
      <c r="P88" s="322" t="n"/>
      <c r="Q88" s="322" t="n"/>
      <c r="R88" s="320" t="n"/>
      <c r="S88" s="34" t="n"/>
      <c r="T88" s="34" t="n"/>
      <c r="U88" s="35" t="inlineStr">
        <is>
          <t>кг</t>
        </is>
      </c>
      <c r="V88" s="658" t="n">
        <v>0</v>
      </c>
      <c r="W88" s="659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19" t="n">
        <v>4680115880658</v>
      </c>
      <c r="E89" s="320" t="n"/>
      <c r="F89" s="657" t="n">
        <v>0.4</v>
      </c>
      <c r="G89" s="32" t="n">
        <v>6</v>
      </c>
      <c r="H89" s="657" t="n">
        <v>2.4</v>
      </c>
      <c r="I89" s="657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2" t="n"/>
      <c r="P89" s="322" t="n"/>
      <c r="Q89" s="322" t="n"/>
      <c r="R89" s="320" t="n"/>
      <c r="S89" s="34" t="n"/>
      <c r="T89" s="34" t="n"/>
      <c r="U89" s="35" t="inlineStr">
        <is>
          <t>кг</t>
        </is>
      </c>
      <c r="V89" s="658" t="n">
        <v>0</v>
      </c>
      <c r="W89" s="65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19" t="n">
        <v>4607091381962</v>
      </c>
      <c r="E90" s="320" t="n"/>
      <c r="F90" s="657" t="n">
        <v>0.5</v>
      </c>
      <c r="G90" s="32" t="n">
        <v>6</v>
      </c>
      <c r="H90" s="657" t="n">
        <v>3</v>
      </c>
      <c r="I90" s="657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37">
        <f>HYPERLINK("https://abi.ru/products/Охлажденные/Вязанка/Вязанка/Ветчины/P003164/","Ветчины Столичная Вязанка Фикс.вес 0,5 Вектор Вязанка")</f>
        <v/>
      </c>
      <c r="O90" s="322" t="n"/>
      <c r="P90" s="322" t="n"/>
      <c r="Q90" s="322" t="n"/>
      <c r="R90" s="320" t="n"/>
      <c r="S90" s="34" t="n"/>
      <c r="T90" s="34" t="n"/>
      <c r="U90" s="35" t="inlineStr">
        <is>
          <t>кг</t>
        </is>
      </c>
      <c r="V90" s="658" t="n">
        <v>0</v>
      </c>
      <c r="W90" s="65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26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328" t="n"/>
      <c r="N91" s="323" t="inlineStr">
        <is>
          <t>Итого</t>
        </is>
      </c>
      <c r="O91" s="324" t="n"/>
      <c r="P91" s="324" t="n"/>
      <c r="Q91" s="324" t="n"/>
      <c r="R91" s="324" t="n"/>
      <c r="S91" s="324" t="n"/>
      <c r="T91" s="325" t="n"/>
      <c r="U91" s="37" t="inlineStr">
        <is>
          <t>кор</t>
        </is>
      </c>
      <c r="V91" s="660">
        <f>IFERROR(V84/H84,"0")+IFERROR(V85/H85,"0")+IFERROR(V86/H86,"0")+IFERROR(V87/H87,"0")+IFERROR(V88/H88,"0")+IFERROR(V89/H89,"0")+IFERROR(V90/H90,"0")</f>
        <v/>
      </c>
      <c r="W91" s="660">
        <f>IFERROR(W84/H84,"0")+IFERROR(W85/H85,"0")+IFERROR(W86/H86,"0")+IFERROR(W87/H87,"0")+IFERROR(W88/H88,"0")+IFERROR(W89/H89,"0")+IFERROR(W90/H90,"0")</f>
        <v/>
      </c>
      <c r="X91" s="660">
        <f>IFERROR(IF(X84="",0,X84),"0")+IFERROR(IF(X85="",0,X85),"0")+IFERROR(IF(X86="",0,X86),"0")+IFERROR(IF(X87="",0,X87),"0")+IFERROR(IF(X88="",0,X88),"0")+IFERROR(IF(X89="",0,X89),"0")+IFERROR(IF(X90="",0,X90),"0")</f>
        <v/>
      </c>
      <c r="Y91" s="661" t="n"/>
      <c r="Z91" s="66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8" t="n"/>
      <c r="N92" s="323" t="inlineStr">
        <is>
          <t>Итого</t>
        </is>
      </c>
      <c r="O92" s="324" t="n"/>
      <c r="P92" s="324" t="n"/>
      <c r="Q92" s="324" t="n"/>
      <c r="R92" s="324" t="n"/>
      <c r="S92" s="324" t="n"/>
      <c r="T92" s="325" t="n"/>
      <c r="U92" s="37" t="inlineStr">
        <is>
          <t>кг</t>
        </is>
      </c>
      <c r="V92" s="660">
        <f>IFERROR(SUM(V84:V90),"0")</f>
        <v/>
      </c>
      <c r="W92" s="660">
        <f>IFERROR(SUM(W84:W90),"0")</f>
        <v/>
      </c>
      <c r="X92" s="37" t="n"/>
      <c r="Y92" s="661" t="n"/>
      <c r="Z92" s="661" t="n"/>
    </row>
    <row r="93" ht="14.25" customHeight="1">
      <c r="A93" s="332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32" t="n"/>
      <c r="Z93" s="332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19" t="n">
        <v>4607091387667</v>
      </c>
      <c r="E94" s="320" t="n"/>
      <c r="F94" s="657" t="n">
        <v>0.9</v>
      </c>
      <c r="G94" s="32" t="n">
        <v>10</v>
      </c>
      <c r="H94" s="657" t="n">
        <v>9</v>
      </c>
      <c r="I94" s="65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2" t="n"/>
      <c r="P94" s="322" t="n"/>
      <c r="Q94" s="322" t="n"/>
      <c r="R94" s="320" t="n"/>
      <c r="S94" s="34" t="n"/>
      <c r="T94" s="34" t="n"/>
      <c r="U94" s="35" t="inlineStr">
        <is>
          <t>кг</t>
        </is>
      </c>
      <c r="V94" s="658" t="n">
        <v>0</v>
      </c>
      <c r="W94" s="65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19" t="n">
        <v>4607091387636</v>
      </c>
      <c r="E95" s="320" t="n"/>
      <c r="F95" s="657" t="n">
        <v>0.7</v>
      </c>
      <c r="G95" s="32" t="n">
        <v>6</v>
      </c>
      <c r="H95" s="657" t="n">
        <v>4.2</v>
      </c>
      <c r="I95" s="65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2" t="n"/>
      <c r="P95" s="322" t="n"/>
      <c r="Q95" s="322" t="n"/>
      <c r="R95" s="320" t="n"/>
      <c r="S95" s="34" t="n"/>
      <c r="T95" s="34" t="n"/>
      <c r="U95" s="35" t="inlineStr">
        <is>
          <t>кг</t>
        </is>
      </c>
      <c r="V95" s="658" t="n">
        <v>0</v>
      </c>
      <c r="W95" s="65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19" t="n">
        <v>4607091384727</v>
      </c>
      <c r="E96" s="320" t="n"/>
      <c r="F96" s="657" t="n">
        <v>0.8</v>
      </c>
      <c r="G96" s="32" t="n">
        <v>6</v>
      </c>
      <c r="H96" s="657" t="n">
        <v>4.8</v>
      </c>
      <c r="I96" s="65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4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2" t="n"/>
      <c r="P96" s="322" t="n"/>
      <c r="Q96" s="322" t="n"/>
      <c r="R96" s="320" t="n"/>
      <c r="S96" s="34" t="n"/>
      <c r="T96" s="34" t="n"/>
      <c r="U96" s="35" t="inlineStr">
        <is>
          <t>кг</t>
        </is>
      </c>
      <c r="V96" s="658" t="n">
        <v>0</v>
      </c>
      <c r="W96" s="65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19" t="n">
        <v>4607091386745</v>
      </c>
      <c r="E97" s="320" t="n"/>
      <c r="F97" s="657" t="n">
        <v>0.8</v>
      </c>
      <c r="G97" s="32" t="n">
        <v>6</v>
      </c>
      <c r="H97" s="657" t="n">
        <v>4.8</v>
      </c>
      <c r="I97" s="657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2" t="n"/>
      <c r="P97" s="322" t="n"/>
      <c r="Q97" s="322" t="n"/>
      <c r="R97" s="320" t="n"/>
      <c r="S97" s="34" t="n"/>
      <c r="T97" s="34" t="n"/>
      <c r="U97" s="35" t="inlineStr">
        <is>
          <t>кг</t>
        </is>
      </c>
      <c r="V97" s="658" t="n">
        <v>0</v>
      </c>
      <c r="W97" s="659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19" t="n">
        <v>4607091382426</v>
      </c>
      <c r="E98" s="320" t="n"/>
      <c r="F98" s="657" t="n">
        <v>0.9</v>
      </c>
      <c r="G98" s="32" t="n">
        <v>10</v>
      </c>
      <c r="H98" s="657" t="n">
        <v>9</v>
      </c>
      <c r="I98" s="657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2" t="n"/>
      <c r="P98" s="322" t="n"/>
      <c r="Q98" s="322" t="n"/>
      <c r="R98" s="320" t="n"/>
      <c r="S98" s="34" t="n"/>
      <c r="T98" s="34" t="n"/>
      <c r="U98" s="35" t="inlineStr">
        <is>
          <t>кг</t>
        </is>
      </c>
      <c r="V98" s="658" t="n">
        <v>0</v>
      </c>
      <c r="W98" s="659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19" t="n">
        <v>4607091386547</v>
      </c>
      <c r="E99" s="320" t="n"/>
      <c r="F99" s="657" t="n">
        <v>0.35</v>
      </c>
      <c r="G99" s="32" t="n">
        <v>8</v>
      </c>
      <c r="H99" s="657" t="n">
        <v>2.8</v>
      </c>
      <c r="I99" s="657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2" t="n"/>
      <c r="P99" s="322" t="n"/>
      <c r="Q99" s="322" t="n"/>
      <c r="R99" s="320" t="n"/>
      <c r="S99" s="34" t="n"/>
      <c r="T99" s="34" t="n"/>
      <c r="U99" s="35" t="inlineStr">
        <is>
          <t>кг</t>
        </is>
      </c>
      <c r="V99" s="658" t="n">
        <v>0</v>
      </c>
      <c r="W99" s="65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19" t="n">
        <v>4607091384734</v>
      </c>
      <c r="E100" s="320" t="n"/>
      <c r="F100" s="657" t="n">
        <v>0.35</v>
      </c>
      <c r="G100" s="32" t="n">
        <v>6</v>
      </c>
      <c r="H100" s="657" t="n">
        <v>2.1</v>
      </c>
      <c r="I100" s="657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37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2" t="n"/>
      <c r="P100" s="322" t="n"/>
      <c r="Q100" s="322" t="n"/>
      <c r="R100" s="320" t="n"/>
      <c r="S100" s="34" t="n"/>
      <c r="T100" s="34" t="n"/>
      <c r="U100" s="35" t="inlineStr">
        <is>
          <t>кг</t>
        </is>
      </c>
      <c r="V100" s="658" t="n">
        <v>0</v>
      </c>
      <c r="W100" s="65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19" t="n">
        <v>4607091382464</v>
      </c>
      <c r="E101" s="320" t="n"/>
      <c r="F101" s="657" t="n">
        <v>0.35</v>
      </c>
      <c r="G101" s="32" t="n">
        <v>8</v>
      </c>
      <c r="H101" s="657" t="n">
        <v>2.8</v>
      </c>
      <c r="I101" s="657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48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2" t="n"/>
      <c r="P101" s="322" t="n"/>
      <c r="Q101" s="322" t="n"/>
      <c r="R101" s="320" t="n"/>
      <c r="S101" s="34" t="n"/>
      <c r="T101" s="34" t="n"/>
      <c r="U101" s="35" t="inlineStr">
        <is>
          <t>кг</t>
        </is>
      </c>
      <c r="V101" s="658" t="n">
        <v>0</v>
      </c>
      <c r="W101" s="65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19" t="n">
        <v>4680115883444</v>
      </c>
      <c r="E102" s="320" t="n"/>
      <c r="F102" s="657" t="n">
        <v>0.35</v>
      </c>
      <c r="G102" s="32" t="n">
        <v>8</v>
      </c>
      <c r="H102" s="657" t="n">
        <v>2.8</v>
      </c>
      <c r="I102" s="65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5" t="inlineStr">
        <is>
          <t>П/к колбасы «Аль-Ислами халяль» ф/в 0,35 фиброуз ТМ «Вязанка»</t>
        </is>
      </c>
      <c r="O102" s="322" t="n"/>
      <c r="P102" s="322" t="n"/>
      <c r="Q102" s="322" t="n"/>
      <c r="R102" s="320" t="n"/>
      <c r="S102" s="34" t="n"/>
      <c r="T102" s="34" t="n"/>
      <c r="U102" s="35" t="inlineStr">
        <is>
          <t>кг</t>
        </is>
      </c>
      <c r="V102" s="658" t="n">
        <v>0</v>
      </c>
      <c r="W102" s="65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19" t="n">
        <v>4680115883444</v>
      </c>
      <c r="E103" s="320" t="n"/>
      <c r="F103" s="657" t="n">
        <v>0.35</v>
      </c>
      <c r="G103" s="32" t="n">
        <v>8</v>
      </c>
      <c r="H103" s="657" t="n">
        <v>2.8</v>
      </c>
      <c r="I103" s="65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4" t="inlineStr">
        <is>
          <t>П/к колбасы «Аль-Ислами халяль» ф/в 0,35 фиброуз ТМ «Вязанка»</t>
        </is>
      </c>
      <c r="O103" s="322" t="n"/>
      <c r="P103" s="322" t="n"/>
      <c r="Q103" s="322" t="n"/>
      <c r="R103" s="320" t="n"/>
      <c r="S103" s="34" t="n"/>
      <c r="T103" s="34" t="n"/>
      <c r="U103" s="35" t="inlineStr">
        <is>
          <t>кг</t>
        </is>
      </c>
      <c r="V103" s="658" t="n">
        <v>0</v>
      </c>
      <c r="W103" s="65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26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8" t="n"/>
      <c r="N104" s="323" t="inlineStr">
        <is>
          <t>Итого</t>
        </is>
      </c>
      <c r="O104" s="324" t="n"/>
      <c r="P104" s="324" t="n"/>
      <c r="Q104" s="324" t="n"/>
      <c r="R104" s="324" t="n"/>
      <c r="S104" s="324" t="n"/>
      <c r="T104" s="325" t="n"/>
      <c r="U104" s="37" t="inlineStr">
        <is>
          <t>кор</t>
        </is>
      </c>
      <c r="V104" s="66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6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6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61" t="n"/>
      <c r="Z104" s="661" t="n"/>
    </row>
    <row r="105">
      <c r="A105" s="327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8" t="n"/>
      <c r="N105" s="323" t="inlineStr">
        <is>
          <t>Итого</t>
        </is>
      </c>
      <c r="O105" s="324" t="n"/>
      <c r="P105" s="324" t="n"/>
      <c r="Q105" s="324" t="n"/>
      <c r="R105" s="324" t="n"/>
      <c r="S105" s="324" t="n"/>
      <c r="T105" s="325" t="n"/>
      <c r="U105" s="37" t="inlineStr">
        <is>
          <t>кг</t>
        </is>
      </c>
      <c r="V105" s="660">
        <f>IFERROR(SUM(V94:V103),"0")</f>
        <v/>
      </c>
      <c r="W105" s="660">
        <f>IFERROR(SUM(W94:W103),"0")</f>
        <v/>
      </c>
      <c r="X105" s="37" t="n"/>
      <c r="Y105" s="661" t="n"/>
      <c r="Z105" s="661" t="n"/>
    </row>
    <row r="106" ht="14.25" customHeight="1">
      <c r="A106" s="332" t="inlineStr">
        <is>
          <t>Сосиски</t>
        </is>
      </c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27" t="n"/>
      <c r="N106" s="327" t="n"/>
      <c r="O106" s="327" t="n"/>
      <c r="P106" s="327" t="n"/>
      <c r="Q106" s="327" t="n"/>
      <c r="R106" s="327" t="n"/>
      <c r="S106" s="327" t="n"/>
      <c r="T106" s="327" t="n"/>
      <c r="U106" s="327" t="n"/>
      <c r="V106" s="327" t="n"/>
      <c r="W106" s="327" t="n"/>
      <c r="X106" s="327" t="n"/>
      <c r="Y106" s="332" t="n"/>
      <c r="Z106" s="332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19" t="n">
        <v>4607091386967</v>
      </c>
      <c r="E107" s="320" t="n"/>
      <c r="F107" s="657" t="n">
        <v>1.35</v>
      </c>
      <c r="G107" s="32" t="n">
        <v>6</v>
      </c>
      <c r="H107" s="657" t="n">
        <v>8.1</v>
      </c>
      <c r="I107" s="657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00" t="inlineStr">
        <is>
          <t>Сосиски Молокуши (Вязанка Молочные) Вязанка Весовые П/а мгс Вязанка</t>
        </is>
      </c>
      <c r="O107" s="322" t="n"/>
      <c r="P107" s="322" t="n"/>
      <c r="Q107" s="322" t="n"/>
      <c r="R107" s="320" t="n"/>
      <c r="S107" s="34" t="n"/>
      <c r="T107" s="34" t="n"/>
      <c r="U107" s="35" t="inlineStr">
        <is>
          <t>кг</t>
        </is>
      </c>
      <c r="V107" s="658" t="n">
        <v>0</v>
      </c>
      <c r="W107" s="65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19" t="n">
        <v>4607091386967</v>
      </c>
      <c r="E108" s="320" t="n"/>
      <c r="F108" s="657" t="n">
        <v>1.4</v>
      </c>
      <c r="G108" s="32" t="n">
        <v>6</v>
      </c>
      <c r="H108" s="657" t="n">
        <v>8.4</v>
      </c>
      <c r="I108" s="65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34" t="inlineStr">
        <is>
          <t>Сосиски «Молокуши (Вязанка Молочные)» Весовые П/а мгс УВВ ТМ «Вязанка»</t>
        </is>
      </c>
      <c r="O108" s="322" t="n"/>
      <c r="P108" s="322" t="n"/>
      <c r="Q108" s="322" t="n"/>
      <c r="R108" s="320" t="n"/>
      <c r="S108" s="34" t="n"/>
      <c r="T108" s="34" t="n"/>
      <c r="U108" s="35" t="inlineStr">
        <is>
          <t>кг</t>
        </is>
      </c>
      <c r="V108" s="658" t="n">
        <v>0</v>
      </c>
      <c r="W108" s="65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19" t="n">
        <v>4607091385304</v>
      </c>
      <c r="E109" s="320" t="n"/>
      <c r="F109" s="657" t="n">
        <v>1.4</v>
      </c>
      <c r="G109" s="32" t="n">
        <v>6</v>
      </c>
      <c r="H109" s="657" t="n">
        <v>8.4</v>
      </c>
      <c r="I109" s="65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52" t="inlineStr">
        <is>
          <t>Сосиски «Рубленые» Весовые п/а мгс УВВ ТМ «Вязанка»</t>
        </is>
      </c>
      <c r="O109" s="322" t="n"/>
      <c r="P109" s="322" t="n"/>
      <c r="Q109" s="322" t="n"/>
      <c r="R109" s="320" t="n"/>
      <c r="S109" s="34" t="n"/>
      <c r="T109" s="34" t="n"/>
      <c r="U109" s="35" t="inlineStr">
        <is>
          <t>кг</t>
        </is>
      </c>
      <c r="V109" s="658" t="n">
        <v>0</v>
      </c>
      <c r="W109" s="65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19" t="n">
        <v>4607091386264</v>
      </c>
      <c r="E110" s="320" t="n"/>
      <c r="F110" s="657" t="n">
        <v>0.5</v>
      </c>
      <c r="G110" s="32" t="n">
        <v>6</v>
      </c>
      <c r="H110" s="657" t="n">
        <v>3</v>
      </c>
      <c r="I110" s="657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14">
        <f>HYPERLINK("https://abi.ru/products/Охлажденные/Вязанка/Вязанка/Сосиски/P002217/","Сосиски Венские Вязанка Фикс.вес 0,5 NDX мгс Вязанка")</f>
        <v/>
      </c>
      <c r="O110" s="322" t="n"/>
      <c r="P110" s="322" t="n"/>
      <c r="Q110" s="322" t="n"/>
      <c r="R110" s="320" t="n"/>
      <c r="S110" s="34" t="n"/>
      <c r="T110" s="34" t="n"/>
      <c r="U110" s="35" t="inlineStr">
        <is>
          <t>кг</t>
        </is>
      </c>
      <c r="V110" s="658" t="n">
        <v>0</v>
      </c>
      <c r="W110" s="65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19" t="n">
        <v>4680115882584</v>
      </c>
      <c r="E111" s="320" t="n"/>
      <c r="F111" s="657" t="n">
        <v>0.33</v>
      </c>
      <c r="G111" s="32" t="n">
        <v>8</v>
      </c>
      <c r="H111" s="657" t="n">
        <v>2.64</v>
      </c>
      <c r="I111" s="65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56" t="inlineStr">
        <is>
          <t>Сосиски Восточные халяль ТМ Вязанка полиамид в/у ф/в 0,33 кг НД Узбекистан АК</t>
        </is>
      </c>
      <c r="O111" s="322" t="n"/>
      <c r="P111" s="322" t="n"/>
      <c r="Q111" s="322" t="n"/>
      <c r="R111" s="320" t="n"/>
      <c r="S111" s="34" t="n"/>
      <c r="T111" s="34" t="n"/>
      <c r="U111" s="35" t="inlineStr">
        <is>
          <t>кг</t>
        </is>
      </c>
      <c r="V111" s="658" t="n">
        <v>0</v>
      </c>
      <c r="W111" s="65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19" t="n">
        <v>4680115882584</v>
      </c>
      <c r="E112" s="320" t="n"/>
      <c r="F112" s="657" t="n">
        <v>0.33</v>
      </c>
      <c r="G112" s="32" t="n">
        <v>8</v>
      </c>
      <c r="H112" s="657" t="n">
        <v>2.64</v>
      </c>
      <c r="I112" s="65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55" t="inlineStr">
        <is>
          <t>Сосиски Восточные халяль ТМ Вязанка полиамид в/у ф/в 0,33 кг Казахстан АК</t>
        </is>
      </c>
      <c r="O112" s="322" t="n"/>
      <c r="P112" s="322" t="n"/>
      <c r="Q112" s="322" t="n"/>
      <c r="R112" s="320" t="n"/>
      <c r="S112" s="34" t="n"/>
      <c r="T112" s="34" t="n"/>
      <c r="U112" s="35" t="inlineStr">
        <is>
          <t>кг</t>
        </is>
      </c>
      <c r="V112" s="658" t="n">
        <v>0</v>
      </c>
      <c r="W112" s="65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19" t="n">
        <v>4607091385731</v>
      </c>
      <c r="E113" s="320" t="n"/>
      <c r="F113" s="657" t="n">
        <v>0.45</v>
      </c>
      <c r="G113" s="32" t="n">
        <v>6</v>
      </c>
      <c r="H113" s="657" t="n">
        <v>2.7</v>
      </c>
      <c r="I113" s="657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78" t="inlineStr">
        <is>
          <t>Сосиски Молокуши (Вязанка Молочные) Вязанка Фикс.вес 0,45 П/а мгс Вязанка</t>
        </is>
      </c>
      <c r="O113" s="322" t="n"/>
      <c r="P113" s="322" t="n"/>
      <c r="Q113" s="322" t="n"/>
      <c r="R113" s="320" t="n"/>
      <c r="S113" s="34" t="n"/>
      <c r="T113" s="34" t="n"/>
      <c r="U113" s="35" t="inlineStr">
        <is>
          <t>кг</t>
        </is>
      </c>
      <c r="V113" s="658" t="n">
        <v>0</v>
      </c>
      <c r="W113" s="65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19" t="n">
        <v>4680115880214</v>
      </c>
      <c r="E114" s="320" t="n"/>
      <c r="F114" s="657" t="n">
        <v>0.45</v>
      </c>
      <c r="G114" s="32" t="n">
        <v>6</v>
      </c>
      <c r="H114" s="657" t="n">
        <v>2.7</v>
      </c>
      <c r="I114" s="657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62" t="inlineStr">
        <is>
          <t>Сосиски Молокуши миникушай Вязанка Ф/в 0,45 амилюкс мгс Вязанка</t>
        </is>
      </c>
      <c r="O114" s="322" t="n"/>
      <c r="P114" s="322" t="n"/>
      <c r="Q114" s="322" t="n"/>
      <c r="R114" s="320" t="n"/>
      <c r="S114" s="34" t="n"/>
      <c r="T114" s="34" t="n"/>
      <c r="U114" s="35" t="inlineStr">
        <is>
          <t>кг</t>
        </is>
      </c>
      <c r="V114" s="658" t="n">
        <v>0</v>
      </c>
      <c r="W114" s="659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19" t="n">
        <v>4680115880894</v>
      </c>
      <c r="E115" s="320" t="n"/>
      <c r="F115" s="657" t="n">
        <v>0.33</v>
      </c>
      <c r="G115" s="32" t="n">
        <v>6</v>
      </c>
      <c r="H115" s="657" t="n">
        <v>1.98</v>
      </c>
      <c r="I115" s="657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25" t="inlineStr">
        <is>
          <t>Сосиски Молокуши Миникушай Вязанка фикс.вес 0,33 п/а Вязанка</t>
        </is>
      </c>
      <c r="O115" s="322" t="n"/>
      <c r="P115" s="322" t="n"/>
      <c r="Q115" s="322" t="n"/>
      <c r="R115" s="320" t="n"/>
      <c r="S115" s="34" t="n"/>
      <c r="T115" s="34" t="n"/>
      <c r="U115" s="35" t="inlineStr">
        <is>
          <t>кг</t>
        </is>
      </c>
      <c r="V115" s="658" t="n">
        <v>0</v>
      </c>
      <c r="W115" s="65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19" t="n">
        <v>4607091385427</v>
      </c>
      <c r="E116" s="320" t="n"/>
      <c r="F116" s="657" t="n">
        <v>0.5</v>
      </c>
      <c r="G116" s="32" t="n">
        <v>6</v>
      </c>
      <c r="H116" s="657" t="n">
        <v>3</v>
      </c>
      <c r="I116" s="657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1">
        <f>HYPERLINK("https://abi.ru/products/Охлажденные/Вязанка/Вязанка/Сосиски/P003030/","Сосиски Рубленые Вязанка Фикс.вес 0,5 п/а мгс Вязанка")</f>
        <v/>
      </c>
      <c r="O116" s="322" t="n"/>
      <c r="P116" s="322" t="n"/>
      <c r="Q116" s="322" t="n"/>
      <c r="R116" s="320" t="n"/>
      <c r="S116" s="34" t="n"/>
      <c r="T116" s="34" t="n"/>
      <c r="U116" s="35" t="inlineStr">
        <is>
          <t>кг</t>
        </is>
      </c>
      <c r="V116" s="658" t="n">
        <v>0</v>
      </c>
      <c r="W116" s="65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19" t="n">
        <v>4680115882645</v>
      </c>
      <c r="E117" s="320" t="n"/>
      <c r="F117" s="657" t="n">
        <v>0.3</v>
      </c>
      <c r="G117" s="32" t="n">
        <v>6</v>
      </c>
      <c r="H117" s="657" t="n">
        <v>1.8</v>
      </c>
      <c r="I117" s="657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74" t="inlineStr">
        <is>
          <t>Сосиски «Сливушки с сыром» ф/в 0,3 п/а ТМ «Вязанка»</t>
        </is>
      </c>
      <c r="O117" s="322" t="n"/>
      <c r="P117" s="322" t="n"/>
      <c r="Q117" s="322" t="n"/>
      <c r="R117" s="320" t="n"/>
      <c r="S117" s="34" t="n"/>
      <c r="T117" s="34" t="n"/>
      <c r="U117" s="35" t="inlineStr">
        <is>
          <t>кг</t>
        </is>
      </c>
      <c r="V117" s="658" t="n">
        <v>0</v>
      </c>
      <c r="W117" s="65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26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328" t="n"/>
      <c r="N118" s="323" t="inlineStr">
        <is>
          <t>Итого</t>
        </is>
      </c>
      <c r="O118" s="324" t="n"/>
      <c r="P118" s="324" t="n"/>
      <c r="Q118" s="324" t="n"/>
      <c r="R118" s="324" t="n"/>
      <c r="S118" s="324" t="n"/>
      <c r="T118" s="325" t="n"/>
      <c r="U118" s="37" t="inlineStr">
        <is>
          <t>кор</t>
        </is>
      </c>
      <c r="V118" s="66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6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6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61" t="n"/>
      <c r="Z118" s="661" t="n"/>
    </row>
    <row r="119">
      <c r="A119" s="327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8" t="n"/>
      <c r="N119" s="323" t="inlineStr">
        <is>
          <t>Итого</t>
        </is>
      </c>
      <c r="O119" s="324" t="n"/>
      <c r="P119" s="324" t="n"/>
      <c r="Q119" s="324" t="n"/>
      <c r="R119" s="324" t="n"/>
      <c r="S119" s="324" t="n"/>
      <c r="T119" s="325" t="n"/>
      <c r="U119" s="37" t="inlineStr">
        <is>
          <t>кг</t>
        </is>
      </c>
      <c r="V119" s="660">
        <f>IFERROR(SUM(V107:V117),"0")</f>
        <v/>
      </c>
      <c r="W119" s="660">
        <f>IFERROR(SUM(W107:W117),"0")</f>
        <v/>
      </c>
      <c r="X119" s="37" t="n"/>
      <c r="Y119" s="661" t="n"/>
      <c r="Z119" s="661" t="n"/>
    </row>
    <row r="120" ht="14.25" customHeight="1">
      <c r="A120" s="332" t="inlineStr">
        <is>
          <t>Сардельки</t>
        </is>
      </c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27" t="n"/>
      <c r="N120" s="327" t="n"/>
      <c r="O120" s="327" t="n"/>
      <c r="P120" s="327" t="n"/>
      <c r="Q120" s="327" t="n"/>
      <c r="R120" s="327" t="n"/>
      <c r="S120" s="327" t="n"/>
      <c r="T120" s="327" t="n"/>
      <c r="U120" s="327" t="n"/>
      <c r="V120" s="327" t="n"/>
      <c r="W120" s="327" t="n"/>
      <c r="X120" s="327" t="n"/>
      <c r="Y120" s="332" t="n"/>
      <c r="Z120" s="332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19" t="n">
        <v>4607091383065</v>
      </c>
      <c r="E121" s="320" t="n"/>
      <c r="F121" s="657" t="n">
        <v>0.83</v>
      </c>
      <c r="G121" s="32" t="n">
        <v>4</v>
      </c>
      <c r="H121" s="657" t="n">
        <v>3.32</v>
      </c>
      <c r="I121" s="657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2" t="n"/>
      <c r="P121" s="322" t="n"/>
      <c r="Q121" s="322" t="n"/>
      <c r="R121" s="320" t="n"/>
      <c r="S121" s="34" t="n"/>
      <c r="T121" s="34" t="n"/>
      <c r="U121" s="35" t="inlineStr">
        <is>
          <t>кг</t>
        </is>
      </c>
      <c r="V121" s="658" t="n">
        <v>0</v>
      </c>
      <c r="W121" s="659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19" t="n">
        <v>4680115881532</v>
      </c>
      <c r="E122" s="320" t="n"/>
      <c r="F122" s="657" t="n">
        <v>1.35</v>
      </c>
      <c r="G122" s="32" t="n">
        <v>6</v>
      </c>
      <c r="H122" s="657" t="n">
        <v>8.1</v>
      </c>
      <c r="I122" s="657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596">
        <f>HYPERLINK("https://abi.ru/products/Охлажденные/Вязанка/Вязанка/Сардельки/P003237/","Сардельки «Филейские» Весовые NDX мгс ТМ «Вязанка»")</f>
        <v/>
      </c>
      <c r="O122" s="322" t="n"/>
      <c r="P122" s="322" t="n"/>
      <c r="Q122" s="322" t="n"/>
      <c r="R122" s="320" t="n"/>
      <c r="S122" s="34" t="n"/>
      <c r="T122" s="34" t="n"/>
      <c r="U122" s="35" t="inlineStr">
        <is>
          <t>кг</t>
        </is>
      </c>
      <c r="V122" s="658" t="n">
        <v>0</v>
      </c>
      <c r="W122" s="659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19" t="n">
        <v>4680115882652</v>
      </c>
      <c r="E123" s="320" t="n"/>
      <c r="F123" s="657" t="n">
        <v>0.33</v>
      </c>
      <c r="G123" s="32" t="n">
        <v>6</v>
      </c>
      <c r="H123" s="657" t="n">
        <v>1.98</v>
      </c>
      <c r="I123" s="657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43" t="inlineStr">
        <is>
          <t>Сардельки «Сливушки с сыром #минидельки» ф/в 0,33 айпил ТМ «Вязанка»</t>
        </is>
      </c>
      <c r="O123" s="322" t="n"/>
      <c r="P123" s="322" t="n"/>
      <c r="Q123" s="322" t="n"/>
      <c r="R123" s="320" t="n"/>
      <c r="S123" s="34" t="n"/>
      <c r="T123" s="34" t="n"/>
      <c r="U123" s="35" t="inlineStr">
        <is>
          <t>кг</t>
        </is>
      </c>
      <c r="V123" s="658" t="n">
        <v>0</v>
      </c>
      <c r="W123" s="65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16.5" customHeight="1">
      <c r="A124" s="54" t="inlineStr">
        <is>
          <t>SU002367</t>
        </is>
      </c>
      <c r="B124" s="54" t="inlineStr">
        <is>
          <t>P002644</t>
        </is>
      </c>
      <c r="C124" s="31" t="n">
        <v>4301060309</v>
      </c>
      <c r="D124" s="319" t="n">
        <v>4680115880238</v>
      </c>
      <c r="E124" s="320" t="n"/>
      <c r="F124" s="657" t="n">
        <v>0.33</v>
      </c>
      <c r="G124" s="32" t="n">
        <v>6</v>
      </c>
      <c r="H124" s="657" t="n">
        <v>1.98</v>
      </c>
      <c r="I124" s="657" t="n">
        <v>2.258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322" t="n"/>
      <c r="P124" s="322" t="n"/>
      <c r="Q124" s="322" t="n"/>
      <c r="R124" s="320" t="n"/>
      <c r="S124" s="34" t="n"/>
      <c r="T124" s="34" t="n"/>
      <c r="U124" s="35" t="inlineStr">
        <is>
          <t>кг</t>
        </is>
      </c>
      <c r="V124" s="658" t="n">
        <v>0</v>
      </c>
      <c r="W124" s="659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SU002834</t>
        </is>
      </c>
      <c r="B125" s="54" t="inlineStr">
        <is>
          <t>P003238</t>
        </is>
      </c>
      <c r="C125" s="31" t="n">
        <v>4301060351</v>
      </c>
      <c r="D125" s="319" t="n">
        <v>4680115881464</v>
      </c>
      <c r="E125" s="320" t="n"/>
      <c r="F125" s="657" t="n">
        <v>0.4</v>
      </c>
      <c r="G125" s="32" t="n">
        <v>6</v>
      </c>
      <c r="H125" s="657" t="n">
        <v>2.4</v>
      </c>
      <c r="I125" s="657" t="n">
        <v>2.6</v>
      </c>
      <c r="J125" s="32" t="n">
        <v>156</v>
      </c>
      <c r="K125" s="32" t="inlineStr">
        <is>
          <t>12</t>
        </is>
      </c>
      <c r="L125" s="33" t="inlineStr">
        <is>
          <t>СК3</t>
        </is>
      </c>
      <c r="M125" s="32" t="n">
        <v>30</v>
      </c>
      <c r="N125" s="388" t="inlineStr">
        <is>
          <t>Сардельки «Филейские» Фикс.вес 0,4 NDX мгс ТМ «Вязанка»</t>
        </is>
      </c>
      <c r="O125" s="322" t="n"/>
      <c r="P125" s="322" t="n"/>
      <c r="Q125" s="322" t="n"/>
      <c r="R125" s="320" t="n"/>
      <c r="S125" s="34" t="n"/>
      <c r="T125" s="34" t="n"/>
      <c r="U125" s="35" t="inlineStr">
        <is>
          <t>кг</t>
        </is>
      </c>
      <c r="V125" s="658" t="n">
        <v>0</v>
      </c>
      <c r="W125" s="659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>
      <c r="A126" s="326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8" t="n"/>
      <c r="N126" s="323" t="inlineStr">
        <is>
          <t>Итого</t>
        </is>
      </c>
      <c r="O126" s="324" t="n"/>
      <c r="P126" s="324" t="n"/>
      <c r="Q126" s="324" t="n"/>
      <c r="R126" s="324" t="n"/>
      <c r="S126" s="324" t="n"/>
      <c r="T126" s="325" t="n"/>
      <c r="U126" s="37" t="inlineStr">
        <is>
          <t>кор</t>
        </is>
      </c>
      <c r="V126" s="660">
        <f>IFERROR(V121/H121,"0")+IFERROR(V122/H122,"0")+IFERROR(V123/H123,"0")+IFERROR(V124/H124,"0")+IFERROR(V125/H125,"0")</f>
        <v/>
      </c>
      <c r="W126" s="660">
        <f>IFERROR(W121/H121,"0")+IFERROR(W122/H122,"0")+IFERROR(W123/H123,"0")+IFERROR(W124/H124,"0")+IFERROR(W125/H125,"0")</f>
        <v/>
      </c>
      <c r="X126" s="660">
        <f>IFERROR(IF(X121="",0,X121),"0")+IFERROR(IF(X122="",0,X122),"0")+IFERROR(IF(X123="",0,X123),"0")+IFERROR(IF(X124="",0,X124),"0")+IFERROR(IF(X125="",0,X125),"0")</f>
        <v/>
      </c>
      <c r="Y126" s="661" t="n"/>
      <c r="Z126" s="661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8" t="n"/>
      <c r="N127" s="323" t="inlineStr">
        <is>
          <t>Итого</t>
        </is>
      </c>
      <c r="O127" s="324" t="n"/>
      <c r="P127" s="324" t="n"/>
      <c r="Q127" s="324" t="n"/>
      <c r="R127" s="324" t="n"/>
      <c r="S127" s="324" t="n"/>
      <c r="T127" s="325" t="n"/>
      <c r="U127" s="37" t="inlineStr">
        <is>
          <t>кг</t>
        </is>
      </c>
      <c r="V127" s="660">
        <f>IFERROR(SUM(V121:V125),"0")</f>
        <v/>
      </c>
      <c r="W127" s="660">
        <f>IFERROR(SUM(W121:W125),"0")</f>
        <v/>
      </c>
      <c r="X127" s="37" t="n"/>
      <c r="Y127" s="661" t="n"/>
      <c r="Z127" s="661" t="n"/>
    </row>
    <row r="128" ht="16.5" customHeight="1">
      <c r="A128" s="339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39" t="n"/>
      <c r="Z128" s="339" t="n"/>
    </row>
    <row r="129" ht="14.25" customHeight="1">
      <c r="A129" s="332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32" t="n"/>
      <c r="Z129" s="332" t="n"/>
    </row>
    <row r="130" ht="27" customHeight="1">
      <c r="A130" s="54" t="inlineStr">
        <is>
          <t>SU001721</t>
        </is>
      </c>
      <c r="B130" s="54" t="inlineStr">
        <is>
          <t>P003905</t>
        </is>
      </c>
      <c r="C130" s="31" t="n">
        <v>4301051612</v>
      </c>
      <c r="D130" s="319" t="n">
        <v>4607091385168</v>
      </c>
      <c r="E130" s="320" t="n"/>
      <c r="F130" s="657" t="n">
        <v>1.4</v>
      </c>
      <c r="G130" s="32" t="n">
        <v>6</v>
      </c>
      <c r="H130" s="657" t="n">
        <v>8.4</v>
      </c>
      <c r="I130" s="657" t="n">
        <v>8.958</v>
      </c>
      <c r="J130" s="32" t="n">
        <v>56</v>
      </c>
      <c r="K130" s="32" t="inlineStr">
        <is>
          <t>8</t>
        </is>
      </c>
      <c r="L130" s="33" t="inlineStr">
        <is>
          <t>СК2</t>
        </is>
      </c>
      <c r="M130" s="32" t="n">
        <v>45</v>
      </c>
      <c r="N130" s="570" t="inlineStr">
        <is>
          <t>Сосиски «Вязанка Сливочные» Весовые П/а мгс ТМ «Вязанка»</t>
        </is>
      </c>
      <c r="O130" s="322" t="n"/>
      <c r="P130" s="322" t="n"/>
      <c r="Q130" s="322" t="n"/>
      <c r="R130" s="320" t="n"/>
      <c r="S130" s="34" t="n"/>
      <c r="T130" s="34" t="n"/>
      <c r="U130" s="35" t="inlineStr">
        <is>
          <t>кг</t>
        </is>
      </c>
      <c r="V130" s="658" t="n">
        <v>0</v>
      </c>
      <c r="W130" s="659">
        <f>IFERROR(IF(V130="",0,CEILING((V130/$H130),1)*$H130),"")</f>
        <v/>
      </c>
      <c r="X130" s="36">
        <f>IFERROR(IF(W130=0,"",ROUNDUP(W130/H130,0)*0.02175),"")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SU002139</t>
        </is>
      </c>
      <c r="B131" s="54" t="inlineStr">
        <is>
          <t>P003162</t>
        </is>
      </c>
      <c r="C131" s="31" t="n">
        <v>4301051362</v>
      </c>
      <c r="D131" s="319" t="n">
        <v>4607091383256</v>
      </c>
      <c r="E131" s="320" t="n"/>
      <c r="F131" s="657" t="n">
        <v>0.33</v>
      </c>
      <c r="G131" s="32" t="n">
        <v>6</v>
      </c>
      <c r="H131" s="657" t="n">
        <v>1.98</v>
      </c>
      <c r="I131" s="657" t="n">
        <v>2.246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322" t="n"/>
      <c r="P131" s="322" t="n"/>
      <c r="Q131" s="322" t="n"/>
      <c r="R131" s="320" t="n"/>
      <c r="S131" s="34" t="n"/>
      <c r="T131" s="34" t="n"/>
      <c r="U131" s="35" t="inlineStr">
        <is>
          <t>кг</t>
        </is>
      </c>
      <c r="V131" s="658" t="n">
        <v>0</v>
      </c>
      <c r="W131" s="659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SU001720</t>
        </is>
      </c>
      <c r="B132" s="54" t="inlineStr">
        <is>
          <t>P003160</t>
        </is>
      </c>
      <c r="C132" s="31" t="n">
        <v>4301051358</v>
      </c>
      <c r="D132" s="319" t="n">
        <v>4607091385748</v>
      </c>
      <c r="E132" s="320" t="n"/>
      <c r="F132" s="657" t="n">
        <v>0.45</v>
      </c>
      <c r="G132" s="32" t="n">
        <v>6</v>
      </c>
      <c r="H132" s="657" t="n">
        <v>2.7</v>
      </c>
      <c r="I132" s="657" t="n">
        <v>2.972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603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322" t="n"/>
      <c r="P132" s="322" t="n"/>
      <c r="Q132" s="322" t="n"/>
      <c r="R132" s="320" t="n"/>
      <c r="S132" s="34" t="n"/>
      <c r="T132" s="34" t="n"/>
      <c r="U132" s="35" t="inlineStr">
        <is>
          <t>кг</t>
        </is>
      </c>
      <c r="V132" s="658" t="n">
        <v>0</v>
      </c>
      <c r="W132" s="659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>
      <c r="A133" s="326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8" t="n"/>
      <c r="N133" s="323" t="inlineStr">
        <is>
          <t>Итого</t>
        </is>
      </c>
      <c r="O133" s="324" t="n"/>
      <c r="P133" s="324" t="n"/>
      <c r="Q133" s="324" t="n"/>
      <c r="R133" s="324" t="n"/>
      <c r="S133" s="324" t="n"/>
      <c r="T133" s="325" t="n"/>
      <c r="U133" s="37" t="inlineStr">
        <is>
          <t>кор</t>
        </is>
      </c>
      <c r="V133" s="660">
        <f>IFERROR(V130/H130,"0")+IFERROR(V131/H131,"0")+IFERROR(V132/H132,"0")</f>
        <v/>
      </c>
      <c r="W133" s="660">
        <f>IFERROR(W130/H130,"0")+IFERROR(W131/H131,"0")+IFERROR(W132/H132,"0")</f>
        <v/>
      </c>
      <c r="X133" s="660">
        <f>IFERROR(IF(X130="",0,X130),"0")+IFERROR(IF(X131="",0,X131),"0")+IFERROR(IF(X132="",0,X132),"0")</f>
        <v/>
      </c>
      <c r="Y133" s="661" t="n"/>
      <c r="Z133" s="661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8" t="n"/>
      <c r="N134" s="323" t="inlineStr">
        <is>
          <t>Итого</t>
        </is>
      </c>
      <c r="O134" s="324" t="n"/>
      <c r="P134" s="324" t="n"/>
      <c r="Q134" s="324" t="n"/>
      <c r="R134" s="324" t="n"/>
      <c r="S134" s="324" t="n"/>
      <c r="T134" s="325" t="n"/>
      <c r="U134" s="37" t="inlineStr">
        <is>
          <t>кг</t>
        </is>
      </c>
      <c r="V134" s="660">
        <f>IFERROR(SUM(V130:V132),"0")</f>
        <v/>
      </c>
      <c r="W134" s="660">
        <f>IFERROR(SUM(W130:W132),"0")</f>
        <v/>
      </c>
      <c r="X134" s="37" t="n"/>
      <c r="Y134" s="661" t="n"/>
      <c r="Z134" s="661" t="n"/>
    </row>
    <row r="135" ht="27.75" customHeight="1">
      <c r="A135" s="361" t="inlineStr">
        <is>
          <t>Стародворье</t>
        </is>
      </c>
      <c r="B135" s="362" t="n"/>
      <c r="C135" s="362" t="n"/>
      <c r="D135" s="362" t="n"/>
      <c r="E135" s="362" t="n"/>
      <c r="F135" s="362" t="n"/>
      <c r="G135" s="362" t="n"/>
      <c r="H135" s="362" t="n"/>
      <c r="I135" s="362" t="n"/>
      <c r="J135" s="362" t="n"/>
      <c r="K135" s="362" t="n"/>
      <c r="L135" s="362" t="n"/>
      <c r="M135" s="362" t="n"/>
      <c r="N135" s="362" t="n"/>
      <c r="O135" s="362" t="n"/>
      <c r="P135" s="362" t="n"/>
      <c r="Q135" s="362" t="n"/>
      <c r="R135" s="362" t="n"/>
      <c r="S135" s="362" t="n"/>
      <c r="T135" s="362" t="n"/>
      <c r="U135" s="362" t="n"/>
      <c r="V135" s="362" t="n"/>
      <c r="W135" s="362" t="n"/>
      <c r="X135" s="362" t="n"/>
      <c r="Y135" s="48" t="n"/>
      <c r="Z135" s="48" t="n"/>
    </row>
    <row r="136" ht="16.5" customHeight="1">
      <c r="A136" s="339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39" t="n"/>
      <c r="Z136" s="339" t="n"/>
    </row>
    <row r="137" ht="14.25" customHeight="1">
      <c r="A137" s="332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32" t="n"/>
      <c r="Z137" s="332" t="n"/>
    </row>
    <row r="138" ht="27" customHeight="1">
      <c r="A138" s="54" t="inlineStr">
        <is>
          <t>SU002201</t>
        </is>
      </c>
      <c r="B138" s="54" t="inlineStr">
        <is>
          <t>P002567</t>
        </is>
      </c>
      <c r="C138" s="31" t="n">
        <v>4301011223</v>
      </c>
      <c r="D138" s="319" t="n">
        <v>4607091383423</v>
      </c>
      <c r="E138" s="320" t="n"/>
      <c r="F138" s="657" t="n">
        <v>1.35</v>
      </c>
      <c r="G138" s="32" t="n">
        <v>8</v>
      </c>
      <c r="H138" s="657" t="n">
        <v>10.8</v>
      </c>
      <c r="I138" s="657" t="n">
        <v>11.376</v>
      </c>
      <c r="J138" s="32" t="n">
        <v>56</v>
      </c>
      <c r="K138" s="32" t="inlineStr">
        <is>
          <t>8</t>
        </is>
      </c>
      <c r="L138" s="33" t="inlineStr">
        <is>
          <t>СК3</t>
        </is>
      </c>
      <c r="M138" s="32" t="n">
        <v>35</v>
      </c>
      <c r="N138" s="49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322" t="n"/>
      <c r="P138" s="322" t="n"/>
      <c r="Q138" s="322" t="n"/>
      <c r="R138" s="320" t="n"/>
      <c r="S138" s="34" t="n"/>
      <c r="T138" s="34" t="n"/>
      <c r="U138" s="35" t="inlineStr">
        <is>
          <t>кг</t>
        </is>
      </c>
      <c r="V138" s="658" t="n">
        <v>0</v>
      </c>
      <c r="W138" s="65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SU002203</t>
        </is>
      </c>
      <c r="B139" s="54" t="inlineStr">
        <is>
          <t>P002568</t>
        </is>
      </c>
      <c r="C139" s="31" t="n">
        <v>4301011338</v>
      </c>
      <c r="D139" s="319" t="n">
        <v>4607091381405</v>
      </c>
      <c r="E139" s="320" t="n"/>
      <c r="F139" s="657" t="n">
        <v>1.35</v>
      </c>
      <c r="G139" s="32" t="n">
        <v>8</v>
      </c>
      <c r="H139" s="657" t="n">
        <v>10.8</v>
      </c>
      <c r="I139" s="657" t="n">
        <v>11.376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35</v>
      </c>
      <c r="N139" s="5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322" t="n"/>
      <c r="P139" s="322" t="n"/>
      <c r="Q139" s="322" t="n"/>
      <c r="R139" s="320" t="n"/>
      <c r="S139" s="34" t="n"/>
      <c r="T139" s="34" t="n"/>
      <c r="U139" s="35" t="inlineStr">
        <is>
          <t>кг</t>
        </is>
      </c>
      <c r="V139" s="658" t="n">
        <v>0</v>
      </c>
      <c r="W139" s="659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SU002216</t>
        </is>
      </c>
      <c r="B140" s="54" t="inlineStr">
        <is>
          <t>P002400</t>
        </is>
      </c>
      <c r="C140" s="31" t="n">
        <v>4301011333</v>
      </c>
      <c r="D140" s="319" t="n">
        <v>4607091386516</v>
      </c>
      <c r="E140" s="320" t="n"/>
      <c r="F140" s="657" t="n">
        <v>1.4</v>
      </c>
      <c r="G140" s="32" t="n">
        <v>8</v>
      </c>
      <c r="H140" s="657" t="n">
        <v>11.2</v>
      </c>
      <c r="I140" s="657" t="n">
        <v>11.776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30</v>
      </c>
      <c r="N140" s="49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322" t="n"/>
      <c r="P140" s="322" t="n"/>
      <c r="Q140" s="322" t="n"/>
      <c r="R140" s="320" t="n"/>
      <c r="S140" s="34" t="n"/>
      <c r="T140" s="34" t="n"/>
      <c r="U140" s="35" t="inlineStr">
        <is>
          <t>кг</t>
        </is>
      </c>
      <c r="V140" s="658" t="n">
        <v>0</v>
      </c>
      <c r="W140" s="659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>
      <c r="A141" s="326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8" t="n"/>
      <c r="N141" s="323" t="inlineStr">
        <is>
          <t>Итого</t>
        </is>
      </c>
      <c r="O141" s="324" t="n"/>
      <c r="P141" s="324" t="n"/>
      <c r="Q141" s="324" t="n"/>
      <c r="R141" s="324" t="n"/>
      <c r="S141" s="324" t="n"/>
      <c r="T141" s="325" t="n"/>
      <c r="U141" s="37" t="inlineStr">
        <is>
          <t>кор</t>
        </is>
      </c>
      <c r="V141" s="660">
        <f>IFERROR(V138/H138,"0")+IFERROR(V139/H139,"0")+IFERROR(V140/H140,"0")</f>
        <v/>
      </c>
      <c r="W141" s="660">
        <f>IFERROR(W138/H138,"0")+IFERROR(W139/H139,"0")+IFERROR(W140/H140,"0")</f>
        <v/>
      </c>
      <c r="X141" s="660">
        <f>IFERROR(IF(X138="",0,X138),"0")+IFERROR(IF(X139="",0,X139),"0")+IFERROR(IF(X140="",0,X140),"0")</f>
        <v/>
      </c>
      <c r="Y141" s="661" t="n"/>
      <c r="Z141" s="661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8" t="n"/>
      <c r="N142" s="323" t="inlineStr">
        <is>
          <t>Итого</t>
        </is>
      </c>
      <c r="O142" s="324" t="n"/>
      <c r="P142" s="324" t="n"/>
      <c r="Q142" s="324" t="n"/>
      <c r="R142" s="324" t="n"/>
      <c r="S142" s="324" t="n"/>
      <c r="T142" s="325" t="n"/>
      <c r="U142" s="37" t="inlineStr">
        <is>
          <t>кг</t>
        </is>
      </c>
      <c r="V142" s="660">
        <f>IFERROR(SUM(V138:V140),"0")</f>
        <v/>
      </c>
      <c r="W142" s="660">
        <f>IFERROR(SUM(W138:W140),"0")</f>
        <v/>
      </c>
      <c r="X142" s="37" t="n"/>
      <c r="Y142" s="661" t="n"/>
      <c r="Z142" s="661" t="n"/>
    </row>
    <row r="143" ht="16.5" customHeight="1">
      <c r="A143" s="339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39" t="n"/>
      <c r="Z143" s="339" t="n"/>
    </row>
    <row r="144" ht="14.25" customHeight="1">
      <c r="A144" s="332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32" t="n"/>
      <c r="Z144" s="332" t="n"/>
    </row>
    <row r="145" ht="16.5" customHeight="1">
      <c r="A145" s="54" t="inlineStr">
        <is>
          <t>SU003046</t>
        </is>
      </c>
      <c r="B145" s="54" t="inlineStr">
        <is>
          <t>P003598</t>
        </is>
      </c>
      <c r="C145" s="31" t="n">
        <v>4301031245</v>
      </c>
      <c r="D145" s="319" t="n">
        <v>4680115883963</v>
      </c>
      <c r="E145" s="320" t="n"/>
      <c r="F145" s="657" t="n">
        <v>0.28</v>
      </c>
      <c r="G145" s="32" t="n">
        <v>6</v>
      </c>
      <c r="H145" s="657" t="n">
        <v>1.68</v>
      </c>
      <c r="I145" s="657" t="n">
        <v>1.78</v>
      </c>
      <c r="J145" s="32" t="n">
        <v>234</v>
      </c>
      <c r="K145" s="32" t="inlineStr">
        <is>
          <t>18</t>
        </is>
      </c>
      <c r="L145" s="33" t="inlineStr">
        <is>
          <t>СК2</t>
        </is>
      </c>
      <c r="M145" s="32" t="n">
        <v>40</v>
      </c>
      <c r="N145" s="487" t="inlineStr">
        <is>
          <t>П/к колбасы «Мясорубская» ф/в 0,28 н/о ТМ «Стародворье»</t>
        </is>
      </c>
      <c r="O145" s="322" t="n"/>
      <c r="P145" s="322" t="n"/>
      <c r="Q145" s="322" t="n"/>
      <c r="R145" s="320" t="n"/>
      <c r="S145" s="34" t="n"/>
      <c r="T145" s="34" t="n"/>
      <c r="U145" s="35" t="inlineStr">
        <is>
          <t>кг</t>
        </is>
      </c>
      <c r="V145" s="658" t="n">
        <v>0</v>
      </c>
      <c r="W145" s="659">
        <f>IFERROR(IF(V145="",0,CEILING((V145/$H145),1)*$H145),"")</f>
        <v/>
      </c>
      <c r="X145" s="36">
        <f>IFERROR(IF(W145=0,"",ROUNDUP(W145/H145,0)*0.00502),"")</f>
        <v/>
      </c>
      <c r="Y145" s="56" t="n"/>
      <c r="Z145" s="57" t="inlineStr">
        <is>
          <t>Новинка</t>
        </is>
      </c>
      <c r="AD145" s="58" t="n"/>
      <c r="BA145" s="132" t="inlineStr">
        <is>
          <t>КИ</t>
        </is>
      </c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19" t="n">
        <v>4680115880993</v>
      </c>
      <c r="E146" s="320" t="n"/>
      <c r="F146" s="657" t="n">
        <v>0.7</v>
      </c>
      <c r="G146" s="32" t="n">
        <v>6</v>
      </c>
      <c r="H146" s="657" t="n">
        <v>4.2</v>
      </c>
      <c r="I146" s="657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2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2" t="n"/>
      <c r="P146" s="322" t="n"/>
      <c r="Q146" s="322" t="n"/>
      <c r="R146" s="320" t="n"/>
      <c r="S146" s="34" t="n"/>
      <c r="T146" s="34" t="n"/>
      <c r="U146" s="35" t="inlineStr">
        <is>
          <t>кг</t>
        </is>
      </c>
      <c r="V146" s="658" t="n">
        <v>0</v>
      </c>
      <c r="W146" s="659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19" t="n">
        <v>4680115881761</v>
      </c>
      <c r="E147" s="320" t="n"/>
      <c r="F147" s="657" t="n">
        <v>0.7</v>
      </c>
      <c r="G147" s="32" t="n">
        <v>6</v>
      </c>
      <c r="H147" s="657" t="n">
        <v>4.2</v>
      </c>
      <c r="I147" s="657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2" t="n"/>
      <c r="P147" s="322" t="n"/>
      <c r="Q147" s="322" t="n"/>
      <c r="R147" s="320" t="n"/>
      <c r="S147" s="34" t="n"/>
      <c r="T147" s="34" t="n"/>
      <c r="U147" s="35" t="inlineStr">
        <is>
          <t>кг</t>
        </is>
      </c>
      <c r="V147" s="658" t="n">
        <v>0</v>
      </c>
      <c r="W147" s="65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19" t="n">
        <v>4680115881563</v>
      </c>
      <c r="E148" s="320" t="n"/>
      <c r="F148" s="657" t="n">
        <v>0.7</v>
      </c>
      <c r="G148" s="32" t="n">
        <v>6</v>
      </c>
      <c r="H148" s="657" t="n">
        <v>4.2</v>
      </c>
      <c r="I148" s="657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2" t="n"/>
      <c r="P148" s="322" t="n"/>
      <c r="Q148" s="322" t="n"/>
      <c r="R148" s="320" t="n"/>
      <c r="S148" s="34" t="n"/>
      <c r="T148" s="34" t="n"/>
      <c r="U148" s="35" t="inlineStr">
        <is>
          <t>кг</t>
        </is>
      </c>
      <c r="V148" s="658" t="n">
        <v>0</v>
      </c>
      <c r="W148" s="65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19" t="n">
        <v>4680115880986</v>
      </c>
      <c r="E149" s="320" t="n"/>
      <c r="F149" s="657" t="n">
        <v>0.35</v>
      </c>
      <c r="G149" s="32" t="n">
        <v>6</v>
      </c>
      <c r="H149" s="657" t="n">
        <v>2.1</v>
      </c>
      <c r="I149" s="657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2" t="n"/>
      <c r="P149" s="322" t="n"/>
      <c r="Q149" s="322" t="n"/>
      <c r="R149" s="320" t="n"/>
      <c r="S149" s="34" t="n"/>
      <c r="T149" s="34" t="n"/>
      <c r="U149" s="35" t="inlineStr">
        <is>
          <t>кг</t>
        </is>
      </c>
      <c r="V149" s="658" t="n">
        <v>0</v>
      </c>
      <c r="W149" s="65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19" t="n">
        <v>4680115880207</v>
      </c>
      <c r="E150" s="320" t="n"/>
      <c r="F150" s="657" t="n">
        <v>0.4</v>
      </c>
      <c r="G150" s="32" t="n">
        <v>6</v>
      </c>
      <c r="H150" s="657" t="n">
        <v>2.4</v>
      </c>
      <c r="I150" s="657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2" t="n"/>
      <c r="P150" s="322" t="n"/>
      <c r="Q150" s="322" t="n"/>
      <c r="R150" s="320" t="n"/>
      <c r="S150" s="34" t="n"/>
      <c r="T150" s="34" t="n"/>
      <c r="U150" s="35" t="inlineStr">
        <is>
          <t>кг</t>
        </is>
      </c>
      <c r="V150" s="658" t="n">
        <v>0</v>
      </c>
      <c r="W150" s="65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19" t="n">
        <v>4680115881785</v>
      </c>
      <c r="E151" s="320" t="n"/>
      <c r="F151" s="657" t="n">
        <v>0.35</v>
      </c>
      <c r="G151" s="32" t="n">
        <v>6</v>
      </c>
      <c r="H151" s="657" t="n">
        <v>2.1</v>
      </c>
      <c r="I151" s="657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2" t="n"/>
      <c r="P151" s="322" t="n"/>
      <c r="Q151" s="322" t="n"/>
      <c r="R151" s="320" t="n"/>
      <c r="S151" s="34" t="n"/>
      <c r="T151" s="34" t="n"/>
      <c r="U151" s="35" t="inlineStr">
        <is>
          <t>кг</t>
        </is>
      </c>
      <c r="V151" s="658" t="n">
        <v>0</v>
      </c>
      <c r="W151" s="65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19" t="n">
        <v>4680115881679</v>
      </c>
      <c r="E152" s="320" t="n"/>
      <c r="F152" s="657" t="n">
        <v>0.35</v>
      </c>
      <c r="G152" s="32" t="n">
        <v>6</v>
      </c>
      <c r="H152" s="657" t="n">
        <v>2.1</v>
      </c>
      <c r="I152" s="657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2" t="n"/>
      <c r="P152" s="322" t="n"/>
      <c r="Q152" s="322" t="n"/>
      <c r="R152" s="320" t="n"/>
      <c r="S152" s="34" t="n"/>
      <c r="T152" s="34" t="n"/>
      <c r="U152" s="35" t="inlineStr">
        <is>
          <t>кг</t>
        </is>
      </c>
      <c r="V152" s="658" t="n">
        <v>0</v>
      </c>
      <c r="W152" s="659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19" t="n">
        <v>4680115880191</v>
      </c>
      <c r="E153" s="320" t="n"/>
      <c r="F153" s="657" t="n">
        <v>0.4</v>
      </c>
      <c r="G153" s="32" t="n">
        <v>6</v>
      </c>
      <c r="H153" s="657" t="n">
        <v>2.4</v>
      </c>
      <c r="I153" s="657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1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2" t="n"/>
      <c r="P153" s="322" t="n"/>
      <c r="Q153" s="322" t="n"/>
      <c r="R153" s="320" t="n"/>
      <c r="S153" s="34" t="n"/>
      <c r="T153" s="34" t="n"/>
      <c r="U153" s="35" t="inlineStr">
        <is>
          <t>кг</t>
        </is>
      </c>
      <c r="V153" s="658" t="n">
        <v>0</v>
      </c>
      <c r="W153" s="659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>
      <c r="A154" s="326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8" t="n"/>
      <c r="N154" s="323" t="inlineStr">
        <is>
          <t>Итого</t>
        </is>
      </c>
      <c r="O154" s="324" t="n"/>
      <c r="P154" s="324" t="n"/>
      <c r="Q154" s="324" t="n"/>
      <c r="R154" s="324" t="n"/>
      <c r="S154" s="324" t="n"/>
      <c r="T154" s="325" t="n"/>
      <c r="U154" s="37" t="inlineStr">
        <is>
          <t>кор</t>
        </is>
      </c>
      <c r="V154" s="660">
        <f>IFERROR(V145/H145,"0")+IFERROR(V146/H146,"0")+IFERROR(V147/H147,"0")+IFERROR(V148/H148,"0")+IFERROR(V149/H149,"0")+IFERROR(V150/H150,"0")+IFERROR(V151/H151,"0")+IFERROR(V152/H152,"0")+IFERROR(V153/H153,"0")</f>
        <v/>
      </c>
      <c r="W154" s="660">
        <f>IFERROR(W145/H145,"0")+IFERROR(W146/H146,"0")+IFERROR(W147/H147,"0")+IFERROR(W148/H148,"0")+IFERROR(W149/H149,"0")+IFERROR(W150/H150,"0")+IFERROR(W151/H151,"0")+IFERROR(W152/H152,"0")+IFERROR(W153/H153,"0")</f>
        <v/>
      </c>
      <c r="X154" s="660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61" t="n"/>
      <c r="Z154" s="661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8" t="n"/>
      <c r="N155" s="323" t="inlineStr">
        <is>
          <t>Итого</t>
        </is>
      </c>
      <c r="O155" s="324" t="n"/>
      <c r="P155" s="324" t="n"/>
      <c r="Q155" s="324" t="n"/>
      <c r="R155" s="324" t="n"/>
      <c r="S155" s="324" t="n"/>
      <c r="T155" s="325" t="n"/>
      <c r="U155" s="37" t="inlineStr">
        <is>
          <t>кг</t>
        </is>
      </c>
      <c r="V155" s="660">
        <f>IFERROR(SUM(V145:V153),"0")</f>
        <v/>
      </c>
      <c r="W155" s="660">
        <f>IFERROR(SUM(W145:W153),"0")</f>
        <v/>
      </c>
      <c r="X155" s="37" t="n"/>
      <c r="Y155" s="661" t="n"/>
      <c r="Z155" s="661" t="n"/>
    </row>
    <row r="156" ht="16.5" customHeight="1">
      <c r="A156" s="339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39" t="n"/>
      <c r="Z156" s="339" t="n"/>
    </row>
    <row r="157" ht="14.25" customHeight="1">
      <c r="A157" s="332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32" t="n"/>
      <c r="Z157" s="332" t="n"/>
    </row>
    <row r="158" ht="16.5" customHeight="1">
      <c r="A158" s="54" t="inlineStr">
        <is>
          <t>SU002824</t>
        </is>
      </c>
      <c r="B158" s="54" t="inlineStr">
        <is>
          <t>P003231</t>
        </is>
      </c>
      <c r="C158" s="31" t="n">
        <v>4301011450</v>
      </c>
      <c r="D158" s="319" t="n">
        <v>4680115881402</v>
      </c>
      <c r="E158" s="320" t="n"/>
      <c r="F158" s="657" t="n">
        <v>1.35</v>
      </c>
      <c r="G158" s="32" t="n">
        <v>8</v>
      </c>
      <c r="H158" s="657" t="n">
        <v>10.8</v>
      </c>
      <c r="I158" s="657" t="n">
        <v>11.28</v>
      </c>
      <c r="J158" s="32" t="n">
        <v>56</v>
      </c>
      <c r="K158" s="32" t="inlineStr">
        <is>
          <t>8</t>
        </is>
      </c>
      <c r="L158" s="33" t="inlineStr">
        <is>
          <t>СК1</t>
        </is>
      </c>
      <c r="M158" s="32" t="n">
        <v>55</v>
      </c>
      <c r="N158" s="50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322" t="n"/>
      <c r="P158" s="322" t="n"/>
      <c r="Q158" s="322" t="n"/>
      <c r="R158" s="320" t="n"/>
      <c r="S158" s="34" t="n"/>
      <c r="T158" s="34" t="n"/>
      <c r="U158" s="35" t="inlineStr">
        <is>
          <t>кг</t>
        </is>
      </c>
      <c r="V158" s="658" t="n">
        <v>0</v>
      </c>
      <c r="W158" s="659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41" t="inlineStr">
        <is>
          <t>КИ</t>
        </is>
      </c>
    </row>
    <row r="159" ht="27" customHeight="1">
      <c r="A159" s="54" t="inlineStr">
        <is>
          <t>SU002823</t>
        </is>
      </c>
      <c r="B159" s="54" t="inlineStr">
        <is>
          <t>P003230</t>
        </is>
      </c>
      <c r="C159" s="31" t="n">
        <v>4301011454</v>
      </c>
      <c r="D159" s="319" t="n">
        <v>4680115881396</v>
      </c>
      <c r="E159" s="320" t="n"/>
      <c r="F159" s="657" t="n">
        <v>0.45</v>
      </c>
      <c r="G159" s="32" t="n">
        <v>6</v>
      </c>
      <c r="H159" s="657" t="n">
        <v>2.7</v>
      </c>
      <c r="I159" s="657" t="n">
        <v>2.9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2" t="n">
        <v>55</v>
      </c>
      <c r="N159" s="5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322" t="n"/>
      <c r="P159" s="322" t="n"/>
      <c r="Q159" s="322" t="n"/>
      <c r="R159" s="320" t="n"/>
      <c r="S159" s="34" t="n"/>
      <c r="T159" s="34" t="n"/>
      <c r="U159" s="35" t="inlineStr">
        <is>
          <t>кг</t>
        </is>
      </c>
      <c r="V159" s="658" t="n">
        <v>0</v>
      </c>
      <c r="W159" s="659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42" t="inlineStr">
        <is>
          <t>КИ</t>
        </is>
      </c>
    </row>
    <row r="160">
      <c r="A160" s="326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328" t="n"/>
      <c r="N160" s="323" t="inlineStr">
        <is>
          <t>Итого</t>
        </is>
      </c>
      <c r="O160" s="324" t="n"/>
      <c r="P160" s="324" t="n"/>
      <c r="Q160" s="324" t="n"/>
      <c r="R160" s="324" t="n"/>
      <c r="S160" s="324" t="n"/>
      <c r="T160" s="325" t="n"/>
      <c r="U160" s="37" t="inlineStr">
        <is>
          <t>кор</t>
        </is>
      </c>
      <c r="V160" s="660">
        <f>IFERROR(V158/H158,"0")+IFERROR(V159/H159,"0")</f>
        <v/>
      </c>
      <c r="W160" s="660">
        <f>IFERROR(W158/H158,"0")+IFERROR(W159/H159,"0")</f>
        <v/>
      </c>
      <c r="X160" s="660">
        <f>IFERROR(IF(X158="",0,X158),"0")+IFERROR(IF(X159="",0,X159),"0")</f>
        <v/>
      </c>
      <c r="Y160" s="661" t="n"/>
      <c r="Z160" s="661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8" t="n"/>
      <c r="N161" s="323" t="inlineStr">
        <is>
          <t>Итого</t>
        </is>
      </c>
      <c r="O161" s="324" t="n"/>
      <c r="P161" s="324" t="n"/>
      <c r="Q161" s="324" t="n"/>
      <c r="R161" s="324" t="n"/>
      <c r="S161" s="324" t="n"/>
      <c r="T161" s="325" t="n"/>
      <c r="U161" s="37" t="inlineStr">
        <is>
          <t>кг</t>
        </is>
      </c>
      <c r="V161" s="660">
        <f>IFERROR(SUM(V158:V159),"0")</f>
        <v/>
      </c>
      <c r="W161" s="660">
        <f>IFERROR(SUM(W158:W159),"0")</f>
        <v/>
      </c>
      <c r="X161" s="37" t="n"/>
      <c r="Y161" s="661" t="n"/>
      <c r="Z161" s="661" t="n"/>
    </row>
    <row r="162" ht="14.25" customHeight="1">
      <c r="A162" s="332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32" t="n"/>
      <c r="Z162" s="332" t="n"/>
    </row>
    <row r="163" ht="16.5" customHeight="1">
      <c r="A163" s="54" t="inlineStr">
        <is>
          <t>SU003068</t>
        </is>
      </c>
      <c r="B163" s="54" t="inlineStr">
        <is>
          <t>P003611</t>
        </is>
      </c>
      <c r="C163" s="31" t="n">
        <v>4301020262</v>
      </c>
      <c r="D163" s="319" t="n">
        <v>4680115882935</v>
      </c>
      <c r="E163" s="320" t="n"/>
      <c r="F163" s="657" t="n">
        <v>1.35</v>
      </c>
      <c r="G163" s="32" t="n">
        <v>8</v>
      </c>
      <c r="H163" s="657" t="n">
        <v>10.8</v>
      </c>
      <c r="I163" s="657" t="n">
        <v>11.28</v>
      </c>
      <c r="J163" s="32" t="n">
        <v>56</v>
      </c>
      <c r="K163" s="32" t="inlineStr">
        <is>
          <t>8</t>
        </is>
      </c>
      <c r="L163" s="33" t="inlineStr">
        <is>
          <t>СК3</t>
        </is>
      </c>
      <c r="M163" s="32" t="n">
        <v>50</v>
      </c>
      <c r="N163" s="488" t="inlineStr">
        <is>
          <t>Ветчина «Сочинка с сочным окороком» Весовой п/а ТМ «Стародворье»</t>
        </is>
      </c>
      <c r="O163" s="322" t="n"/>
      <c r="P163" s="322" t="n"/>
      <c r="Q163" s="322" t="n"/>
      <c r="R163" s="320" t="n"/>
      <c r="S163" s="34" t="n"/>
      <c r="T163" s="34" t="n"/>
      <c r="U163" s="35" t="inlineStr">
        <is>
          <t>кг</t>
        </is>
      </c>
      <c r="V163" s="658" t="n">
        <v>0</v>
      </c>
      <c r="W163" s="659">
        <f>IFERROR(IF(V163="",0,CEILING((V163/$H163),1)*$H163),"")</f>
        <v/>
      </c>
      <c r="X163" s="36">
        <f>IFERROR(IF(W163=0,"",ROUNDUP(W163/H163,0)*0.02175),"")</f>
        <v/>
      </c>
      <c r="Y163" s="56" t="n"/>
      <c r="Z163" s="57" t="n"/>
      <c r="AD163" s="58" t="n"/>
      <c r="BA163" s="143" t="inlineStr">
        <is>
          <t>КИ</t>
        </is>
      </c>
    </row>
    <row r="164" ht="16.5" customHeight="1">
      <c r="A164" s="54" t="inlineStr">
        <is>
          <t>SU002757</t>
        </is>
      </c>
      <c r="B164" s="54" t="inlineStr">
        <is>
          <t>P003128</t>
        </is>
      </c>
      <c r="C164" s="31" t="n">
        <v>4301020220</v>
      </c>
      <c r="D164" s="319" t="n">
        <v>4680115880764</v>
      </c>
      <c r="E164" s="320" t="n"/>
      <c r="F164" s="657" t="n">
        <v>0.35</v>
      </c>
      <c r="G164" s="32" t="n">
        <v>6</v>
      </c>
      <c r="H164" s="657" t="n">
        <v>2.1</v>
      </c>
      <c r="I164" s="657" t="n">
        <v>2.3</v>
      </c>
      <c r="J164" s="32" t="n">
        <v>156</v>
      </c>
      <c r="K164" s="32" t="inlineStr">
        <is>
          <t>12</t>
        </is>
      </c>
      <c r="L164" s="33" t="inlineStr">
        <is>
          <t>СК1</t>
        </is>
      </c>
      <c r="M164" s="32" t="n">
        <v>50</v>
      </c>
      <c r="N164" s="6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322" t="n"/>
      <c r="P164" s="322" t="n"/>
      <c r="Q164" s="322" t="n"/>
      <c r="R164" s="320" t="n"/>
      <c r="S164" s="34" t="n"/>
      <c r="T164" s="34" t="n"/>
      <c r="U164" s="35" t="inlineStr">
        <is>
          <t>кг</t>
        </is>
      </c>
      <c r="V164" s="658" t="n">
        <v>0</v>
      </c>
      <c r="W164" s="659">
        <f>IFERROR(IF(V164="",0,CEILING((V164/$H164),1)*$H164),"")</f>
        <v/>
      </c>
      <c r="X164" s="36">
        <f>IFERROR(IF(W164=0,"",ROUNDUP(W164/H164,0)*0.00753),"")</f>
        <v/>
      </c>
      <c r="Y164" s="56" t="n"/>
      <c r="Z164" s="57" t="n"/>
      <c r="AD164" s="58" t="n"/>
      <c r="BA164" s="144" t="inlineStr">
        <is>
          <t>КИ</t>
        </is>
      </c>
    </row>
    <row r="165">
      <c r="A165" s="326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328" t="n"/>
      <c r="N165" s="323" t="inlineStr">
        <is>
          <t>Итого</t>
        </is>
      </c>
      <c r="O165" s="324" t="n"/>
      <c r="P165" s="324" t="n"/>
      <c r="Q165" s="324" t="n"/>
      <c r="R165" s="324" t="n"/>
      <c r="S165" s="324" t="n"/>
      <c r="T165" s="325" t="n"/>
      <c r="U165" s="37" t="inlineStr">
        <is>
          <t>кор</t>
        </is>
      </c>
      <c r="V165" s="660">
        <f>IFERROR(V163/H163,"0")+IFERROR(V164/H164,"0")</f>
        <v/>
      </c>
      <c r="W165" s="660">
        <f>IFERROR(W163/H163,"0")+IFERROR(W164/H164,"0")</f>
        <v/>
      </c>
      <c r="X165" s="660">
        <f>IFERROR(IF(X163="",0,X163),"0")+IFERROR(IF(X164="",0,X164),"0")</f>
        <v/>
      </c>
      <c r="Y165" s="661" t="n"/>
      <c r="Z165" s="661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8" t="n"/>
      <c r="N166" s="323" t="inlineStr">
        <is>
          <t>Итого</t>
        </is>
      </c>
      <c r="O166" s="324" t="n"/>
      <c r="P166" s="324" t="n"/>
      <c r="Q166" s="324" t="n"/>
      <c r="R166" s="324" t="n"/>
      <c r="S166" s="324" t="n"/>
      <c r="T166" s="325" t="n"/>
      <c r="U166" s="37" t="inlineStr">
        <is>
          <t>кг</t>
        </is>
      </c>
      <c r="V166" s="660">
        <f>IFERROR(SUM(V163:V164),"0")</f>
        <v/>
      </c>
      <c r="W166" s="660">
        <f>IFERROR(SUM(W163:W164),"0")</f>
        <v/>
      </c>
      <c r="X166" s="37" t="n"/>
      <c r="Y166" s="661" t="n"/>
      <c r="Z166" s="661" t="n"/>
    </row>
    <row r="167" ht="14.25" customHeight="1">
      <c r="A167" s="332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32" t="n"/>
      <c r="Z167" s="332" t="n"/>
    </row>
    <row r="168" ht="27" customHeight="1">
      <c r="A168" s="54" t="inlineStr">
        <is>
          <t>SU002941</t>
        </is>
      </c>
      <c r="B168" s="54" t="inlineStr">
        <is>
          <t>P003387</t>
        </is>
      </c>
      <c r="C168" s="31" t="n">
        <v>4301031224</v>
      </c>
      <c r="D168" s="319" t="n">
        <v>4680115882683</v>
      </c>
      <c r="E168" s="320" t="n"/>
      <c r="F168" s="657" t="n">
        <v>0.9</v>
      </c>
      <c r="G168" s="32" t="n">
        <v>6</v>
      </c>
      <c r="H168" s="657" t="n">
        <v>5.4</v>
      </c>
      <c r="I168" s="65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1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322" t="n"/>
      <c r="P168" s="322" t="n"/>
      <c r="Q168" s="322" t="n"/>
      <c r="R168" s="320" t="n"/>
      <c r="S168" s="34" t="n"/>
      <c r="T168" s="34" t="n"/>
      <c r="U168" s="35" t="inlineStr">
        <is>
          <t>кг</t>
        </is>
      </c>
      <c r="V168" s="658" t="n">
        <v>0</v>
      </c>
      <c r="W168" s="65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SU002943</t>
        </is>
      </c>
      <c r="B169" s="54" t="inlineStr">
        <is>
          <t>P003401</t>
        </is>
      </c>
      <c r="C169" s="31" t="n">
        <v>4301031230</v>
      </c>
      <c r="D169" s="319" t="n">
        <v>4680115882690</v>
      </c>
      <c r="E169" s="320" t="n"/>
      <c r="F169" s="657" t="n">
        <v>0.9</v>
      </c>
      <c r="G169" s="32" t="n">
        <v>6</v>
      </c>
      <c r="H169" s="657" t="n">
        <v>5.4</v>
      </c>
      <c r="I169" s="65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0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322" t="n"/>
      <c r="P169" s="322" t="n"/>
      <c r="Q169" s="322" t="n"/>
      <c r="R169" s="320" t="n"/>
      <c r="S169" s="34" t="n"/>
      <c r="T169" s="34" t="n"/>
      <c r="U169" s="35" t="inlineStr">
        <is>
          <t>кг</t>
        </is>
      </c>
      <c r="V169" s="658" t="n">
        <v>0</v>
      </c>
      <c r="W169" s="65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SU002945</t>
        </is>
      </c>
      <c r="B170" s="54" t="inlineStr">
        <is>
          <t>P003383</t>
        </is>
      </c>
      <c r="C170" s="31" t="n">
        <v>4301031220</v>
      </c>
      <c r="D170" s="319" t="n">
        <v>4680115882669</v>
      </c>
      <c r="E170" s="320" t="n"/>
      <c r="F170" s="657" t="n">
        <v>0.9</v>
      </c>
      <c r="G170" s="32" t="n">
        <v>6</v>
      </c>
      <c r="H170" s="657" t="n">
        <v>5.4</v>
      </c>
      <c r="I170" s="657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322" t="n"/>
      <c r="P170" s="322" t="n"/>
      <c r="Q170" s="322" t="n"/>
      <c r="R170" s="320" t="n"/>
      <c r="S170" s="34" t="n"/>
      <c r="T170" s="34" t="n"/>
      <c r="U170" s="35" t="inlineStr">
        <is>
          <t>кг</t>
        </is>
      </c>
      <c r="V170" s="658" t="n">
        <v>0</v>
      </c>
      <c r="W170" s="659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SU002947</t>
        </is>
      </c>
      <c r="B171" s="54" t="inlineStr">
        <is>
          <t>P003384</t>
        </is>
      </c>
      <c r="C171" s="31" t="n">
        <v>4301031221</v>
      </c>
      <c r="D171" s="319" t="n">
        <v>4680115882676</v>
      </c>
      <c r="E171" s="320" t="n"/>
      <c r="F171" s="657" t="n">
        <v>0.9</v>
      </c>
      <c r="G171" s="32" t="n">
        <v>6</v>
      </c>
      <c r="H171" s="657" t="n">
        <v>5.4</v>
      </c>
      <c r="I171" s="657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322" t="n"/>
      <c r="P171" s="322" t="n"/>
      <c r="Q171" s="322" t="n"/>
      <c r="R171" s="320" t="n"/>
      <c r="S171" s="34" t="n"/>
      <c r="T171" s="34" t="n"/>
      <c r="U171" s="35" t="inlineStr">
        <is>
          <t>кг</t>
        </is>
      </c>
      <c r="V171" s="658" t="n">
        <v>0</v>
      </c>
      <c r="W171" s="659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>
      <c r="A172" s="326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328" t="n"/>
      <c r="N172" s="323" t="inlineStr">
        <is>
          <t>Итого</t>
        </is>
      </c>
      <c r="O172" s="324" t="n"/>
      <c r="P172" s="324" t="n"/>
      <c r="Q172" s="324" t="n"/>
      <c r="R172" s="324" t="n"/>
      <c r="S172" s="324" t="n"/>
      <c r="T172" s="325" t="n"/>
      <c r="U172" s="37" t="inlineStr">
        <is>
          <t>кор</t>
        </is>
      </c>
      <c r="V172" s="660">
        <f>IFERROR(V168/H168,"0")+IFERROR(V169/H169,"0")+IFERROR(V170/H170,"0")+IFERROR(V171/H171,"0")</f>
        <v/>
      </c>
      <c r="W172" s="660">
        <f>IFERROR(W168/H168,"0")+IFERROR(W169/H169,"0")+IFERROR(W170/H170,"0")+IFERROR(W171/H171,"0")</f>
        <v/>
      </c>
      <c r="X172" s="660">
        <f>IFERROR(IF(X168="",0,X168),"0")+IFERROR(IF(X169="",0,X169),"0")+IFERROR(IF(X170="",0,X170),"0")+IFERROR(IF(X171="",0,X171),"0")</f>
        <v/>
      </c>
      <c r="Y172" s="661" t="n"/>
      <c r="Z172" s="661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8" t="n"/>
      <c r="N173" s="323" t="inlineStr">
        <is>
          <t>Итого</t>
        </is>
      </c>
      <c r="O173" s="324" t="n"/>
      <c r="P173" s="324" t="n"/>
      <c r="Q173" s="324" t="n"/>
      <c r="R173" s="324" t="n"/>
      <c r="S173" s="324" t="n"/>
      <c r="T173" s="325" t="n"/>
      <c r="U173" s="37" t="inlineStr">
        <is>
          <t>кг</t>
        </is>
      </c>
      <c r="V173" s="660">
        <f>IFERROR(SUM(V168:V171),"0")</f>
        <v/>
      </c>
      <c r="W173" s="660">
        <f>IFERROR(SUM(W168:W171),"0")</f>
        <v/>
      </c>
      <c r="X173" s="37" t="n"/>
      <c r="Y173" s="661" t="n"/>
      <c r="Z173" s="661" t="n"/>
    </row>
    <row r="174" ht="14.25" customHeight="1">
      <c r="A174" s="332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32" t="n"/>
      <c r="Z174" s="332" t="n"/>
    </row>
    <row r="175" ht="27" customHeight="1">
      <c r="A175" s="54" t="inlineStr">
        <is>
          <t>SU002857</t>
        </is>
      </c>
      <c r="B175" s="54" t="inlineStr">
        <is>
          <t>P003264</t>
        </is>
      </c>
      <c r="C175" s="31" t="n">
        <v>4301051409</v>
      </c>
      <c r="D175" s="319" t="n">
        <v>4680115881556</v>
      </c>
      <c r="E175" s="320" t="n"/>
      <c r="F175" s="657" t="n">
        <v>1</v>
      </c>
      <c r="G175" s="32" t="n">
        <v>4</v>
      </c>
      <c r="H175" s="657" t="n">
        <v>4</v>
      </c>
      <c r="I175" s="657" t="n">
        <v>4.408</v>
      </c>
      <c r="J175" s="32" t="n">
        <v>104</v>
      </c>
      <c r="K175" s="32" t="inlineStr">
        <is>
          <t>8</t>
        </is>
      </c>
      <c r="L175" s="33" t="inlineStr">
        <is>
          <t>СК3</t>
        </is>
      </c>
      <c r="M175" s="32" t="n">
        <v>45</v>
      </c>
      <c r="N175" s="35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322" t="n"/>
      <c r="P175" s="322" t="n"/>
      <c r="Q175" s="322" t="n"/>
      <c r="R175" s="320" t="n"/>
      <c r="S175" s="34" t="n"/>
      <c r="T175" s="34" t="n"/>
      <c r="U175" s="35" t="inlineStr">
        <is>
          <t>кг</t>
        </is>
      </c>
      <c r="V175" s="658" t="n">
        <v>0</v>
      </c>
      <c r="W175" s="659">
        <f>IFERROR(IF(V175="",0,CEILING((V175/$H175),1)*$H175),"")</f>
        <v/>
      </c>
      <c r="X175" s="36">
        <f>IFERROR(IF(W175=0,"",ROUNDUP(W175/H175,0)*0.01196),"")</f>
        <v/>
      </c>
      <c r="Y175" s="56" t="n"/>
      <c r="Z175" s="57" t="n"/>
      <c r="AD175" s="58" t="n"/>
      <c r="BA175" s="149" t="inlineStr">
        <is>
          <t>КИ</t>
        </is>
      </c>
    </row>
    <row r="176" ht="16.5" customHeight="1">
      <c r="A176" s="54" t="inlineStr">
        <is>
          <t>SU002725</t>
        </is>
      </c>
      <c r="B176" s="54" t="inlineStr">
        <is>
          <t>P003672</t>
        </is>
      </c>
      <c r="C176" s="31" t="n">
        <v>4301051538</v>
      </c>
      <c r="D176" s="319" t="n">
        <v>4680115880573</v>
      </c>
      <c r="E176" s="320" t="n"/>
      <c r="F176" s="657" t="n">
        <v>1.45</v>
      </c>
      <c r="G176" s="32" t="n">
        <v>6</v>
      </c>
      <c r="H176" s="657" t="n">
        <v>8.699999999999999</v>
      </c>
      <c r="I176" s="657" t="n">
        <v>9.263999999999999</v>
      </c>
      <c r="J176" s="32" t="n">
        <v>56</v>
      </c>
      <c r="K176" s="32" t="inlineStr">
        <is>
          <t>8</t>
        </is>
      </c>
      <c r="L176" s="33" t="inlineStr">
        <is>
          <t>СК2</t>
        </is>
      </c>
      <c r="M176" s="32" t="n">
        <v>45</v>
      </c>
      <c r="N176" s="389" t="inlineStr">
        <is>
          <t>Сосиски «Сочинки» Весовой п/а ТМ «Стародворье»</t>
        </is>
      </c>
      <c r="O176" s="322" t="n"/>
      <c r="P176" s="322" t="n"/>
      <c r="Q176" s="322" t="n"/>
      <c r="R176" s="320" t="n"/>
      <c r="S176" s="34" t="n"/>
      <c r="T176" s="34" t="n"/>
      <c r="U176" s="35" t="inlineStr">
        <is>
          <t>кг</t>
        </is>
      </c>
      <c r="V176" s="658" t="n">
        <v>0</v>
      </c>
      <c r="W176" s="659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SU002843</t>
        </is>
      </c>
      <c r="B177" s="54" t="inlineStr">
        <is>
          <t>P003263</t>
        </is>
      </c>
      <c r="C177" s="31" t="n">
        <v>4301051408</v>
      </c>
      <c r="D177" s="319" t="n">
        <v>4680115881594</v>
      </c>
      <c r="E177" s="320" t="n"/>
      <c r="F177" s="657" t="n">
        <v>1.35</v>
      </c>
      <c r="G177" s="32" t="n">
        <v>6</v>
      </c>
      <c r="H177" s="657" t="n">
        <v>8.1</v>
      </c>
      <c r="I177" s="657" t="n">
        <v>8.664</v>
      </c>
      <c r="J177" s="32" t="n">
        <v>56</v>
      </c>
      <c r="K177" s="32" t="inlineStr">
        <is>
          <t>8</t>
        </is>
      </c>
      <c r="L177" s="33" t="inlineStr">
        <is>
          <t>СК3</t>
        </is>
      </c>
      <c r="M177" s="32" t="n">
        <v>40</v>
      </c>
      <c r="N177" s="5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322" t="n"/>
      <c r="P177" s="322" t="n"/>
      <c r="Q177" s="322" t="n"/>
      <c r="R177" s="320" t="n"/>
      <c r="S177" s="34" t="n"/>
      <c r="T177" s="34" t="n"/>
      <c r="U177" s="35" t="inlineStr">
        <is>
          <t>кг</t>
        </is>
      </c>
      <c r="V177" s="658" t="n">
        <v>0</v>
      </c>
      <c r="W177" s="65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SU002858</t>
        </is>
      </c>
      <c r="B178" s="54" t="inlineStr">
        <is>
          <t>P003581</t>
        </is>
      </c>
      <c r="C178" s="31" t="n">
        <v>4301051505</v>
      </c>
      <c r="D178" s="319" t="n">
        <v>4680115881587</v>
      </c>
      <c r="E178" s="320" t="n"/>
      <c r="F178" s="657" t="n">
        <v>1</v>
      </c>
      <c r="G178" s="32" t="n">
        <v>4</v>
      </c>
      <c r="H178" s="657" t="n">
        <v>4</v>
      </c>
      <c r="I178" s="657" t="n">
        <v>4.408</v>
      </c>
      <c r="J178" s="32" t="n">
        <v>104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66" t="inlineStr">
        <is>
          <t>Сосиски «Сочинки по-баварски с сыром» вес п/а ТМ «Стародворье» 1,0 кг</t>
        </is>
      </c>
      <c r="O178" s="322" t="n"/>
      <c r="P178" s="322" t="n"/>
      <c r="Q178" s="322" t="n"/>
      <c r="R178" s="320" t="n"/>
      <c r="S178" s="34" t="n"/>
      <c r="T178" s="34" t="n"/>
      <c r="U178" s="35" t="inlineStr">
        <is>
          <t>кг</t>
        </is>
      </c>
      <c r="V178" s="658" t="n">
        <v>0</v>
      </c>
      <c r="W178" s="659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SU002795</t>
        </is>
      </c>
      <c r="B179" s="54" t="inlineStr">
        <is>
          <t>P003203</t>
        </is>
      </c>
      <c r="C179" s="31" t="n">
        <v>4301051380</v>
      </c>
      <c r="D179" s="319" t="n">
        <v>4680115880962</v>
      </c>
      <c r="E179" s="320" t="n"/>
      <c r="F179" s="657" t="n">
        <v>1.3</v>
      </c>
      <c r="G179" s="32" t="n">
        <v>6</v>
      </c>
      <c r="H179" s="657" t="n">
        <v>7.8</v>
      </c>
      <c r="I179" s="657" t="n">
        <v>8.364000000000001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52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322" t="n"/>
      <c r="P179" s="322" t="n"/>
      <c r="Q179" s="322" t="n"/>
      <c r="R179" s="320" t="n"/>
      <c r="S179" s="34" t="n"/>
      <c r="T179" s="34" t="n"/>
      <c r="U179" s="35" t="inlineStr">
        <is>
          <t>кг</t>
        </is>
      </c>
      <c r="V179" s="658" t="n">
        <v>0</v>
      </c>
      <c r="W179" s="659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SU002845</t>
        </is>
      </c>
      <c r="B180" s="54" t="inlineStr">
        <is>
          <t>P003266</t>
        </is>
      </c>
      <c r="C180" s="31" t="n">
        <v>4301051411</v>
      </c>
      <c r="D180" s="319" t="n">
        <v>4680115881617</v>
      </c>
      <c r="E180" s="320" t="n"/>
      <c r="F180" s="657" t="n">
        <v>1.35</v>
      </c>
      <c r="G180" s="32" t="n">
        <v>6</v>
      </c>
      <c r="H180" s="657" t="n">
        <v>8.1</v>
      </c>
      <c r="I180" s="657" t="n">
        <v>8.646000000000001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4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322" t="n"/>
      <c r="P180" s="322" t="n"/>
      <c r="Q180" s="322" t="n"/>
      <c r="R180" s="320" t="n"/>
      <c r="S180" s="34" t="n"/>
      <c r="T180" s="34" t="n"/>
      <c r="U180" s="35" t="inlineStr">
        <is>
          <t>кг</t>
        </is>
      </c>
      <c r="V180" s="658" t="n">
        <v>0</v>
      </c>
      <c r="W180" s="65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SU002801</t>
        </is>
      </c>
      <c r="B181" s="54" t="inlineStr">
        <is>
          <t>P003475</t>
        </is>
      </c>
      <c r="C181" s="31" t="n">
        <v>4301051487</v>
      </c>
      <c r="D181" s="319" t="n">
        <v>4680115881228</v>
      </c>
      <c r="E181" s="320" t="n"/>
      <c r="F181" s="657" t="n">
        <v>0.4</v>
      </c>
      <c r="G181" s="32" t="n">
        <v>6</v>
      </c>
      <c r="H181" s="657" t="n">
        <v>2.4</v>
      </c>
      <c r="I181" s="657" t="n">
        <v>2.672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0" t="inlineStr">
        <is>
          <t>Сосиски «Сочинки по-баварски с сыром» Фикс.вес 0,4 П/а мгс ТМ «Стародворье»</t>
        </is>
      </c>
      <c r="O181" s="322" t="n"/>
      <c r="P181" s="322" t="n"/>
      <c r="Q181" s="322" t="n"/>
      <c r="R181" s="320" t="n"/>
      <c r="S181" s="34" t="n"/>
      <c r="T181" s="34" t="n"/>
      <c r="U181" s="35" t="inlineStr">
        <is>
          <t>кг</t>
        </is>
      </c>
      <c r="V181" s="658" t="n">
        <v>0</v>
      </c>
      <c r="W181" s="65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SU002802</t>
        </is>
      </c>
      <c r="B182" s="54" t="inlineStr">
        <is>
          <t>P003580</t>
        </is>
      </c>
      <c r="C182" s="31" t="n">
        <v>4301051506</v>
      </c>
      <c r="D182" s="319" t="n">
        <v>4680115881037</v>
      </c>
      <c r="E182" s="320" t="n"/>
      <c r="F182" s="657" t="n">
        <v>0.84</v>
      </c>
      <c r="G182" s="32" t="n">
        <v>4</v>
      </c>
      <c r="H182" s="657" t="n">
        <v>3.36</v>
      </c>
      <c r="I182" s="657" t="n">
        <v>3.618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650" t="inlineStr">
        <is>
          <t>Сосиски «Сочинки по-баварски с сыром» Фикс.вес 0,84 кг п/а мгс ТМ «Стародворье»</t>
        </is>
      </c>
      <c r="O182" s="322" t="n"/>
      <c r="P182" s="322" t="n"/>
      <c r="Q182" s="322" t="n"/>
      <c r="R182" s="320" t="n"/>
      <c r="S182" s="34" t="n"/>
      <c r="T182" s="34" t="n"/>
      <c r="U182" s="35" t="inlineStr">
        <is>
          <t>кг</t>
        </is>
      </c>
      <c r="V182" s="658" t="n">
        <v>0</v>
      </c>
      <c r="W182" s="65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SU002799</t>
        </is>
      </c>
      <c r="B183" s="54" t="inlineStr">
        <is>
          <t>P003217</t>
        </is>
      </c>
      <c r="C183" s="31" t="n">
        <v>4301051384</v>
      </c>
      <c r="D183" s="319" t="n">
        <v>4680115881211</v>
      </c>
      <c r="E183" s="320" t="n"/>
      <c r="F183" s="657" t="n">
        <v>0.4</v>
      </c>
      <c r="G183" s="32" t="n">
        <v>6</v>
      </c>
      <c r="H183" s="657" t="n">
        <v>2.4</v>
      </c>
      <c r="I183" s="657" t="n">
        <v>2.6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322" t="n"/>
      <c r="P183" s="322" t="n"/>
      <c r="Q183" s="322" t="n"/>
      <c r="R183" s="320" t="n"/>
      <c r="S183" s="34" t="n"/>
      <c r="T183" s="34" t="n"/>
      <c r="U183" s="35" t="inlineStr">
        <is>
          <t>кг</t>
        </is>
      </c>
      <c r="V183" s="658" t="n">
        <v>0</v>
      </c>
      <c r="W183" s="65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SU002800</t>
        </is>
      </c>
      <c r="B184" s="54" t="inlineStr">
        <is>
          <t>P003201</t>
        </is>
      </c>
      <c r="C184" s="31" t="n">
        <v>4301051378</v>
      </c>
      <c r="D184" s="319" t="n">
        <v>4680115881020</v>
      </c>
      <c r="E184" s="320" t="n"/>
      <c r="F184" s="657" t="n">
        <v>0.84</v>
      </c>
      <c r="G184" s="32" t="n">
        <v>4</v>
      </c>
      <c r="H184" s="657" t="n">
        <v>3.36</v>
      </c>
      <c r="I184" s="657" t="n">
        <v>3.57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322" t="n"/>
      <c r="P184" s="322" t="n"/>
      <c r="Q184" s="322" t="n"/>
      <c r="R184" s="320" t="n"/>
      <c r="S184" s="34" t="n"/>
      <c r="T184" s="34" t="n"/>
      <c r="U184" s="35" t="inlineStr">
        <is>
          <t>кг</t>
        </is>
      </c>
      <c r="V184" s="658" t="n">
        <v>0</v>
      </c>
      <c r="W184" s="659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SU002842</t>
        </is>
      </c>
      <c r="B185" s="54" t="inlineStr">
        <is>
          <t>P003262</t>
        </is>
      </c>
      <c r="C185" s="31" t="n">
        <v>4301051407</v>
      </c>
      <c r="D185" s="319" t="n">
        <v>4680115882195</v>
      </c>
      <c r="E185" s="320" t="n"/>
      <c r="F185" s="657" t="n">
        <v>0.4</v>
      </c>
      <c r="G185" s="32" t="n">
        <v>6</v>
      </c>
      <c r="H185" s="657" t="n">
        <v>2.4</v>
      </c>
      <c r="I185" s="657" t="n">
        <v>2.69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3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322" t="n"/>
      <c r="P185" s="322" t="n"/>
      <c r="Q185" s="322" t="n"/>
      <c r="R185" s="320" t="n"/>
      <c r="S185" s="34" t="n"/>
      <c r="T185" s="34" t="n"/>
      <c r="U185" s="35" t="inlineStr">
        <is>
          <t>кг</t>
        </is>
      </c>
      <c r="V185" s="658" t="n">
        <v>0</v>
      </c>
      <c r="W185" s="65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SU002992</t>
        </is>
      </c>
      <c r="B186" s="54" t="inlineStr">
        <is>
          <t>P003443</t>
        </is>
      </c>
      <c r="C186" s="31" t="n">
        <v>4301051479</v>
      </c>
      <c r="D186" s="319" t="n">
        <v>4680115882607</v>
      </c>
      <c r="E186" s="320" t="n"/>
      <c r="F186" s="657" t="n">
        <v>0.3</v>
      </c>
      <c r="G186" s="32" t="n">
        <v>6</v>
      </c>
      <c r="H186" s="657" t="n">
        <v>1.8</v>
      </c>
      <c r="I186" s="657" t="n">
        <v>2.072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322" t="n"/>
      <c r="P186" s="322" t="n"/>
      <c r="Q186" s="322" t="n"/>
      <c r="R186" s="320" t="n"/>
      <c r="S186" s="34" t="n"/>
      <c r="T186" s="34" t="n"/>
      <c r="U186" s="35" t="inlineStr">
        <is>
          <t>кг</t>
        </is>
      </c>
      <c r="V186" s="658" t="n">
        <v>0</v>
      </c>
      <c r="W186" s="65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SU002618</t>
        </is>
      </c>
      <c r="B187" s="54" t="inlineStr">
        <is>
          <t>P003398</t>
        </is>
      </c>
      <c r="C187" s="31" t="n">
        <v>4301051468</v>
      </c>
      <c r="D187" s="319" t="n">
        <v>4680115880092</v>
      </c>
      <c r="E187" s="320" t="n"/>
      <c r="F187" s="657" t="n">
        <v>0.4</v>
      </c>
      <c r="G187" s="32" t="n">
        <v>6</v>
      </c>
      <c r="H187" s="657" t="n">
        <v>2.4</v>
      </c>
      <c r="I187" s="657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4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322" t="n"/>
      <c r="P187" s="322" t="n"/>
      <c r="Q187" s="322" t="n"/>
      <c r="R187" s="320" t="n"/>
      <c r="S187" s="34" t="n"/>
      <c r="T187" s="34" t="n"/>
      <c r="U187" s="35" t="inlineStr">
        <is>
          <t>кг</t>
        </is>
      </c>
      <c r="V187" s="658" t="n">
        <v>0</v>
      </c>
      <c r="W187" s="65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SU002621</t>
        </is>
      </c>
      <c r="B188" s="54" t="inlineStr">
        <is>
          <t>P003399</t>
        </is>
      </c>
      <c r="C188" s="31" t="n">
        <v>4301051469</v>
      </c>
      <c r="D188" s="319" t="n">
        <v>4680115880221</v>
      </c>
      <c r="E188" s="320" t="n"/>
      <c r="F188" s="657" t="n">
        <v>0.4</v>
      </c>
      <c r="G188" s="32" t="n">
        <v>6</v>
      </c>
      <c r="H188" s="657" t="n">
        <v>2.4</v>
      </c>
      <c r="I188" s="657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322" t="n"/>
      <c r="P188" s="322" t="n"/>
      <c r="Q188" s="322" t="n"/>
      <c r="R188" s="320" t="n"/>
      <c r="S188" s="34" t="n"/>
      <c r="T188" s="34" t="n"/>
      <c r="U188" s="35" t="inlineStr">
        <is>
          <t>кг</t>
        </is>
      </c>
      <c r="V188" s="658" t="n">
        <v>0</v>
      </c>
      <c r="W188" s="65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SU003073</t>
        </is>
      </c>
      <c r="B189" s="54" t="inlineStr">
        <is>
          <t>P003613</t>
        </is>
      </c>
      <c r="C189" s="31" t="n">
        <v>4301051523</v>
      </c>
      <c r="D189" s="319" t="n">
        <v>4680115882942</v>
      </c>
      <c r="E189" s="320" t="n"/>
      <c r="F189" s="657" t="n">
        <v>0.3</v>
      </c>
      <c r="G189" s="32" t="n">
        <v>6</v>
      </c>
      <c r="H189" s="657" t="n">
        <v>1.8</v>
      </c>
      <c r="I189" s="657" t="n">
        <v>2.072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322" t="n"/>
      <c r="P189" s="322" t="n"/>
      <c r="Q189" s="322" t="n"/>
      <c r="R189" s="320" t="n"/>
      <c r="S189" s="34" t="n"/>
      <c r="T189" s="34" t="n"/>
      <c r="U189" s="35" t="inlineStr">
        <is>
          <t>кг</t>
        </is>
      </c>
      <c r="V189" s="658" t="n">
        <v>0</v>
      </c>
      <c r="W189" s="65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SU002686</t>
        </is>
      </c>
      <c r="B190" s="54" t="inlineStr">
        <is>
          <t>P003071</t>
        </is>
      </c>
      <c r="C190" s="31" t="n">
        <v>4301051326</v>
      </c>
      <c r="D190" s="319" t="n">
        <v>4680115880504</v>
      </c>
      <c r="E190" s="320" t="n"/>
      <c r="F190" s="657" t="n">
        <v>0.4</v>
      </c>
      <c r="G190" s="32" t="n">
        <v>6</v>
      </c>
      <c r="H190" s="657" t="n">
        <v>2.4</v>
      </c>
      <c r="I190" s="657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3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322" t="n"/>
      <c r="P190" s="322" t="n"/>
      <c r="Q190" s="322" t="n"/>
      <c r="R190" s="320" t="n"/>
      <c r="S190" s="34" t="n"/>
      <c r="T190" s="34" t="n"/>
      <c r="U190" s="35" t="inlineStr">
        <is>
          <t>кг</t>
        </is>
      </c>
      <c r="V190" s="658" t="n">
        <v>0</v>
      </c>
      <c r="W190" s="65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SU002844</t>
        </is>
      </c>
      <c r="B191" s="54" t="inlineStr">
        <is>
          <t>P003265</t>
        </is>
      </c>
      <c r="C191" s="31" t="n">
        <v>4301051410</v>
      </c>
      <c r="D191" s="319" t="n">
        <v>4680115882164</v>
      </c>
      <c r="E191" s="320" t="n"/>
      <c r="F191" s="657" t="n">
        <v>0.4</v>
      </c>
      <c r="G191" s="32" t="n">
        <v>6</v>
      </c>
      <c r="H191" s="657" t="n">
        <v>2.4</v>
      </c>
      <c r="I191" s="657" t="n">
        <v>2.678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40</v>
      </c>
      <c r="N191" s="39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322" t="n"/>
      <c r="P191" s="322" t="n"/>
      <c r="Q191" s="322" t="n"/>
      <c r="R191" s="320" t="n"/>
      <c r="S191" s="34" t="n"/>
      <c r="T191" s="34" t="n"/>
      <c r="U191" s="35" t="inlineStr">
        <is>
          <t>кг</t>
        </is>
      </c>
      <c r="V191" s="658" t="n">
        <v>0</v>
      </c>
      <c r="W191" s="65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>
      <c r="A192" s="326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328" t="n"/>
      <c r="N192" s="323" t="inlineStr">
        <is>
          <t>Итого</t>
        </is>
      </c>
      <c r="O192" s="324" t="n"/>
      <c r="P192" s="324" t="n"/>
      <c r="Q192" s="324" t="n"/>
      <c r="R192" s="324" t="n"/>
      <c r="S192" s="324" t="n"/>
      <c r="T192" s="325" t="n"/>
      <c r="U192" s="37" t="inlineStr">
        <is>
          <t>кор</t>
        </is>
      </c>
      <c r="V192" s="6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60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60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61" t="n"/>
      <c r="Z192" s="661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8" t="n"/>
      <c r="N193" s="323" t="inlineStr">
        <is>
          <t>Итого</t>
        </is>
      </c>
      <c r="O193" s="324" t="n"/>
      <c r="P193" s="324" t="n"/>
      <c r="Q193" s="324" t="n"/>
      <c r="R193" s="324" t="n"/>
      <c r="S193" s="324" t="n"/>
      <c r="T193" s="325" t="n"/>
      <c r="U193" s="37" t="inlineStr">
        <is>
          <t>кг</t>
        </is>
      </c>
      <c r="V193" s="660">
        <f>IFERROR(SUM(V175:V191),"0")</f>
        <v/>
      </c>
      <c r="W193" s="660">
        <f>IFERROR(SUM(W175:W191),"0")</f>
        <v/>
      </c>
      <c r="X193" s="37" t="n"/>
      <c r="Y193" s="661" t="n"/>
      <c r="Z193" s="661" t="n"/>
    </row>
    <row r="194" ht="14.25" customHeight="1">
      <c r="A194" s="332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32" t="n"/>
      <c r="Z194" s="332" t="n"/>
    </row>
    <row r="195" ht="16.5" customHeight="1">
      <c r="A195" s="54" t="inlineStr">
        <is>
          <t>SU003042</t>
        </is>
      </c>
      <c r="B195" s="54" t="inlineStr">
        <is>
          <t>P003608</t>
        </is>
      </c>
      <c r="C195" s="31" t="n">
        <v>4301060360</v>
      </c>
      <c r="D195" s="319" t="n">
        <v>4680115882874</v>
      </c>
      <c r="E195" s="320" t="n"/>
      <c r="F195" s="657" t="n">
        <v>0.8</v>
      </c>
      <c r="G195" s="32" t="n">
        <v>4</v>
      </c>
      <c r="H195" s="657" t="n">
        <v>3.2</v>
      </c>
      <c r="I195" s="657" t="n">
        <v>3.466</v>
      </c>
      <c r="J195" s="32" t="n">
        <v>120</v>
      </c>
      <c r="K195" s="32" t="inlineStr">
        <is>
          <t>12</t>
        </is>
      </c>
      <c r="L195" s="33" t="inlineStr">
        <is>
          <t>СК2</t>
        </is>
      </c>
      <c r="M195" s="32" t="n">
        <v>30</v>
      </c>
      <c r="N195" s="397" t="inlineStr">
        <is>
          <t>Сардельки «Сочинки» Весовой н/о ТМ «Стародворье»</t>
        </is>
      </c>
      <c r="O195" s="322" t="n"/>
      <c r="P195" s="322" t="n"/>
      <c r="Q195" s="322" t="n"/>
      <c r="R195" s="320" t="n"/>
      <c r="S195" s="34" t="n"/>
      <c r="T195" s="34" t="n"/>
      <c r="U195" s="35" t="inlineStr">
        <is>
          <t>кг</t>
        </is>
      </c>
      <c r="V195" s="658" t="n">
        <v>0</v>
      </c>
      <c r="W195" s="659">
        <f>IFERROR(IF(V195="",0,CEILING((V195/$H195),1)*$H195),"")</f>
        <v/>
      </c>
      <c r="X195" s="36">
        <f>IFERROR(IF(W195=0,"",ROUNDUP(W195/H195,0)*0.00937),"")</f>
        <v/>
      </c>
      <c r="Y195" s="56" t="n"/>
      <c r="Z195" s="57" t="inlineStr">
        <is>
          <t>Новинка</t>
        </is>
      </c>
      <c r="AD195" s="58" t="n"/>
      <c r="BA195" s="166" t="inlineStr">
        <is>
          <t>КИ</t>
        </is>
      </c>
    </row>
    <row r="196" ht="16.5" customHeight="1">
      <c r="A196" s="54" t="inlineStr">
        <is>
          <t>SU003043</t>
        </is>
      </c>
      <c r="B196" s="54" t="inlineStr">
        <is>
          <t>P003604</t>
        </is>
      </c>
      <c r="C196" s="31" t="n">
        <v>4301060359</v>
      </c>
      <c r="D196" s="319" t="n">
        <v>4680115884434</v>
      </c>
      <c r="E196" s="320" t="n"/>
      <c r="F196" s="657" t="n">
        <v>0.8</v>
      </c>
      <c r="G196" s="32" t="n">
        <v>4</v>
      </c>
      <c r="H196" s="657" t="n">
        <v>3.2</v>
      </c>
      <c r="I196" s="657" t="n">
        <v>3.466</v>
      </c>
      <c r="J196" s="32" t="n">
        <v>120</v>
      </c>
      <c r="K196" s="32" t="inlineStr">
        <is>
          <t>12</t>
        </is>
      </c>
      <c r="L196" s="33" t="inlineStr">
        <is>
          <t>СК2</t>
        </is>
      </c>
      <c r="M196" s="32" t="n">
        <v>30</v>
      </c>
      <c r="N196" s="607" t="inlineStr">
        <is>
          <t>Сардельки «Шпикачки Сочинки» Весовой н/о ТМ «Стародворье»</t>
        </is>
      </c>
      <c r="O196" s="322" t="n"/>
      <c r="P196" s="322" t="n"/>
      <c r="Q196" s="322" t="n"/>
      <c r="R196" s="320" t="n"/>
      <c r="S196" s="34" t="n"/>
      <c r="T196" s="34" t="n"/>
      <c r="U196" s="35" t="inlineStr">
        <is>
          <t>кг</t>
        </is>
      </c>
      <c r="V196" s="658" t="n">
        <v>0</v>
      </c>
      <c r="W196" s="659">
        <f>IFERROR(IF(V196="",0,CEILING((V196/$H196),1)*$H196),"")</f>
        <v/>
      </c>
      <c r="X196" s="36">
        <f>IFERROR(IF(W196=0,"",ROUNDUP(W196/H196,0)*0.00937),"")</f>
        <v/>
      </c>
      <c r="Y196" s="56" t="n"/>
      <c r="Z196" s="57" t="inlineStr">
        <is>
          <t>Новинка</t>
        </is>
      </c>
      <c r="AD196" s="58" t="n"/>
      <c r="BA196" s="167" t="inlineStr">
        <is>
          <t>КИ</t>
        </is>
      </c>
    </row>
    <row r="197" ht="16.5" customHeight="1">
      <c r="A197" s="54" t="inlineStr">
        <is>
          <t>SU002758</t>
        </is>
      </c>
      <c r="B197" s="54" t="inlineStr">
        <is>
          <t>P003129</t>
        </is>
      </c>
      <c r="C197" s="31" t="n">
        <v>4301060338</v>
      </c>
      <c r="D197" s="319" t="n">
        <v>4680115880801</v>
      </c>
      <c r="E197" s="320" t="n"/>
      <c r="F197" s="657" t="n">
        <v>0.4</v>
      </c>
      <c r="G197" s="32" t="n">
        <v>6</v>
      </c>
      <c r="H197" s="657" t="n">
        <v>2.4</v>
      </c>
      <c r="I197" s="657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2" t="n">
        <v>40</v>
      </c>
      <c r="N197" s="40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322" t="n"/>
      <c r="P197" s="322" t="n"/>
      <c r="Q197" s="322" t="n"/>
      <c r="R197" s="320" t="n"/>
      <c r="S197" s="34" t="n"/>
      <c r="T197" s="34" t="n"/>
      <c r="U197" s="35" t="inlineStr">
        <is>
          <t>кг</t>
        </is>
      </c>
      <c r="V197" s="658" t="n">
        <v>0</v>
      </c>
      <c r="W197" s="659">
        <f>IFERROR(IF(V197="",0,CEILING((V197/$H197),1)*$H197),"")</f>
        <v/>
      </c>
      <c r="X197" s="36">
        <f>IFERROR(IF(W197=0,"",ROUNDUP(W197/H197,0)*0.00753),"")</f>
        <v/>
      </c>
      <c r="Y197" s="56" t="n"/>
      <c r="Z197" s="57" t="n"/>
      <c r="AD197" s="58" t="n"/>
      <c r="BA197" s="168" t="inlineStr">
        <is>
          <t>КИ</t>
        </is>
      </c>
    </row>
    <row r="198" ht="27" customHeight="1">
      <c r="A198" s="54" t="inlineStr">
        <is>
          <t>SU002759</t>
        </is>
      </c>
      <c r="B198" s="54" t="inlineStr">
        <is>
          <t>P003130</t>
        </is>
      </c>
      <c r="C198" s="31" t="n">
        <v>4301060339</v>
      </c>
      <c r="D198" s="319" t="n">
        <v>4680115880818</v>
      </c>
      <c r="E198" s="320" t="n"/>
      <c r="F198" s="657" t="n">
        <v>0.4</v>
      </c>
      <c r="G198" s="32" t="n">
        <v>6</v>
      </c>
      <c r="H198" s="657" t="n">
        <v>2.4</v>
      </c>
      <c r="I198" s="657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2" t="n">
        <v>40</v>
      </c>
      <c r="N198" s="60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322" t="n"/>
      <c r="P198" s="322" t="n"/>
      <c r="Q198" s="322" t="n"/>
      <c r="R198" s="320" t="n"/>
      <c r="S198" s="34" t="n"/>
      <c r="T198" s="34" t="n"/>
      <c r="U198" s="35" t="inlineStr">
        <is>
          <t>кг</t>
        </is>
      </c>
      <c r="V198" s="658" t="n">
        <v>0</v>
      </c>
      <c r="W198" s="659">
        <f>IFERROR(IF(V198="",0,CEILING((V198/$H198),1)*$H198),"")</f>
        <v/>
      </c>
      <c r="X198" s="36">
        <f>IFERROR(IF(W198=0,"",ROUNDUP(W198/H198,0)*0.00753),"")</f>
        <v/>
      </c>
      <c r="Y198" s="56" t="n"/>
      <c r="Z198" s="57" t="n"/>
      <c r="AD198" s="58" t="n"/>
      <c r="BA198" s="169" t="inlineStr">
        <is>
          <t>КИ</t>
        </is>
      </c>
    </row>
    <row r="199">
      <c r="A199" s="326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8" t="n"/>
      <c r="N199" s="323" t="inlineStr">
        <is>
          <t>Итого</t>
        </is>
      </c>
      <c r="O199" s="324" t="n"/>
      <c r="P199" s="324" t="n"/>
      <c r="Q199" s="324" t="n"/>
      <c r="R199" s="324" t="n"/>
      <c r="S199" s="324" t="n"/>
      <c r="T199" s="325" t="n"/>
      <c r="U199" s="37" t="inlineStr">
        <is>
          <t>кор</t>
        </is>
      </c>
      <c r="V199" s="660">
        <f>IFERROR(V195/H195,"0")+IFERROR(V196/H196,"0")+IFERROR(V197/H197,"0")+IFERROR(V198/H198,"0")</f>
        <v/>
      </c>
      <c r="W199" s="660">
        <f>IFERROR(W195/H195,"0")+IFERROR(W196/H196,"0")+IFERROR(W197/H197,"0")+IFERROR(W198/H198,"0")</f>
        <v/>
      </c>
      <c r="X199" s="660">
        <f>IFERROR(IF(X195="",0,X195),"0")+IFERROR(IF(X196="",0,X196),"0")+IFERROR(IF(X197="",0,X197),"0")+IFERROR(IF(X198="",0,X198),"0")</f>
        <v/>
      </c>
      <c r="Y199" s="661" t="n"/>
      <c r="Z199" s="661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8" t="n"/>
      <c r="N200" s="323" t="inlineStr">
        <is>
          <t>Итого</t>
        </is>
      </c>
      <c r="O200" s="324" t="n"/>
      <c r="P200" s="324" t="n"/>
      <c r="Q200" s="324" t="n"/>
      <c r="R200" s="324" t="n"/>
      <c r="S200" s="324" t="n"/>
      <c r="T200" s="325" t="n"/>
      <c r="U200" s="37" t="inlineStr">
        <is>
          <t>кг</t>
        </is>
      </c>
      <c r="V200" s="660">
        <f>IFERROR(SUM(V195:V198),"0")</f>
        <v/>
      </c>
      <c r="W200" s="660">
        <f>IFERROR(SUM(W195:W198),"0")</f>
        <v/>
      </c>
      <c r="X200" s="37" t="n"/>
      <c r="Y200" s="661" t="n"/>
      <c r="Z200" s="661" t="n"/>
    </row>
    <row r="201" ht="16.5" customHeight="1">
      <c r="A201" s="339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39" t="n"/>
      <c r="Z201" s="339" t="n"/>
    </row>
    <row r="202" ht="14.25" customHeight="1">
      <c r="A202" s="332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32" t="n"/>
      <c r="Z202" s="332" t="n"/>
    </row>
    <row r="203" ht="27" customHeight="1">
      <c r="A203" s="54" t="inlineStr">
        <is>
          <t>SU002617</t>
        </is>
      </c>
      <c r="B203" s="54" t="inlineStr">
        <is>
          <t>P002951</t>
        </is>
      </c>
      <c r="C203" s="31" t="n">
        <v>4301031151</v>
      </c>
      <c r="D203" s="319" t="n">
        <v>4607091389845</v>
      </c>
      <c r="E203" s="320" t="n"/>
      <c r="F203" s="657" t="n">
        <v>0.35</v>
      </c>
      <c r="G203" s="32" t="n">
        <v>6</v>
      </c>
      <c r="H203" s="657" t="n">
        <v>2.1</v>
      </c>
      <c r="I203" s="657" t="n">
        <v>2.2</v>
      </c>
      <c r="J203" s="32" t="n">
        <v>234</v>
      </c>
      <c r="K203" s="32" t="inlineStr">
        <is>
          <t>18</t>
        </is>
      </c>
      <c r="L203" s="33" t="inlineStr">
        <is>
          <t>СК2</t>
        </is>
      </c>
      <c r="M203" s="32" t="n">
        <v>40</v>
      </c>
      <c r="N203" s="59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322" t="n"/>
      <c r="P203" s="322" t="n"/>
      <c r="Q203" s="322" t="n"/>
      <c r="R203" s="320" t="n"/>
      <c r="S203" s="34" t="n"/>
      <c r="T203" s="34" t="n"/>
      <c r="U203" s="35" t="inlineStr">
        <is>
          <t>кг</t>
        </is>
      </c>
      <c r="V203" s="658" t="n">
        <v>0</v>
      </c>
      <c r="W203" s="659">
        <f>IFERROR(IF(V203="",0,CEILING((V203/$H203),1)*$H203),"")</f>
        <v/>
      </c>
      <c r="X203" s="36">
        <f>IFERROR(IF(W203=0,"",ROUNDUP(W203/H203,0)*0.00502),"")</f>
        <v/>
      </c>
      <c r="Y203" s="56" t="n"/>
      <c r="Z203" s="57" t="n"/>
      <c r="AD203" s="58" t="n"/>
      <c r="BA203" s="170" t="inlineStr">
        <is>
          <t>КИ</t>
        </is>
      </c>
    </row>
    <row r="204">
      <c r="A204" s="326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8" t="n"/>
      <c r="N204" s="323" t="inlineStr">
        <is>
          <t>Итого</t>
        </is>
      </c>
      <c r="O204" s="324" t="n"/>
      <c r="P204" s="324" t="n"/>
      <c r="Q204" s="324" t="n"/>
      <c r="R204" s="324" t="n"/>
      <c r="S204" s="324" t="n"/>
      <c r="T204" s="325" t="n"/>
      <c r="U204" s="37" t="inlineStr">
        <is>
          <t>кор</t>
        </is>
      </c>
      <c r="V204" s="660">
        <f>IFERROR(V203/H203,"0")</f>
        <v/>
      </c>
      <c r="W204" s="660">
        <f>IFERROR(W203/H203,"0")</f>
        <v/>
      </c>
      <c r="X204" s="660">
        <f>IFERROR(IF(X203="",0,X203),"0")</f>
        <v/>
      </c>
      <c r="Y204" s="661" t="n"/>
      <c r="Z204" s="661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8" t="n"/>
      <c r="N205" s="323" t="inlineStr">
        <is>
          <t>Итого</t>
        </is>
      </c>
      <c r="O205" s="324" t="n"/>
      <c r="P205" s="324" t="n"/>
      <c r="Q205" s="324" t="n"/>
      <c r="R205" s="324" t="n"/>
      <c r="S205" s="324" t="n"/>
      <c r="T205" s="325" t="n"/>
      <c r="U205" s="37" t="inlineStr">
        <is>
          <t>кг</t>
        </is>
      </c>
      <c r="V205" s="660">
        <f>IFERROR(SUM(V203:V203),"0")</f>
        <v/>
      </c>
      <c r="W205" s="660">
        <f>IFERROR(SUM(W203:W203),"0")</f>
        <v/>
      </c>
      <c r="X205" s="37" t="n"/>
      <c r="Y205" s="661" t="n"/>
      <c r="Z205" s="661" t="n"/>
    </row>
    <row r="206" ht="16.5" customHeight="1">
      <c r="A206" s="339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39" t="n"/>
      <c r="Z206" s="339" t="n"/>
    </row>
    <row r="207" ht="14.25" customHeight="1">
      <c r="A207" s="332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32" t="n"/>
      <c r="Z207" s="332" t="n"/>
    </row>
    <row r="208" ht="27" customHeight="1">
      <c r="A208" s="54" t="inlineStr">
        <is>
          <t>SU000057</t>
        </is>
      </c>
      <c r="B208" s="54" t="inlineStr">
        <is>
          <t>P002047</t>
        </is>
      </c>
      <c r="C208" s="31" t="n">
        <v>4301011346</v>
      </c>
      <c r="D208" s="319" t="n">
        <v>4607091387445</v>
      </c>
      <c r="E208" s="320" t="n"/>
      <c r="F208" s="657" t="n">
        <v>0.9</v>
      </c>
      <c r="G208" s="32" t="n">
        <v>10</v>
      </c>
      <c r="H208" s="657" t="n">
        <v>9</v>
      </c>
      <c r="I208" s="657" t="n">
        <v>9.630000000000001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31</v>
      </c>
      <c r="N208" s="5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322" t="n"/>
      <c r="P208" s="322" t="n"/>
      <c r="Q208" s="322" t="n"/>
      <c r="R208" s="320" t="n"/>
      <c r="S208" s="34" t="n"/>
      <c r="T208" s="34" t="n"/>
      <c r="U208" s="35" t="inlineStr">
        <is>
          <t>кг</t>
        </is>
      </c>
      <c r="V208" s="658" t="n">
        <v>0</v>
      </c>
      <c r="W208" s="65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t="27" customHeight="1">
      <c r="A209" s="54" t="inlineStr">
        <is>
          <t>SU001777</t>
        </is>
      </c>
      <c r="B209" s="54" t="inlineStr">
        <is>
          <t>P002226</t>
        </is>
      </c>
      <c r="C209" s="31" t="n">
        <v>4301011362</v>
      </c>
      <c r="D209" s="319" t="n">
        <v>4607091386004</v>
      </c>
      <c r="E209" s="320" t="n"/>
      <c r="F209" s="657" t="n">
        <v>1.35</v>
      </c>
      <c r="G209" s="32" t="n">
        <v>8</v>
      </c>
      <c r="H209" s="657" t="n">
        <v>10.8</v>
      </c>
      <c r="I209" s="657" t="n">
        <v>11.28</v>
      </c>
      <c r="J209" s="32" t="n">
        <v>48</v>
      </c>
      <c r="K209" s="32" t="inlineStr">
        <is>
          <t>8</t>
        </is>
      </c>
      <c r="L209" s="33" t="inlineStr">
        <is>
          <t>ВЗ</t>
        </is>
      </c>
      <c r="M209" s="32" t="n">
        <v>55</v>
      </c>
      <c r="N209" s="61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322" t="n"/>
      <c r="P209" s="322" t="n"/>
      <c r="Q209" s="322" t="n"/>
      <c r="R209" s="320" t="n"/>
      <c r="S209" s="34" t="n"/>
      <c r="T209" s="34" t="n"/>
      <c r="U209" s="35" t="inlineStr">
        <is>
          <t>кг</t>
        </is>
      </c>
      <c r="V209" s="658" t="n">
        <v>0</v>
      </c>
      <c r="W209" s="659">
        <f>IFERROR(IF(V209="",0,CEILING((V209/$H209),1)*$H209),"")</f>
        <v/>
      </c>
      <c r="X209" s="36">
        <f>IFERROR(IF(W209=0,"",ROUNDUP(W209/H209,0)*0.02039),"")</f>
        <v/>
      </c>
      <c r="Y209" s="56" t="n"/>
      <c r="Z209" s="57" t="n"/>
      <c r="AD209" s="58" t="n"/>
      <c r="BA209" s="172" t="inlineStr">
        <is>
          <t>КИ</t>
        </is>
      </c>
    </row>
    <row r="210" ht="27" customHeight="1">
      <c r="A210" s="54" t="inlineStr">
        <is>
          <t>SU001777</t>
        </is>
      </c>
      <c r="B210" s="54" t="inlineStr">
        <is>
          <t>P001777</t>
        </is>
      </c>
      <c r="C210" s="31" t="n">
        <v>4301011308</v>
      </c>
      <c r="D210" s="319" t="n">
        <v>4607091386004</v>
      </c>
      <c r="E210" s="320" t="n"/>
      <c r="F210" s="657" t="n">
        <v>1.35</v>
      </c>
      <c r="G210" s="32" t="n">
        <v>8</v>
      </c>
      <c r="H210" s="657" t="n">
        <v>10.8</v>
      </c>
      <c r="I210" s="657" t="n">
        <v>11.28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55</v>
      </c>
      <c r="N210" s="4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322" t="n"/>
      <c r="P210" s="322" t="n"/>
      <c r="Q210" s="322" t="n"/>
      <c r="R210" s="320" t="n"/>
      <c r="S210" s="34" t="n"/>
      <c r="T210" s="34" t="n"/>
      <c r="U210" s="35" t="inlineStr">
        <is>
          <t>кг</t>
        </is>
      </c>
      <c r="V210" s="658" t="n">
        <v>0</v>
      </c>
      <c r="W210" s="659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SU000058</t>
        </is>
      </c>
      <c r="B211" s="54" t="inlineStr">
        <is>
          <t>P002048</t>
        </is>
      </c>
      <c r="C211" s="31" t="n">
        <v>4301011347</v>
      </c>
      <c r="D211" s="319" t="n">
        <v>4607091386073</v>
      </c>
      <c r="E211" s="320" t="n"/>
      <c r="F211" s="657" t="n">
        <v>0.9</v>
      </c>
      <c r="G211" s="32" t="n">
        <v>10</v>
      </c>
      <c r="H211" s="657" t="n">
        <v>9</v>
      </c>
      <c r="I211" s="657" t="n">
        <v>9.630000000000001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31</v>
      </c>
      <c r="N211" s="55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322" t="n"/>
      <c r="P211" s="322" t="n"/>
      <c r="Q211" s="322" t="n"/>
      <c r="R211" s="320" t="n"/>
      <c r="S211" s="34" t="n"/>
      <c r="T211" s="34" t="n"/>
      <c r="U211" s="35" t="inlineStr">
        <is>
          <t>кг</t>
        </is>
      </c>
      <c r="V211" s="658" t="n">
        <v>0</v>
      </c>
      <c r="W211" s="65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SU001780</t>
        </is>
      </c>
      <c r="B212" s="54" t="inlineStr">
        <is>
          <t>P003075</t>
        </is>
      </c>
      <c r="C212" s="31" t="n">
        <v>4301011395</v>
      </c>
      <c r="D212" s="319" t="n">
        <v>4607091387322</v>
      </c>
      <c r="E212" s="320" t="n"/>
      <c r="F212" s="657" t="n">
        <v>1.35</v>
      </c>
      <c r="G212" s="32" t="n">
        <v>8</v>
      </c>
      <c r="H212" s="657" t="n">
        <v>10.8</v>
      </c>
      <c r="I212" s="657" t="n">
        <v>11.28</v>
      </c>
      <c r="J212" s="32" t="n">
        <v>48</v>
      </c>
      <c r="K212" s="32" t="inlineStr">
        <is>
          <t>8</t>
        </is>
      </c>
      <c r="L212" s="33" t="inlineStr">
        <is>
          <t>ВЗ</t>
        </is>
      </c>
      <c r="M212" s="32" t="n">
        <v>55</v>
      </c>
      <c r="N212" s="5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322" t="n"/>
      <c r="P212" s="322" t="n"/>
      <c r="Q212" s="322" t="n"/>
      <c r="R212" s="320" t="n"/>
      <c r="S212" s="34" t="n"/>
      <c r="T212" s="34" t="n"/>
      <c r="U212" s="35" t="inlineStr">
        <is>
          <t>кг</t>
        </is>
      </c>
      <c r="V212" s="658" t="n">
        <v>0</v>
      </c>
      <c r="W212" s="659">
        <f>IFERROR(IF(V212="",0,CEILING((V212/$H212),1)*$H212),"")</f>
        <v/>
      </c>
      <c r="X212" s="36">
        <f>IFERROR(IF(W212=0,"",ROUNDUP(W212/H212,0)*0.02039),"")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SU001780</t>
        </is>
      </c>
      <c r="B213" s="54" t="inlineStr">
        <is>
          <t>P001780</t>
        </is>
      </c>
      <c r="C213" s="31" t="n">
        <v>4301010928</v>
      </c>
      <c r="D213" s="319" t="n">
        <v>4607091387322</v>
      </c>
      <c r="E213" s="320" t="n"/>
      <c r="F213" s="657" t="n">
        <v>1.35</v>
      </c>
      <c r="G213" s="32" t="n">
        <v>8</v>
      </c>
      <c r="H213" s="657" t="n">
        <v>10.8</v>
      </c>
      <c r="I213" s="65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322" t="n"/>
      <c r="P213" s="322" t="n"/>
      <c r="Q213" s="322" t="n"/>
      <c r="R213" s="320" t="n"/>
      <c r="S213" s="34" t="n"/>
      <c r="T213" s="34" t="n"/>
      <c r="U213" s="35" t="inlineStr">
        <is>
          <t>кг</t>
        </is>
      </c>
      <c r="V213" s="658" t="n">
        <v>0</v>
      </c>
      <c r="W213" s="65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SU001778</t>
        </is>
      </c>
      <c r="B214" s="54" t="inlineStr">
        <is>
          <t>P001778</t>
        </is>
      </c>
      <c r="C214" s="31" t="n">
        <v>4301011311</v>
      </c>
      <c r="D214" s="319" t="n">
        <v>4607091387377</v>
      </c>
      <c r="E214" s="320" t="n"/>
      <c r="F214" s="657" t="n">
        <v>1.35</v>
      </c>
      <c r="G214" s="32" t="n">
        <v>8</v>
      </c>
      <c r="H214" s="657" t="n">
        <v>10.8</v>
      </c>
      <c r="I214" s="657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5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322" t="n"/>
      <c r="P214" s="322" t="n"/>
      <c r="Q214" s="322" t="n"/>
      <c r="R214" s="320" t="n"/>
      <c r="S214" s="34" t="n"/>
      <c r="T214" s="34" t="n"/>
      <c r="U214" s="35" t="inlineStr">
        <is>
          <t>кг</t>
        </is>
      </c>
      <c r="V214" s="658" t="n">
        <v>0</v>
      </c>
      <c r="W214" s="659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SU000043</t>
        </is>
      </c>
      <c r="B215" s="54" t="inlineStr">
        <is>
          <t>P001807</t>
        </is>
      </c>
      <c r="C215" s="31" t="n">
        <v>4301010945</v>
      </c>
      <c r="D215" s="319" t="n">
        <v>4607091387353</v>
      </c>
      <c r="E215" s="320" t="n"/>
      <c r="F215" s="657" t="n">
        <v>1.35</v>
      </c>
      <c r="G215" s="32" t="n">
        <v>8</v>
      </c>
      <c r="H215" s="657" t="n">
        <v>10.8</v>
      </c>
      <c r="I215" s="657" t="n">
        <v>11.28</v>
      </c>
      <c r="J215" s="32" t="n">
        <v>56</v>
      </c>
      <c r="K215" s="32" t="inlineStr">
        <is>
          <t>8</t>
        </is>
      </c>
      <c r="L215" s="33" t="inlineStr">
        <is>
          <t>СК1</t>
        </is>
      </c>
      <c r="M215" s="32" t="n">
        <v>55</v>
      </c>
      <c r="N215" s="5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322" t="n"/>
      <c r="P215" s="322" t="n"/>
      <c r="Q215" s="322" t="n"/>
      <c r="R215" s="320" t="n"/>
      <c r="S215" s="34" t="n"/>
      <c r="T215" s="34" t="n"/>
      <c r="U215" s="35" t="inlineStr">
        <is>
          <t>кг</t>
        </is>
      </c>
      <c r="V215" s="658" t="n">
        <v>0</v>
      </c>
      <c r="W215" s="659">
        <f>IFERROR(IF(V215="",0,CEILING((V215/$H215),1)*$H215),"")</f>
        <v/>
      </c>
      <c r="X215" s="36">
        <f>IFERROR(IF(W215=0,"",ROUNDUP(W215/H215,0)*0.02175),"")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SU001800</t>
        </is>
      </c>
      <c r="B216" s="54" t="inlineStr">
        <is>
          <t>P001800</t>
        </is>
      </c>
      <c r="C216" s="31" t="n">
        <v>4301011328</v>
      </c>
      <c r="D216" s="319" t="n">
        <v>4607091386011</v>
      </c>
      <c r="E216" s="320" t="n"/>
      <c r="F216" s="657" t="n">
        <v>0.5</v>
      </c>
      <c r="G216" s="32" t="n">
        <v>10</v>
      </c>
      <c r="H216" s="657" t="n">
        <v>5</v>
      </c>
      <c r="I216" s="657" t="n">
        <v>5.21</v>
      </c>
      <c r="J216" s="32" t="n">
        <v>120</v>
      </c>
      <c r="K216" s="32" t="inlineStr">
        <is>
          <t>12</t>
        </is>
      </c>
      <c r="L216" s="33" t="inlineStr">
        <is>
          <t>СК2</t>
        </is>
      </c>
      <c r="M216" s="32" t="n">
        <v>55</v>
      </c>
      <c r="N216" s="54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322" t="n"/>
      <c r="P216" s="322" t="n"/>
      <c r="Q216" s="322" t="n"/>
      <c r="R216" s="320" t="n"/>
      <c r="S216" s="34" t="n"/>
      <c r="T216" s="34" t="n"/>
      <c r="U216" s="35" t="inlineStr">
        <is>
          <t>кг</t>
        </is>
      </c>
      <c r="V216" s="658" t="n">
        <v>0</v>
      </c>
      <c r="W216" s="65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SU001805</t>
        </is>
      </c>
      <c r="B217" s="54" t="inlineStr">
        <is>
          <t>P001805</t>
        </is>
      </c>
      <c r="C217" s="31" t="n">
        <v>4301011329</v>
      </c>
      <c r="D217" s="319" t="n">
        <v>4607091387308</v>
      </c>
      <c r="E217" s="320" t="n"/>
      <c r="F217" s="657" t="n">
        <v>0.5</v>
      </c>
      <c r="G217" s="32" t="n">
        <v>10</v>
      </c>
      <c r="H217" s="657" t="n">
        <v>5</v>
      </c>
      <c r="I217" s="657" t="n">
        <v>5.21</v>
      </c>
      <c r="J217" s="32" t="n">
        <v>120</v>
      </c>
      <c r="K217" s="32" t="inlineStr">
        <is>
          <t>12</t>
        </is>
      </c>
      <c r="L217" s="33" t="inlineStr">
        <is>
          <t>СК2</t>
        </is>
      </c>
      <c r="M217" s="32" t="n">
        <v>55</v>
      </c>
      <c r="N217" s="6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322" t="n"/>
      <c r="P217" s="322" t="n"/>
      <c r="Q217" s="322" t="n"/>
      <c r="R217" s="320" t="n"/>
      <c r="S217" s="34" t="n"/>
      <c r="T217" s="34" t="n"/>
      <c r="U217" s="35" t="inlineStr">
        <is>
          <t>кг</t>
        </is>
      </c>
      <c r="V217" s="658" t="n">
        <v>0</v>
      </c>
      <c r="W217" s="65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SU001829</t>
        </is>
      </c>
      <c r="B218" s="54" t="inlineStr">
        <is>
          <t>P001829</t>
        </is>
      </c>
      <c r="C218" s="31" t="n">
        <v>4301011049</v>
      </c>
      <c r="D218" s="319" t="n">
        <v>4607091387339</v>
      </c>
      <c r="E218" s="320" t="n"/>
      <c r="F218" s="657" t="n">
        <v>0.5</v>
      </c>
      <c r="G218" s="32" t="n">
        <v>10</v>
      </c>
      <c r="H218" s="657" t="n">
        <v>5</v>
      </c>
      <c r="I218" s="657" t="n">
        <v>5.24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55</v>
      </c>
      <c r="N218" s="4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322" t="n"/>
      <c r="P218" s="322" t="n"/>
      <c r="Q218" s="322" t="n"/>
      <c r="R218" s="320" t="n"/>
      <c r="S218" s="34" t="n"/>
      <c r="T218" s="34" t="n"/>
      <c r="U218" s="35" t="inlineStr">
        <is>
          <t>кг</t>
        </is>
      </c>
      <c r="V218" s="658" t="n">
        <v>0</v>
      </c>
      <c r="W218" s="65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SU002787</t>
        </is>
      </c>
      <c r="B219" s="54" t="inlineStr">
        <is>
          <t>P003189</t>
        </is>
      </c>
      <c r="C219" s="31" t="n">
        <v>4301011433</v>
      </c>
      <c r="D219" s="319" t="n">
        <v>4680115882638</v>
      </c>
      <c r="E219" s="320" t="n"/>
      <c r="F219" s="657" t="n">
        <v>0.4</v>
      </c>
      <c r="G219" s="32" t="n">
        <v>10</v>
      </c>
      <c r="H219" s="657" t="n">
        <v>4</v>
      </c>
      <c r="I219" s="65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8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322" t="n"/>
      <c r="P219" s="322" t="n"/>
      <c r="Q219" s="322" t="n"/>
      <c r="R219" s="320" t="n"/>
      <c r="S219" s="34" t="n"/>
      <c r="T219" s="34" t="n"/>
      <c r="U219" s="35" t="inlineStr">
        <is>
          <t>кг</t>
        </is>
      </c>
      <c r="V219" s="658" t="n">
        <v>0</v>
      </c>
      <c r="W219" s="65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SU002894</t>
        </is>
      </c>
      <c r="B220" s="54" t="inlineStr">
        <is>
          <t>P003314</t>
        </is>
      </c>
      <c r="C220" s="31" t="n">
        <v>4301011573</v>
      </c>
      <c r="D220" s="319" t="n">
        <v>4680115881938</v>
      </c>
      <c r="E220" s="320" t="n"/>
      <c r="F220" s="657" t="n">
        <v>0.4</v>
      </c>
      <c r="G220" s="32" t="n">
        <v>10</v>
      </c>
      <c r="H220" s="657" t="n">
        <v>4</v>
      </c>
      <c r="I220" s="65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90</v>
      </c>
      <c r="N220" s="3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322" t="n"/>
      <c r="P220" s="322" t="n"/>
      <c r="Q220" s="322" t="n"/>
      <c r="R220" s="320" t="n"/>
      <c r="S220" s="34" t="n"/>
      <c r="T220" s="34" t="n"/>
      <c r="U220" s="35" t="inlineStr">
        <is>
          <t>кг</t>
        </is>
      </c>
      <c r="V220" s="658" t="n">
        <v>0</v>
      </c>
      <c r="W220" s="65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SU000078</t>
        </is>
      </c>
      <c r="B221" s="54" t="inlineStr">
        <is>
          <t>P001806</t>
        </is>
      </c>
      <c r="C221" s="31" t="n">
        <v>4301010944</v>
      </c>
      <c r="D221" s="319" t="n">
        <v>4607091387346</v>
      </c>
      <c r="E221" s="320" t="n"/>
      <c r="F221" s="657" t="n">
        <v>0.4</v>
      </c>
      <c r="G221" s="32" t="n">
        <v>10</v>
      </c>
      <c r="H221" s="657" t="n">
        <v>4</v>
      </c>
      <c r="I221" s="657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3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322" t="n"/>
      <c r="P221" s="322" t="n"/>
      <c r="Q221" s="322" t="n"/>
      <c r="R221" s="320" t="n"/>
      <c r="S221" s="34" t="n"/>
      <c r="T221" s="34" t="n"/>
      <c r="U221" s="35" t="inlineStr">
        <is>
          <t>кг</t>
        </is>
      </c>
      <c r="V221" s="658" t="n">
        <v>0</v>
      </c>
      <c r="W221" s="659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SU002616</t>
        </is>
      </c>
      <c r="B222" s="54" t="inlineStr">
        <is>
          <t>P002950</t>
        </is>
      </c>
      <c r="C222" s="31" t="n">
        <v>4301011353</v>
      </c>
      <c r="D222" s="319" t="n">
        <v>4607091389807</v>
      </c>
      <c r="E222" s="320" t="n"/>
      <c r="F222" s="657" t="n">
        <v>0.4</v>
      </c>
      <c r="G222" s="32" t="n">
        <v>10</v>
      </c>
      <c r="H222" s="657" t="n">
        <v>4</v>
      </c>
      <c r="I222" s="657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55</v>
      </c>
      <c r="N222" s="3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322" t="n"/>
      <c r="P222" s="322" t="n"/>
      <c r="Q222" s="322" t="n"/>
      <c r="R222" s="320" t="n"/>
      <c r="S222" s="34" t="n"/>
      <c r="T222" s="34" t="n"/>
      <c r="U222" s="35" t="inlineStr">
        <is>
          <t>кг</t>
        </is>
      </c>
      <c r="V222" s="658" t="n">
        <v>0</v>
      </c>
      <c r="W222" s="659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>
      <c r="A223" s="326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328" t="n"/>
      <c r="N223" s="323" t="inlineStr">
        <is>
          <t>Итого</t>
        </is>
      </c>
      <c r="O223" s="324" t="n"/>
      <c r="P223" s="324" t="n"/>
      <c r="Q223" s="324" t="n"/>
      <c r="R223" s="324" t="n"/>
      <c r="S223" s="324" t="n"/>
      <c r="T223" s="325" t="n"/>
      <c r="U223" s="37" t="inlineStr">
        <is>
          <t>кор</t>
        </is>
      </c>
      <c r="V223" s="660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60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60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61" t="n"/>
      <c r="Z223" s="661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8" t="n"/>
      <c r="N224" s="323" t="inlineStr">
        <is>
          <t>Итого</t>
        </is>
      </c>
      <c r="O224" s="324" t="n"/>
      <c r="P224" s="324" t="n"/>
      <c r="Q224" s="324" t="n"/>
      <c r="R224" s="324" t="n"/>
      <c r="S224" s="324" t="n"/>
      <c r="T224" s="325" t="n"/>
      <c r="U224" s="37" t="inlineStr">
        <is>
          <t>кг</t>
        </is>
      </c>
      <c r="V224" s="660">
        <f>IFERROR(SUM(V208:V222),"0")</f>
        <v/>
      </c>
      <c r="W224" s="660">
        <f>IFERROR(SUM(W208:W222),"0")</f>
        <v/>
      </c>
      <c r="X224" s="37" t="n"/>
      <c r="Y224" s="661" t="n"/>
      <c r="Z224" s="661" t="n"/>
    </row>
    <row r="225" ht="14.25" customHeight="1">
      <c r="A225" s="332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32" t="n"/>
      <c r="Z225" s="332" t="n"/>
    </row>
    <row r="226" ht="27" customHeight="1">
      <c r="A226" s="54" t="inlineStr">
        <is>
          <t>SU002788</t>
        </is>
      </c>
      <c r="B226" s="54" t="inlineStr">
        <is>
          <t>P003190</t>
        </is>
      </c>
      <c r="C226" s="31" t="n">
        <v>4301020254</v>
      </c>
      <c r="D226" s="319" t="n">
        <v>4680115881914</v>
      </c>
      <c r="E226" s="320" t="n"/>
      <c r="F226" s="657" t="n">
        <v>0.4</v>
      </c>
      <c r="G226" s="32" t="n">
        <v>10</v>
      </c>
      <c r="H226" s="657" t="n">
        <v>4</v>
      </c>
      <c r="I226" s="657" t="n">
        <v>4.24</v>
      </c>
      <c r="J226" s="32" t="n">
        <v>120</v>
      </c>
      <c r="K226" s="32" t="inlineStr">
        <is>
          <t>12</t>
        </is>
      </c>
      <c r="L226" s="33" t="inlineStr">
        <is>
          <t>СК1</t>
        </is>
      </c>
      <c r="M226" s="32" t="n">
        <v>90</v>
      </c>
      <c r="N226" s="4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322" t="n"/>
      <c r="P226" s="322" t="n"/>
      <c r="Q226" s="322" t="n"/>
      <c r="R226" s="320" t="n"/>
      <c r="S226" s="34" t="n"/>
      <c r="T226" s="34" t="n"/>
      <c r="U226" s="35" t="inlineStr">
        <is>
          <t>кг</t>
        </is>
      </c>
      <c r="V226" s="658" t="n">
        <v>0</v>
      </c>
      <c r="W226" s="659">
        <f>IFERROR(IF(V226="",0,CEILING((V226/$H226),1)*$H226),"")</f>
        <v/>
      </c>
      <c r="X226" s="36">
        <f>IFERROR(IF(W226=0,"",ROUNDUP(W226/H226,0)*0.00937),"")</f>
        <v/>
      </c>
      <c r="Y226" s="56" t="n"/>
      <c r="Z226" s="57" t="n"/>
      <c r="AD226" s="58" t="n"/>
      <c r="BA226" s="186" t="inlineStr">
        <is>
          <t>КИ</t>
        </is>
      </c>
    </row>
    <row r="227">
      <c r="A227" s="326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28" t="n"/>
      <c r="N227" s="323" t="inlineStr">
        <is>
          <t>Итого</t>
        </is>
      </c>
      <c r="O227" s="324" t="n"/>
      <c r="P227" s="324" t="n"/>
      <c r="Q227" s="324" t="n"/>
      <c r="R227" s="324" t="n"/>
      <c r="S227" s="324" t="n"/>
      <c r="T227" s="325" t="n"/>
      <c r="U227" s="37" t="inlineStr">
        <is>
          <t>кор</t>
        </is>
      </c>
      <c r="V227" s="660">
        <f>IFERROR(V226/H226,"0")</f>
        <v/>
      </c>
      <c r="W227" s="660">
        <f>IFERROR(W226/H226,"0")</f>
        <v/>
      </c>
      <c r="X227" s="660">
        <f>IFERROR(IF(X226="",0,X226),"0")</f>
        <v/>
      </c>
      <c r="Y227" s="661" t="n"/>
      <c r="Z227" s="661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8" t="n"/>
      <c r="N228" s="323" t="inlineStr">
        <is>
          <t>Итого</t>
        </is>
      </c>
      <c r="O228" s="324" t="n"/>
      <c r="P228" s="324" t="n"/>
      <c r="Q228" s="324" t="n"/>
      <c r="R228" s="324" t="n"/>
      <c r="S228" s="324" t="n"/>
      <c r="T228" s="325" t="n"/>
      <c r="U228" s="37" t="inlineStr">
        <is>
          <t>кг</t>
        </is>
      </c>
      <c r="V228" s="660">
        <f>IFERROR(SUM(V226:V226),"0")</f>
        <v/>
      </c>
      <c r="W228" s="660">
        <f>IFERROR(SUM(W226:W226),"0")</f>
        <v/>
      </c>
      <c r="X228" s="37" t="n"/>
      <c r="Y228" s="661" t="n"/>
      <c r="Z228" s="661" t="n"/>
    </row>
    <row r="229" ht="14.25" customHeight="1">
      <c r="A229" s="332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32" t="n"/>
      <c r="Z229" s="332" t="n"/>
    </row>
    <row r="230" ht="27" customHeight="1">
      <c r="A230" s="54" t="inlineStr">
        <is>
          <t>SU001820</t>
        </is>
      </c>
      <c r="B230" s="54" t="inlineStr">
        <is>
          <t>P001820</t>
        </is>
      </c>
      <c r="C230" s="31" t="n">
        <v>4301030878</v>
      </c>
      <c r="D230" s="319" t="n">
        <v>4607091387193</v>
      </c>
      <c r="E230" s="320" t="n"/>
      <c r="F230" s="657" t="n">
        <v>0.7</v>
      </c>
      <c r="G230" s="32" t="n">
        <v>6</v>
      </c>
      <c r="H230" s="657" t="n">
        <v>4.2</v>
      </c>
      <c r="I230" s="657" t="n">
        <v>4.46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35</v>
      </c>
      <c r="N230" s="6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322" t="n"/>
      <c r="P230" s="322" t="n"/>
      <c r="Q230" s="322" t="n"/>
      <c r="R230" s="320" t="n"/>
      <c r="S230" s="34" t="n"/>
      <c r="T230" s="34" t="n"/>
      <c r="U230" s="35" t="inlineStr">
        <is>
          <t>кг</t>
        </is>
      </c>
      <c r="V230" s="658" t="n">
        <v>0</v>
      </c>
      <c r="W230" s="659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7" t="inlineStr">
        <is>
          <t>КИ</t>
        </is>
      </c>
    </row>
    <row r="231" ht="27" customHeight="1">
      <c r="A231" s="54" t="inlineStr">
        <is>
          <t>SU001822</t>
        </is>
      </c>
      <c r="B231" s="54" t="inlineStr">
        <is>
          <t>P003013</t>
        </is>
      </c>
      <c r="C231" s="31" t="n">
        <v>4301031153</v>
      </c>
      <c r="D231" s="319" t="n">
        <v>4607091387230</v>
      </c>
      <c r="E231" s="320" t="n"/>
      <c r="F231" s="657" t="n">
        <v>0.7</v>
      </c>
      <c r="G231" s="32" t="n">
        <v>6</v>
      </c>
      <c r="H231" s="657" t="n">
        <v>4.2</v>
      </c>
      <c r="I231" s="657" t="n">
        <v>4.46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322" t="n"/>
      <c r="P231" s="322" t="n"/>
      <c r="Q231" s="322" t="n"/>
      <c r="R231" s="320" t="n"/>
      <c r="S231" s="34" t="n"/>
      <c r="T231" s="34" t="n"/>
      <c r="U231" s="35" t="inlineStr">
        <is>
          <t>кг</t>
        </is>
      </c>
      <c r="V231" s="658" t="n">
        <v>0</v>
      </c>
      <c r="W231" s="659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8" t="inlineStr">
        <is>
          <t>КИ</t>
        </is>
      </c>
    </row>
    <row r="232" ht="27" customHeight="1">
      <c r="A232" s="54" t="inlineStr">
        <is>
          <t>SU002579</t>
        </is>
      </c>
      <c r="B232" s="54" t="inlineStr">
        <is>
          <t>P003012</t>
        </is>
      </c>
      <c r="C232" s="31" t="n">
        <v>4301031152</v>
      </c>
      <c r="D232" s="319" t="n">
        <v>4607091387285</v>
      </c>
      <c r="E232" s="320" t="n"/>
      <c r="F232" s="657" t="n">
        <v>0.35</v>
      </c>
      <c r="G232" s="32" t="n">
        <v>6</v>
      </c>
      <c r="H232" s="657" t="n">
        <v>2.1</v>
      </c>
      <c r="I232" s="657" t="n">
        <v>2.23</v>
      </c>
      <c r="J232" s="32" t="n">
        <v>234</v>
      </c>
      <c r="K232" s="32" t="inlineStr">
        <is>
          <t>18</t>
        </is>
      </c>
      <c r="L232" s="33" t="inlineStr">
        <is>
          <t>СК2</t>
        </is>
      </c>
      <c r="M232" s="32" t="n">
        <v>40</v>
      </c>
      <c r="N232" s="4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322" t="n"/>
      <c r="P232" s="322" t="n"/>
      <c r="Q232" s="322" t="n"/>
      <c r="R232" s="320" t="n"/>
      <c r="S232" s="34" t="n"/>
      <c r="T232" s="34" t="n"/>
      <c r="U232" s="35" t="inlineStr">
        <is>
          <t>кг</t>
        </is>
      </c>
      <c r="V232" s="658" t="n">
        <v>0</v>
      </c>
      <c r="W232" s="659">
        <f>IFERROR(IF(V232="",0,CEILING((V232/$H232),1)*$H232),"")</f>
        <v/>
      </c>
      <c r="X232" s="36">
        <f>IFERROR(IF(W232=0,"",ROUNDUP(W232/H232,0)*0.00502),"")</f>
        <v/>
      </c>
      <c r="Y232" s="56" t="n"/>
      <c r="Z232" s="57" t="n"/>
      <c r="AD232" s="58" t="n"/>
      <c r="BA232" s="189" t="inlineStr">
        <is>
          <t>КИ</t>
        </is>
      </c>
    </row>
    <row r="233">
      <c r="A233" s="326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328" t="n"/>
      <c r="N233" s="323" t="inlineStr">
        <is>
          <t>Итого</t>
        </is>
      </c>
      <c r="O233" s="324" t="n"/>
      <c r="P233" s="324" t="n"/>
      <c r="Q233" s="324" t="n"/>
      <c r="R233" s="324" t="n"/>
      <c r="S233" s="324" t="n"/>
      <c r="T233" s="325" t="n"/>
      <c r="U233" s="37" t="inlineStr">
        <is>
          <t>кор</t>
        </is>
      </c>
      <c r="V233" s="660">
        <f>IFERROR(V230/H230,"0")+IFERROR(V231/H231,"0")+IFERROR(V232/H232,"0")</f>
        <v/>
      </c>
      <c r="W233" s="660">
        <f>IFERROR(W230/H230,"0")+IFERROR(W231/H231,"0")+IFERROR(W232/H232,"0")</f>
        <v/>
      </c>
      <c r="X233" s="660">
        <f>IFERROR(IF(X230="",0,X230),"0")+IFERROR(IF(X231="",0,X231),"0")+IFERROR(IF(X232="",0,X232),"0")</f>
        <v/>
      </c>
      <c r="Y233" s="661" t="n"/>
      <c r="Z233" s="661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8" t="n"/>
      <c r="N234" s="323" t="inlineStr">
        <is>
          <t>Итого</t>
        </is>
      </c>
      <c r="O234" s="324" t="n"/>
      <c r="P234" s="324" t="n"/>
      <c r="Q234" s="324" t="n"/>
      <c r="R234" s="324" t="n"/>
      <c r="S234" s="324" t="n"/>
      <c r="T234" s="325" t="n"/>
      <c r="U234" s="37" t="inlineStr">
        <is>
          <t>кг</t>
        </is>
      </c>
      <c r="V234" s="660">
        <f>IFERROR(SUM(V230:V232),"0")</f>
        <v/>
      </c>
      <c r="W234" s="660">
        <f>IFERROR(SUM(W230:W232),"0")</f>
        <v/>
      </c>
      <c r="X234" s="37" t="n"/>
      <c r="Y234" s="661" t="n"/>
      <c r="Z234" s="661" t="n"/>
    </row>
    <row r="235" ht="14.25" customHeight="1">
      <c r="A235" s="332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32" t="n"/>
      <c r="Z235" s="332" t="n"/>
    </row>
    <row r="236" ht="16.5" customHeight="1">
      <c r="A236" s="54" t="inlineStr">
        <is>
          <t>SU001340</t>
        </is>
      </c>
      <c r="B236" s="54" t="inlineStr">
        <is>
          <t>P002209</t>
        </is>
      </c>
      <c r="C236" s="31" t="n">
        <v>4301051100</v>
      </c>
      <c r="D236" s="319" t="n">
        <v>4607091387766</v>
      </c>
      <c r="E236" s="320" t="n"/>
      <c r="F236" s="657" t="n">
        <v>1.35</v>
      </c>
      <c r="G236" s="32" t="n">
        <v>6</v>
      </c>
      <c r="H236" s="657" t="n">
        <v>8.1</v>
      </c>
      <c r="I236" s="657" t="n">
        <v>8.657999999999999</v>
      </c>
      <c r="J236" s="32" t="n">
        <v>56</v>
      </c>
      <c r="K236" s="32" t="inlineStr">
        <is>
          <t>8</t>
        </is>
      </c>
      <c r="L236" s="33" t="inlineStr">
        <is>
          <t>СК3</t>
        </is>
      </c>
      <c r="M236" s="32" t="n">
        <v>40</v>
      </c>
      <c r="N236" s="43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322" t="n"/>
      <c r="P236" s="322" t="n"/>
      <c r="Q236" s="322" t="n"/>
      <c r="R236" s="320" t="n"/>
      <c r="S236" s="34" t="n"/>
      <c r="T236" s="34" t="n"/>
      <c r="U236" s="35" t="inlineStr">
        <is>
          <t>кг</t>
        </is>
      </c>
      <c r="V236" s="658" t="n">
        <v>0</v>
      </c>
      <c r="W236" s="65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SU001727</t>
        </is>
      </c>
      <c r="B237" s="54" t="inlineStr">
        <is>
          <t>P002205</t>
        </is>
      </c>
      <c r="C237" s="31" t="n">
        <v>4301051116</v>
      </c>
      <c r="D237" s="319" t="n">
        <v>4607091387957</v>
      </c>
      <c r="E237" s="320" t="n"/>
      <c r="F237" s="657" t="n">
        <v>1.3</v>
      </c>
      <c r="G237" s="32" t="n">
        <v>6</v>
      </c>
      <c r="H237" s="657" t="n">
        <v>7.8</v>
      </c>
      <c r="I237" s="657" t="n">
        <v>8.364000000000001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40</v>
      </c>
      <c r="N237" s="58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322" t="n"/>
      <c r="P237" s="322" t="n"/>
      <c r="Q237" s="322" t="n"/>
      <c r="R237" s="320" t="n"/>
      <c r="S237" s="34" t="n"/>
      <c r="T237" s="34" t="n"/>
      <c r="U237" s="35" t="inlineStr">
        <is>
          <t>кг</t>
        </is>
      </c>
      <c r="V237" s="658" t="n">
        <v>0</v>
      </c>
      <c r="W237" s="659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SU001728</t>
        </is>
      </c>
      <c r="B238" s="54" t="inlineStr">
        <is>
          <t>P002207</t>
        </is>
      </c>
      <c r="C238" s="31" t="n">
        <v>4301051115</v>
      </c>
      <c r="D238" s="319" t="n">
        <v>4607091387964</v>
      </c>
      <c r="E238" s="320" t="n"/>
      <c r="F238" s="657" t="n">
        <v>1.35</v>
      </c>
      <c r="G238" s="32" t="n">
        <v>6</v>
      </c>
      <c r="H238" s="657" t="n">
        <v>8.1</v>
      </c>
      <c r="I238" s="657" t="n">
        <v>8.646000000000001</v>
      </c>
      <c r="J238" s="32" t="n">
        <v>56</v>
      </c>
      <c r="K238" s="32" t="inlineStr">
        <is>
          <t>8</t>
        </is>
      </c>
      <c r="L238" s="33" t="inlineStr">
        <is>
          <t>СК2</t>
        </is>
      </c>
      <c r="M238" s="32" t="n">
        <v>40</v>
      </c>
      <c r="N238" s="5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322" t="n"/>
      <c r="P238" s="322" t="n"/>
      <c r="Q238" s="322" t="n"/>
      <c r="R238" s="320" t="n"/>
      <c r="S238" s="34" t="n"/>
      <c r="T238" s="34" t="n"/>
      <c r="U238" s="35" t="inlineStr">
        <is>
          <t>кг</t>
        </is>
      </c>
      <c r="V238" s="658" t="n">
        <v>0</v>
      </c>
      <c r="W238" s="659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SU003167</t>
        </is>
      </c>
      <c r="B239" s="54" t="inlineStr">
        <is>
          <t>P003363</t>
        </is>
      </c>
      <c r="C239" s="31" t="n">
        <v>4301051461</v>
      </c>
      <c r="D239" s="319" t="n">
        <v>4680115883604</v>
      </c>
      <c r="E239" s="320" t="n"/>
      <c r="F239" s="657" t="n">
        <v>0.35</v>
      </c>
      <c r="G239" s="32" t="n">
        <v>6</v>
      </c>
      <c r="H239" s="657" t="n">
        <v>2.1</v>
      </c>
      <c r="I239" s="657" t="n">
        <v>2.372</v>
      </c>
      <c r="J239" s="32" t="n">
        <v>156</v>
      </c>
      <c r="K239" s="32" t="inlineStr">
        <is>
          <t>12</t>
        </is>
      </c>
      <c r="L239" s="33" t="inlineStr">
        <is>
          <t>СК3</t>
        </is>
      </c>
      <c r="M239" s="32" t="n">
        <v>45</v>
      </c>
      <c r="N239" s="595" t="inlineStr">
        <is>
          <t>Сосиски «Баварские» Фикс.вес 0,35 П/а ТМ «Стародворье»</t>
        </is>
      </c>
      <c r="O239" s="322" t="n"/>
      <c r="P239" s="322" t="n"/>
      <c r="Q239" s="322" t="n"/>
      <c r="R239" s="320" t="n"/>
      <c r="S239" s="34" t="n"/>
      <c r="T239" s="34" t="n"/>
      <c r="U239" s="35" t="inlineStr">
        <is>
          <t>кг</t>
        </is>
      </c>
      <c r="V239" s="658" t="n">
        <v>0</v>
      </c>
      <c r="W239" s="659">
        <f>IFERROR(IF(V239="",0,CEILING((V239/$H239),1)*$H239),"")</f>
        <v/>
      </c>
      <c r="X239" s="36">
        <f>IFERROR(IF(W239=0,"",ROUNDUP(W239/H239,0)*0.00753),"")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SU003168</t>
        </is>
      </c>
      <c r="B240" s="54" t="inlineStr">
        <is>
          <t>P003364</t>
        </is>
      </c>
      <c r="C240" s="31" t="n">
        <v>4301051485</v>
      </c>
      <c r="D240" s="319" t="n">
        <v>4680115883567</v>
      </c>
      <c r="E240" s="320" t="n"/>
      <c r="F240" s="657" t="n">
        <v>0.35</v>
      </c>
      <c r="G240" s="32" t="n">
        <v>6</v>
      </c>
      <c r="H240" s="657" t="n">
        <v>2.1</v>
      </c>
      <c r="I240" s="657" t="n">
        <v>2.36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29" t="inlineStr">
        <is>
          <t>Сосиски «Баварские с сыром» Фикс.вес 0,35 п/а ТМ «Стародворье»</t>
        </is>
      </c>
      <c r="O240" s="322" t="n"/>
      <c r="P240" s="322" t="n"/>
      <c r="Q240" s="322" t="n"/>
      <c r="R240" s="320" t="n"/>
      <c r="S240" s="34" t="n"/>
      <c r="T240" s="34" t="n"/>
      <c r="U240" s="35" t="inlineStr">
        <is>
          <t>кг</t>
        </is>
      </c>
      <c r="V240" s="658" t="n">
        <v>300</v>
      </c>
      <c r="W240" s="65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t="16.5" customHeight="1">
      <c r="A241" s="54" t="inlineStr">
        <is>
          <t>SU001341</t>
        </is>
      </c>
      <c r="B241" s="54" t="inlineStr">
        <is>
          <t>P002204</t>
        </is>
      </c>
      <c r="C241" s="31" t="n">
        <v>4301051134</v>
      </c>
      <c r="D241" s="319" t="n">
        <v>4607091381672</v>
      </c>
      <c r="E241" s="320" t="n"/>
      <c r="F241" s="657" t="n">
        <v>0.6</v>
      </c>
      <c r="G241" s="32" t="n">
        <v>6</v>
      </c>
      <c r="H241" s="657" t="n">
        <v>3.6</v>
      </c>
      <c r="I241" s="657" t="n">
        <v>3.876</v>
      </c>
      <c r="J241" s="32" t="n">
        <v>120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4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322" t="n"/>
      <c r="P241" s="322" t="n"/>
      <c r="Q241" s="322" t="n"/>
      <c r="R241" s="320" t="n"/>
      <c r="S241" s="34" t="n"/>
      <c r="T241" s="34" t="n"/>
      <c r="U241" s="35" t="inlineStr">
        <is>
          <t>кг</t>
        </is>
      </c>
      <c r="V241" s="658" t="n">
        <v>0</v>
      </c>
      <c r="W241" s="659">
        <f>IFERROR(IF(V241="",0,CEILING((V241/$H241),1)*$H241),"")</f>
        <v/>
      </c>
      <c r="X241" s="36">
        <f>IFERROR(IF(W241=0,"",ROUNDUP(W241/H241,0)*0.00937),"")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SU001763</t>
        </is>
      </c>
      <c r="B242" s="54" t="inlineStr">
        <is>
          <t>P002206</t>
        </is>
      </c>
      <c r="C242" s="31" t="n">
        <v>4301051130</v>
      </c>
      <c r="D242" s="319" t="n">
        <v>4607091387537</v>
      </c>
      <c r="E242" s="320" t="n"/>
      <c r="F242" s="657" t="n">
        <v>0.45</v>
      </c>
      <c r="G242" s="32" t="n">
        <v>6</v>
      </c>
      <c r="H242" s="657" t="n">
        <v>2.7</v>
      </c>
      <c r="I242" s="657" t="n">
        <v>2.99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7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322" t="n"/>
      <c r="P242" s="322" t="n"/>
      <c r="Q242" s="322" t="n"/>
      <c r="R242" s="320" t="n"/>
      <c r="S242" s="34" t="n"/>
      <c r="T242" s="34" t="n"/>
      <c r="U242" s="35" t="inlineStr">
        <is>
          <t>кг</t>
        </is>
      </c>
      <c r="V242" s="658" t="n">
        <v>0</v>
      </c>
      <c r="W242" s="65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SU001762</t>
        </is>
      </c>
      <c r="B243" s="54" t="inlineStr">
        <is>
          <t>P002208</t>
        </is>
      </c>
      <c r="C243" s="31" t="n">
        <v>4301051132</v>
      </c>
      <c r="D243" s="319" t="n">
        <v>4607091387513</v>
      </c>
      <c r="E243" s="320" t="n"/>
      <c r="F243" s="657" t="n">
        <v>0.45</v>
      </c>
      <c r="G243" s="32" t="n">
        <v>6</v>
      </c>
      <c r="H243" s="657" t="n">
        <v>2.7</v>
      </c>
      <c r="I243" s="657" t="n">
        <v>2.978</v>
      </c>
      <c r="J243" s="32" t="n">
        <v>156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322" t="n"/>
      <c r="P243" s="322" t="n"/>
      <c r="Q243" s="322" t="n"/>
      <c r="R243" s="320" t="n"/>
      <c r="S243" s="34" t="n"/>
      <c r="T243" s="34" t="n"/>
      <c r="U243" s="35" t="inlineStr">
        <is>
          <t>кг</t>
        </is>
      </c>
      <c r="V243" s="658" t="n">
        <v>0</v>
      </c>
      <c r="W243" s="65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SU002619</t>
        </is>
      </c>
      <c r="B244" s="54" t="inlineStr">
        <is>
          <t>P002953</t>
        </is>
      </c>
      <c r="C244" s="31" t="n">
        <v>4301051277</v>
      </c>
      <c r="D244" s="319" t="n">
        <v>4680115880511</v>
      </c>
      <c r="E244" s="320" t="n"/>
      <c r="F244" s="657" t="n">
        <v>0.33</v>
      </c>
      <c r="G244" s="32" t="n">
        <v>6</v>
      </c>
      <c r="H244" s="657" t="n">
        <v>1.98</v>
      </c>
      <c r="I244" s="657" t="n">
        <v>2.18</v>
      </c>
      <c r="J244" s="32" t="n">
        <v>156</v>
      </c>
      <c r="K244" s="32" t="inlineStr">
        <is>
          <t>12</t>
        </is>
      </c>
      <c r="L244" s="33" t="inlineStr">
        <is>
          <t>СК3</t>
        </is>
      </c>
      <c r="M244" s="32" t="n">
        <v>40</v>
      </c>
      <c r="N244" s="46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322" t="n"/>
      <c r="P244" s="322" t="n"/>
      <c r="Q244" s="322" t="n"/>
      <c r="R244" s="320" t="n"/>
      <c r="S244" s="34" t="n"/>
      <c r="T244" s="34" t="n"/>
      <c r="U244" s="35" t="inlineStr">
        <is>
          <t>кг</t>
        </is>
      </c>
      <c r="V244" s="658" t="n">
        <v>0</v>
      </c>
      <c r="W244" s="65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>
      <c r="A245" s="326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328" t="n"/>
      <c r="N245" s="323" t="inlineStr">
        <is>
          <t>Итого</t>
        </is>
      </c>
      <c r="O245" s="324" t="n"/>
      <c r="P245" s="324" t="n"/>
      <c r="Q245" s="324" t="n"/>
      <c r="R245" s="324" t="n"/>
      <c r="S245" s="324" t="n"/>
      <c r="T245" s="325" t="n"/>
      <c r="U245" s="37" t="inlineStr">
        <is>
          <t>кор</t>
        </is>
      </c>
      <c r="V245" s="660">
        <f>IFERROR(V236/H236,"0")+IFERROR(V237/H237,"0")+IFERROR(V238/H238,"0")+IFERROR(V239/H239,"0")+IFERROR(V240/H240,"0")+IFERROR(V241/H241,"0")+IFERROR(V242/H242,"0")+IFERROR(V243/H243,"0")+IFERROR(V244/H244,"0")</f>
        <v/>
      </c>
      <c r="W245" s="660">
        <f>IFERROR(W236/H236,"0")+IFERROR(W237/H237,"0")+IFERROR(W238/H238,"0")+IFERROR(W239/H239,"0")+IFERROR(W240/H240,"0")+IFERROR(W241/H241,"0")+IFERROR(W242/H242,"0")+IFERROR(W243/H243,"0")+IFERROR(W244/H244,"0")</f>
        <v/>
      </c>
      <c r="X245" s="660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61" t="n"/>
      <c r="Z245" s="661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8" t="n"/>
      <c r="N246" s="323" t="inlineStr">
        <is>
          <t>Итого</t>
        </is>
      </c>
      <c r="O246" s="324" t="n"/>
      <c r="P246" s="324" t="n"/>
      <c r="Q246" s="324" t="n"/>
      <c r="R246" s="324" t="n"/>
      <c r="S246" s="324" t="n"/>
      <c r="T246" s="325" t="n"/>
      <c r="U246" s="37" t="inlineStr">
        <is>
          <t>кг</t>
        </is>
      </c>
      <c r="V246" s="660">
        <f>IFERROR(SUM(V236:V244),"0")</f>
        <v/>
      </c>
      <c r="W246" s="660">
        <f>IFERROR(SUM(W236:W244),"0")</f>
        <v/>
      </c>
      <c r="X246" s="37" t="n"/>
      <c r="Y246" s="661" t="n"/>
      <c r="Z246" s="661" t="n"/>
    </row>
    <row r="247" ht="14.25" customHeight="1">
      <c r="A247" s="332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32" t="n"/>
      <c r="Z247" s="332" t="n"/>
    </row>
    <row r="248" ht="16.5" customHeight="1">
      <c r="A248" s="54" t="inlineStr">
        <is>
          <t>SU001051</t>
        </is>
      </c>
      <c r="B248" s="54" t="inlineStr">
        <is>
          <t>P002061</t>
        </is>
      </c>
      <c r="C248" s="31" t="n">
        <v>4301060326</v>
      </c>
      <c r="D248" s="319" t="n">
        <v>4607091380880</v>
      </c>
      <c r="E248" s="320" t="n"/>
      <c r="F248" s="657" t="n">
        <v>1.4</v>
      </c>
      <c r="G248" s="32" t="n">
        <v>6</v>
      </c>
      <c r="H248" s="657" t="n">
        <v>8.4</v>
      </c>
      <c r="I248" s="65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30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322" t="n"/>
      <c r="P248" s="322" t="n"/>
      <c r="Q248" s="322" t="n"/>
      <c r="R248" s="320" t="n"/>
      <c r="S248" s="34" t="n"/>
      <c r="T248" s="34" t="n"/>
      <c r="U248" s="35" t="inlineStr">
        <is>
          <t>кг</t>
        </is>
      </c>
      <c r="V248" s="658" t="n">
        <v>0</v>
      </c>
      <c r="W248" s="65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 ht="27" customHeight="1">
      <c r="A249" s="54" t="inlineStr">
        <is>
          <t>SU000227</t>
        </is>
      </c>
      <c r="B249" s="54" t="inlineStr">
        <is>
          <t>P002536</t>
        </is>
      </c>
      <c r="C249" s="31" t="n">
        <v>4301060308</v>
      </c>
      <c r="D249" s="319" t="n">
        <v>4607091384482</v>
      </c>
      <c r="E249" s="320" t="n"/>
      <c r="F249" s="657" t="n">
        <v>1.3</v>
      </c>
      <c r="G249" s="32" t="n">
        <v>6</v>
      </c>
      <c r="H249" s="657" t="n">
        <v>7.8</v>
      </c>
      <c r="I249" s="657" t="n">
        <v>8.364000000000001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30</v>
      </c>
      <c r="N249" s="65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322" t="n"/>
      <c r="P249" s="322" t="n"/>
      <c r="Q249" s="322" t="n"/>
      <c r="R249" s="320" t="n"/>
      <c r="S249" s="34" t="n"/>
      <c r="T249" s="34" t="n"/>
      <c r="U249" s="35" t="inlineStr">
        <is>
          <t>кг</t>
        </is>
      </c>
      <c r="V249" s="658" t="n">
        <v>0</v>
      </c>
      <c r="W249" s="659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200" t="inlineStr">
        <is>
          <t>КИ</t>
        </is>
      </c>
    </row>
    <row r="250" ht="16.5" customHeight="1">
      <c r="A250" s="54" t="inlineStr">
        <is>
          <t>SU001430</t>
        </is>
      </c>
      <c r="B250" s="54" t="inlineStr">
        <is>
          <t>P002036</t>
        </is>
      </c>
      <c r="C250" s="31" t="n">
        <v>4301060325</v>
      </c>
      <c r="D250" s="319" t="n">
        <v>4607091380897</v>
      </c>
      <c r="E250" s="320" t="n"/>
      <c r="F250" s="657" t="n">
        <v>1.4</v>
      </c>
      <c r="G250" s="32" t="n">
        <v>6</v>
      </c>
      <c r="H250" s="657" t="n">
        <v>8.4</v>
      </c>
      <c r="I250" s="657" t="n">
        <v>8.964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30</v>
      </c>
      <c r="N250" s="585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322" t="n"/>
      <c r="P250" s="322" t="n"/>
      <c r="Q250" s="322" t="n"/>
      <c r="R250" s="320" t="n"/>
      <c r="S250" s="34" t="n"/>
      <c r="T250" s="34" t="n"/>
      <c r="U250" s="35" t="inlineStr">
        <is>
          <t>кг</t>
        </is>
      </c>
      <c r="V250" s="658" t="n">
        <v>0</v>
      </c>
      <c r="W250" s="659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1" t="inlineStr">
        <is>
          <t>КИ</t>
        </is>
      </c>
    </row>
    <row r="251">
      <c r="A251" s="326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328" t="n"/>
      <c r="N251" s="323" t="inlineStr">
        <is>
          <t>Итого</t>
        </is>
      </c>
      <c r="O251" s="324" t="n"/>
      <c r="P251" s="324" t="n"/>
      <c r="Q251" s="324" t="n"/>
      <c r="R251" s="324" t="n"/>
      <c r="S251" s="324" t="n"/>
      <c r="T251" s="325" t="n"/>
      <c r="U251" s="37" t="inlineStr">
        <is>
          <t>кор</t>
        </is>
      </c>
      <c r="V251" s="660">
        <f>IFERROR(V248/H248,"0")+IFERROR(V249/H249,"0")+IFERROR(V250/H250,"0")</f>
        <v/>
      </c>
      <c r="W251" s="660">
        <f>IFERROR(W248/H248,"0")+IFERROR(W249/H249,"0")+IFERROR(W250/H250,"0")</f>
        <v/>
      </c>
      <c r="X251" s="660">
        <f>IFERROR(IF(X248="",0,X248),"0")+IFERROR(IF(X249="",0,X249),"0")+IFERROR(IF(X250="",0,X250),"0")</f>
        <v/>
      </c>
      <c r="Y251" s="661" t="n"/>
      <c r="Z251" s="661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8" t="n"/>
      <c r="N252" s="323" t="inlineStr">
        <is>
          <t>Итого</t>
        </is>
      </c>
      <c r="O252" s="324" t="n"/>
      <c r="P252" s="324" t="n"/>
      <c r="Q252" s="324" t="n"/>
      <c r="R252" s="324" t="n"/>
      <c r="S252" s="324" t="n"/>
      <c r="T252" s="325" t="n"/>
      <c r="U252" s="37" t="inlineStr">
        <is>
          <t>кг</t>
        </is>
      </c>
      <c r="V252" s="660">
        <f>IFERROR(SUM(V248:V250),"0")</f>
        <v/>
      </c>
      <c r="W252" s="660">
        <f>IFERROR(SUM(W248:W250),"0")</f>
        <v/>
      </c>
      <c r="X252" s="37" t="n"/>
      <c r="Y252" s="661" t="n"/>
      <c r="Z252" s="661" t="n"/>
    </row>
    <row r="253" ht="14.25" customHeight="1">
      <c r="A253" s="332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32" t="n"/>
      <c r="Z253" s="332" t="n"/>
    </row>
    <row r="254" ht="16.5" customHeight="1">
      <c r="A254" s="54" t="inlineStr">
        <is>
          <t>SU001920</t>
        </is>
      </c>
      <c r="B254" s="54" t="inlineStr">
        <is>
          <t>P001900</t>
        </is>
      </c>
      <c r="C254" s="31" t="n">
        <v>4301030232</v>
      </c>
      <c r="D254" s="319" t="n">
        <v>4607091388374</v>
      </c>
      <c r="E254" s="320" t="n"/>
      <c r="F254" s="657" t="n">
        <v>0.38</v>
      </c>
      <c r="G254" s="32" t="n">
        <v>8</v>
      </c>
      <c r="H254" s="657" t="n">
        <v>3.04</v>
      </c>
      <c r="I254" s="657" t="n">
        <v>3.28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48" t="inlineStr">
        <is>
          <t>С/к колбасы Княжеская Бордо Весовые б/о терм/п Стародворье</t>
        </is>
      </c>
      <c r="O254" s="322" t="n"/>
      <c r="P254" s="322" t="n"/>
      <c r="Q254" s="322" t="n"/>
      <c r="R254" s="320" t="n"/>
      <c r="S254" s="34" t="n"/>
      <c r="T254" s="34" t="n"/>
      <c r="U254" s="35" t="inlineStr">
        <is>
          <t>кг</t>
        </is>
      </c>
      <c r="V254" s="658" t="n">
        <v>0</v>
      </c>
      <c r="W254" s="65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t="27" customHeight="1">
      <c r="A255" s="54" t="inlineStr">
        <is>
          <t>SU001921</t>
        </is>
      </c>
      <c r="B255" s="54" t="inlineStr">
        <is>
          <t>P001916</t>
        </is>
      </c>
      <c r="C255" s="31" t="n">
        <v>4301030235</v>
      </c>
      <c r="D255" s="319" t="n">
        <v>4607091388381</v>
      </c>
      <c r="E255" s="320" t="n"/>
      <c r="F255" s="657" t="n">
        <v>0.38</v>
      </c>
      <c r="G255" s="32" t="n">
        <v>8</v>
      </c>
      <c r="H255" s="657" t="n">
        <v>3.04</v>
      </c>
      <c r="I255" s="657" t="n">
        <v>3.32</v>
      </c>
      <c r="J255" s="32" t="n">
        <v>156</v>
      </c>
      <c r="K255" s="32" t="inlineStr">
        <is>
          <t>12</t>
        </is>
      </c>
      <c r="L255" s="33" t="inlineStr">
        <is>
          <t>АК</t>
        </is>
      </c>
      <c r="M255" s="32" t="n">
        <v>180</v>
      </c>
      <c r="N255" s="474" t="inlineStr">
        <is>
          <t>С/к колбасы Салями Охотничья Бордо Весовые б/о терм/п 180 Стародворье</t>
        </is>
      </c>
      <c r="O255" s="322" t="n"/>
      <c r="P255" s="322" t="n"/>
      <c r="Q255" s="322" t="n"/>
      <c r="R255" s="320" t="n"/>
      <c r="S255" s="34" t="n"/>
      <c r="T255" s="34" t="n"/>
      <c r="U255" s="35" t="inlineStr">
        <is>
          <t>кг</t>
        </is>
      </c>
      <c r="V255" s="658" t="n">
        <v>0</v>
      </c>
      <c r="W255" s="659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3" t="inlineStr">
        <is>
          <t>КИ</t>
        </is>
      </c>
    </row>
    <row r="256" ht="27" customHeight="1">
      <c r="A256" s="54" t="inlineStr">
        <is>
          <t>SU001869</t>
        </is>
      </c>
      <c r="B256" s="54" t="inlineStr">
        <is>
          <t>P001909</t>
        </is>
      </c>
      <c r="C256" s="31" t="n">
        <v>4301030233</v>
      </c>
      <c r="D256" s="319" t="n">
        <v>4607091388404</v>
      </c>
      <c r="E256" s="320" t="n"/>
      <c r="F256" s="657" t="n">
        <v>0.17</v>
      </c>
      <c r="G256" s="32" t="n">
        <v>15</v>
      </c>
      <c r="H256" s="657" t="n">
        <v>2.55</v>
      </c>
      <c r="I256" s="657" t="n">
        <v>2.9</v>
      </c>
      <c r="J256" s="32" t="n">
        <v>156</v>
      </c>
      <c r="K256" s="32" t="inlineStr">
        <is>
          <t>12</t>
        </is>
      </c>
      <c r="L256" s="33" t="inlineStr">
        <is>
          <t>АК</t>
        </is>
      </c>
      <c r="M256" s="32" t="n">
        <v>180</v>
      </c>
      <c r="N256" s="55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322" t="n"/>
      <c r="P256" s="322" t="n"/>
      <c r="Q256" s="322" t="n"/>
      <c r="R256" s="320" t="n"/>
      <c r="S256" s="34" t="n"/>
      <c r="T256" s="34" t="n"/>
      <c r="U256" s="35" t="inlineStr">
        <is>
          <t>кг</t>
        </is>
      </c>
      <c r="V256" s="658" t="n">
        <v>0</v>
      </c>
      <c r="W256" s="659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4" t="inlineStr">
        <is>
          <t>КИ</t>
        </is>
      </c>
    </row>
    <row r="257">
      <c r="A257" s="326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328" t="n"/>
      <c r="N257" s="323" t="inlineStr">
        <is>
          <t>Итого</t>
        </is>
      </c>
      <c r="O257" s="324" t="n"/>
      <c r="P257" s="324" t="n"/>
      <c r="Q257" s="324" t="n"/>
      <c r="R257" s="324" t="n"/>
      <c r="S257" s="324" t="n"/>
      <c r="T257" s="325" t="n"/>
      <c r="U257" s="37" t="inlineStr">
        <is>
          <t>кор</t>
        </is>
      </c>
      <c r="V257" s="660">
        <f>IFERROR(V254/H254,"0")+IFERROR(V255/H255,"0")+IFERROR(V256/H256,"0")</f>
        <v/>
      </c>
      <c r="W257" s="660">
        <f>IFERROR(W254/H254,"0")+IFERROR(W255/H255,"0")+IFERROR(W256/H256,"0")</f>
        <v/>
      </c>
      <c r="X257" s="660">
        <f>IFERROR(IF(X254="",0,X254),"0")+IFERROR(IF(X255="",0,X255),"0")+IFERROR(IF(X256="",0,X256),"0")</f>
        <v/>
      </c>
      <c r="Y257" s="661" t="n"/>
      <c r="Z257" s="661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8" t="n"/>
      <c r="N258" s="323" t="inlineStr">
        <is>
          <t>Итого</t>
        </is>
      </c>
      <c r="O258" s="324" t="n"/>
      <c r="P258" s="324" t="n"/>
      <c r="Q258" s="324" t="n"/>
      <c r="R258" s="324" t="n"/>
      <c r="S258" s="324" t="n"/>
      <c r="T258" s="325" t="n"/>
      <c r="U258" s="37" t="inlineStr">
        <is>
          <t>кг</t>
        </is>
      </c>
      <c r="V258" s="660">
        <f>IFERROR(SUM(V254:V256),"0")</f>
        <v/>
      </c>
      <c r="W258" s="660">
        <f>IFERROR(SUM(W254:W256),"0")</f>
        <v/>
      </c>
      <c r="X258" s="37" t="n"/>
      <c r="Y258" s="661" t="n"/>
      <c r="Z258" s="661" t="n"/>
    </row>
    <row r="259" ht="14.25" customHeight="1">
      <c r="A259" s="332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32" t="n"/>
      <c r="Z259" s="332" t="n"/>
    </row>
    <row r="260" ht="16.5" customHeight="1">
      <c r="A260" s="54" t="inlineStr">
        <is>
          <t>SU002841</t>
        </is>
      </c>
      <c r="B260" s="54" t="inlineStr">
        <is>
          <t>P003253</t>
        </is>
      </c>
      <c r="C260" s="31" t="n">
        <v>4301180007</v>
      </c>
      <c r="D260" s="319" t="n">
        <v>4680115881808</v>
      </c>
      <c r="E260" s="320" t="n"/>
      <c r="F260" s="657" t="n">
        <v>0.1</v>
      </c>
      <c r="G260" s="32" t="n">
        <v>20</v>
      </c>
      <c r="H260" s="657" t="n">
        <v>2</v>
      </c>
      <c r="I260" s="65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322" t="n"/>
      <c r="P260" s="322" t="n"/>
      <c r="Q260" s="322" t="n"/>
      <c r="R260" s="320" t="n"/>
      <c r="S260" s="34" t="n"/>
      <c r="T260" s="34" t="n"/>
      <c r="U260" s="35" t="inlineStr">
        <is>
          <t>кг</t>
        </is>
      </c>
      <c r="V260" s="658" t="n">
        <v>0</v>
      </c>
      <c r="W260" s="65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SU002840</t>
        </is>
      </c>
      <c r="B261" s="54" t="inlineStr">
        <is>
          <t>P003252</t>
        </is>
      </c>
      <c r="C261" s="31" t="n">
        <v>4301180006</v>
      </c>
      <c r="D261" s="319" t="n">
        <v>4680115881822</v>
      </c>
      <c r="E261" s="320" t="n"/>
      <c r="F261" s="657" t="n">
        <v>0.1</v>
      </c>
      <c r="G261" s="32" t="n">
        <v>20</v>
      </c>
      <c r="H261" s="657" t="n">
        <v>2</v>
      </c>
      <c r="I261" s="657" t="n">
        <v>2.24</v>
      </c>
      <c r="J261" s="32" t="n">
        <v>238</v>
      </c>
      <c r="K261" s="32" t="inlineStr">
        <is>
          <t>14</t>
        </is>
      </c>
      <c r="L261" s="33" t="inlineStr">
        <is>
          <t>РК</t>
        </is>
      </c>
      <c r="M261" s="32" t="n">
        <v>730</v>
      </c>
      <c r="N261" s="63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322" t="n"/>
      <c r="P261" s="322" t="n"/>
      <c r="Q261" s="322" t="n"/>
      <c r="R261" s="320" t="n"/>
      <c r="S261" s="34" t="n"/>
      <c r="T261" s="34" t="n"/>
      <c r="U261" s="35" t="inlineStr">
        <is>
          <t>кг</t>
        </is>
      </c>
      <c r="V261" s="658" t="n">
        <v>0</v>
      </c>
      <c r="W261" s="659">
        <f>IFERROR(IF(V261="",0,CEILING((V261/$H261),1)*$H261),"")</f>
        <v/>
      </c>
      <c r="X261" s="36">
        <f>IFERROR(IF(W261=0,"",ROUNDUP(W261/H261,0)*0.00474),"")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SU002368</t>
        </is>
      </c>
      <c r="B262" s="54" t="inlineStr">
        <is>
          <t>P002648</t>
        </is>
      </c>
      <c r="C262" s="31" t="n">
        <v>4301180001</v>
      </c>
      <c r="D262" s="319" t="n">
        <v>4680115880016</v>
      </c>
      <c r="E262" s="320" t="n"/>
      <c r="F262" s="657" t="n">
        <v>0.1</v>
      </c>
      <c r="G262" s="32" t="n">
        <v>20</v>
      </c>
      <c r="H262" s="657" t="n">
        <v>2</v>
      </c>
      <c r="I262" s="657" t="n">
        <v>2.24</v>
      </c>
      <c r="J262" s="32" t="n">
        <v>238</v>
      </c>
      <c r="K262" s="32" t="inlineStr">
        <is>
          <t>14</t>
        </is>
      </c>
      <c r="L262" s="33" t="inlineStr">
        <is>
          <t>РК</t>
        </is>
      </c>
      <c r="M262" s="32" t="n">
        <v>730</v>
      </c>
      <c r="N262" s="3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322" t="n"/>
      <c r="P262" s="322" t="n"/>
      <c r="Q262" s="322" t="n"/>
      <c r="R262" s="320" t="n"/>
      <c r="S262" s="34" t="n"/>
      <c r="T262" s="34" t="n"/>
      <c r="U262" s="35" t="inlineStr">
        <is>
          <t>кг</t>
        </is>
      </c>
      <c r="V262" s="658" t="n">
        <v>0</v>
      </c>
      <c r="W262" s="659">
        <f>IFERROR(IF(V262="",0,CEILING((V262/$H262),1)*$H262),"")</f>
        <v/>
      </c>
      <c r="X262" s="36">
        <f>IFERROR(IF(W262=0,"",ROUNDUP(W262/H262,0)*0.00474),"")</f>
        <v/>
      </c>
      <c r="Y262" s="56" t="n"/>
      <c r="Z262" s="57" t="n"/>
      <c r="AD262" s="58" t="n"/>
      <c r="BA262" s="207" t="inlineStr">
        <is>
          <t>КИ</t>
        </is>
      </c>
    </row>
    <row r="263">
      <c r="A263" s="326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8" t="n"/>
      <c r="N263" s="323" t="inlineStr">
        <is>
          <t>Итого</t>
        </is>
      </c>
      <c r="O263" s="324" t="n"/>
      <c r="P263" s="324" t="n"/>
      <c r="Q263" s="324" t="n"/>
      <c r="R263" s="324" t="n"/>
      <c r="S263" s="324" t="n"/>
      <c r="T263" s="325" t="n"/>
      <c r="U263" s="37" t="inlineStr">
        <is>
          <t>кор</t>
        </is>
      </c>
      <c r="V263" s="660">
        <f>IFERROR(V260/H260,"0")+IFERROR(V261/H261,"0")+IFERROR(V262/H262,"0")</f>
        <v/>
      </c>
      <c r="W263" s="660">
        <f>IFERROR(W260/H260,"0")+IFERROR(W261/H261,"0")+IFERROR(W262/H262,"0")</f>
        <v/>
      </c>
      <c r="X263" s="660">
        <f>IFERROR(IF(X260="",0,X260),"0")+IFERROR(IF(X261="",0,X261),"0")+IFERROR(IF(X262="",0,X262),"0")</f>
        <v/>
      </c>
      <c r="Y263" s="661" t="n"/>
      <c r="Z263" s="661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8" t="n"/>
      <c r="N264" s="323" t="inlineStr">
        <is>
          <t>Итого</t>
        </is>
      </c>
      <c r="O264" s="324" t="n"/>
      <c r="P264" s="324" t="n"/>
      <c r="Q264" s="324" t="n"/>
      <c r="R264" s="324" t="n"/>
      <c r="S264" s="324" t="n"/>
      <c r="T264" s="325" t="n"/>
      <c r="U264" s="37" t="inlineStr">
        <is>
          <t>кг</t>
        </is>
      </c>
      <c r="V264" s="660">
        <f>IFERROR(SUM(V260:V262),"0")</f>
        <v/>
      </c>
      <c r="W264" s="660">
        <f>IFERROR(SUM(W260:W262),"0")</f>
        <v/>
      </c>
      <c r="X264" s="37" t="n"/>
      <c r="Y264" s="661" t="n"/>
      <c r="Z264" s="661" t="n"/>
    </row>
    <row r="265" ht="16.5" customHeight="1">
      <c r="A265" s="339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39" t="n"/>
      <c r="Z265" s="339" t="n"/>
    </row>
    <row r="266" ht="14.25" customHeight="1">
      <c r="A266" s="332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32" t="n"/>
      <c r="Z266" s="332" t="n"/>
    </row>
    <row r="267" ht="27" customHeight="1">
      <c r="A267" s="54" t="inlineStr">
        <is>
          <t>SU001793</t>
        </is>
      </c>
      <c r="B267" s="54" t="inlineStr">
        <is>
          <t>P001793</t>
        </is>
      </c>
      <c r="C267" s="31" t="n">
        <v>4301011315</v>
      </c>
      <c r="D267" s="319" t="n">
        <v>4607091387421</v>
      </c>
      <c r="E267" s="320" t="n"/>
      <c r="F267" s="657" t="n">
        <v>1.35</v>
      </c>
      <c r="G267" s="32" t="n">
        <v>8</v>
      </c>
      <c r="H267" s="657" t="n">
        <v>10.8</v>
      </c>
      <c r="I267" s="657" t="n">
        <v>11.28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3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322" t="n"/>
      <c r="P267" s="322" t="n"/>
      <c r="Q267" s="322" t="n"/>
      <c r="R267" s="320" t="n"/>
      <c r="S267" s="34" t="n"/>
      <c r="T267" s="34" t="n"/>
      <c r="U267" s="35" t="inlineStr">
        <is>
          <t>кг</t>
        </is>
      </c>
      <c r="V267" s="658" t="n">
        <v>0</v>
      </c>
      <c r="W267" s="65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t="27" customHeight="1">
      <c r="A268" s="54" t="inlineStr">
        <is>
          <t>SU001793</t>
        </is>
      </c>
      <c r="B268" s="54" t="inlineStr">
        <is>
          <t>P002227</t>
        </is>
      </c>
      <c r="C268" s="31" t="n">
        <v>4301011121</v>
      </c>
      <c r="D268" s="319" t="n">
        <v>4607091387421</v>
      </c>
      <c r="E268" s="320" t="n"/>
      <c r="F268" s="657" t="n">
        <v>1.35</v>
      </c>
      <c r="G268" s="32" t="n">
        <v>8</v>
      </c>
      <c r="H268" s="657" t="n">
        <v>10.8</v>
      </c>
      <c r="I268" s="65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322" t="n"/>
      <c r="P268" s="322" t="n"/>
      <c r="Q268" s="322" t="n"/>
      <c r="R268" s="320" t="n"/>
      <c r="S268" s="34" t="n"/>
      <c r="T268" s="34" t="n"/>
      <c r="U268" s="35" t="inlineStr">
        <is>
          <t>кг</t>
        </is>
      </c>
      <c r="V268" s="658" t="n">
        <v>0</v>
      </c>
      <c r="W268" s="65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t="27" customHeight="1">
      <c r="A269" s="54" t="inlineStr">
        <is>
          <t>SU001799</t>
        </is>
      </c>
      <c r="B269" s="54" t="inlineStr">
        <is>
          <t>P003076</t>
        </is>
      </c>
      <c r="C269" s="31" t="n">
        <v>4301011396</v>
      </c>
      <c r="D269" s="319" t="n">
        <v>4607091387452</v>
      </c>
      <c r="E269" s="320" t="n"/>
      <c r="F269" s="657" t="n">
        <v>1.35</v>
      </c>
      <c r="G269" s="32" t="n">
        <v>8</v>
      </c>
      <c r="H269" s="657" t="n">
        <v>10.8</v>
      </c>
      <c r="I269" s="657" t="n">
        <v>11.28</v>
      </c>
      <c r="J269" s="32" t="n">
        <v>48</v>
      </c>
      <c r="K269" s="32" t="inlineStr">
        <is>
          <t>8</t>
        </is>
      </c>
      <c r="L269" s="33" t="inlineStr">
        <is>
          <t>ВЗ</t>
        </is>
      </c>
      <c r="M269" s="32" t="n">
        <v>55</v>
      </c>
      <c r="N269" s="56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322" t="n"/>
      <c r="P269" s="322" t="n"/>
      <c r="Q269" s="322" t="n"/>
      <c r="R269" s="320" t="n"/>
      <c r="S269" s="34" t="n"/>
      <c r="T269" s="34" t="n"/>
      <c r="U269" s="35" t="inlineStr">
        <is>
          <t>кг</t>
        </is>
      </c>
      <c r="V269" s="658" t="n">
        <v>0</v>
      </c>
      <c r="W269" s="659">
        <f>IFERROR(IF(V269="",0,CEILING((V269/$H269),1)*$H269),"")</f>
        <v/>
      </c>
      <c r="X269" s="36">
        <f>IFERROR(IF(W269=0,"",ROUNDUP(W269/H269,0)*0.02039),"")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SU001799</t>
        </is>
      </c>
      <c r="B270" s="54" t="inlineStr">
        <is>
          <t>P003673</t>
        </is>
      </c>
      <c r="C270" s="31" t="n">
        <v>4301011619</v>
      </c>
      <c r="D270" s="319" t="n">
        <v>4607091387452</v>
      </c>
      <c r="E270" s="320" t="n"/>
      <c r="F270" s="657" t="n">
        <v>1.45</v>
      </c>
      <c r="G270" s="32" t="n">
        <v>8</v>
      </c>
      <c r="H270" s="657" t="n">
        <v>11.6</v>
      </c>
      <c r="I270" s="657" t="n">
        <v>12.08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67" t="inlineStr">
        <is>
          <t>Вареные колбасы Молочная По-стародворски Фирменная Весовые П/а Стародворье</t>
        </is>
      </c>
      <c r="O270" s="322" t="n"/>
      <c r="P270" s="322" t="n"/>
      <c r="Q270" s="322" t="n"/>
      <c r="R270" s="320" t="n"/>
      <c r="S270" s="34" t="n"/>
      <c r="T270" s="34" t="n"/>
      <c r="U270" s="35" t="inlineStr">
        <is>
          <t>кг</t>
        </is>
      </c>
      <c r="V270" s="658" t="n">
        <v>0</v>
      </c>
      <c r="W270" s="659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SU001792</t>
        </is>
      </c>
      <c r="B271" s="54" t="inlineStr">
        <is>
          <t>P001792</t>
        </is>
      </c>
      <c r="C271" s="31" t="n">
        <v>4301011313</v>
      </c>
      <c r="D271" s="319" t="n">
        <v>4607091385984</v>
      </c>
      <c r="E271" s="320" t="n"/>
      <c r="F271" s="657" t="n">
        <v>1.35</v>
      </c>
      <c r="G271" s="32" t="n">
        <v>8</v>
      </c>
      <c r="H271" s="657" t="n">
        <v>10.8</v>
      </c>
      <c r="I271" s="657" t="n">
        <v>11.28</v>
      </c>
      <c r="J271" s="32" t="n">
        <v>56</v>
      </c>
      <c r="K271" s="32" t="inlineStr">
        <is>
          <t>8</t>
        </is>
      </c>
      <c r="L271" s="33" t="inlineStr">
        <is>
          <t>СК1</t>
        </is>
      </c>
      <c r="M271" s="32" t="n">
        <v>55</v>
      </c>
      <c r="N271" s="3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322" t="n"/>
      <c r="P271" s="322" t="n"/>
      <c r="Q271" s="322" t="n"/>
      <c r="R271" s="320" t="n"/>
      <c r="S271" s="34" t="n"/>
      <c r="T271" s="34" t="n"/>
      <c r="U271" s="35" t="inlineStr">
        <is>
          <t>кг</t>
        </is>
      </c>
      <c r="V271" s="658" t="n">
        <v>0</v>
      </c>
      <c r="W271" s="659">
        <f>IFERROR(IF(V271="",0,CEILING((V271/$H271),1)*$H271),"")</f>
        <v/>
      </c>
      <c r="X271" s="36">
        <f>IFERROR(IF(W271=0,"",ROUNDUP(W271/H271,0)*0.02175),"")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SU001794</t>
        </is>
      </c>
      <c r="B272" s="54" t="inlineStr">
        <is>
          <t>P001794</t>
        </is>
      </c>
      <c r="C272" s="31" t="n">
        <v>4301011316</v>
      </c>
      <c r="D272" s="319" t="n">
        <v>4607091387438</v>
      </c>
      <c r="E272" s="320" t="n"/>
      <c r="F272" s="657" t="n">
        <v>0.5</v>
      </c>
      <c r="G272" s="32" t="n">
        <v>10</v>
      </c>
      <c r="H272" s="657" t="n">
        <v>5</v>
      </c>
      <c r="I272" s="657" t="n">
        <v>5.24</v>
      </c>
      <c r="J272" s="32" t="n">
        <v>120</v>
      </c>
      <c r="K272" s="32" t="inlineStr">
        <is>
          <t>12</t>
        </is>
      </c>
      <c r="L272" s="33" t="inlineStr">
        <is>
          <t>СК1</t>
        </is>
      </c>
      <c r="M272" s="32" t="n">
        <v>55</v>
      </c>
      <c r="N272" s="6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322" t="n"/>
      <c r="P272" s="322" t="n"/>
      <c r="Q272" s="322" t="n"/>
      <c r="R272" s="320" t="n"/>
      <c r="S272" s="34" t="n"/>
      <c r="T272" s="34" t="n"/>
      <c r="U272" s="35" t="inlineStr">
        <is>
          <t>кг</t>
        </is>
      </c>
      <c r="V272" s="658" t="n">
        <v>0</v>
      </c>
      <c r="W272" s="659">
        <f>IFERROR(IF(V272="",0,CEILING((V272/$H272),1)*$H272),"")</f>
        <v/>
      </c>
      <c r="X272" s="36">
        <f>IFERROR(IF(W272=0,"",ROUNDUP(W272/H272,0)*0.00937),"")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SU001795</t>
        </is>
      </c>
      <c r="B273" s="54" t="inlineStr">
        <is>
          <t>P001795</t>
        </is>
      </c>
      <c r="C273" s="31" t="n">
        <v>4301011318</v>
      </c>
      <c r="D273" s="319" t="n">
        <v>4607091387469</v>
      </c>
      <c r="E273" s="320" t="n"/>
      <c r="F273" s="657" t="n">
        <v>0.5</v>
      </c>
      <c r="G273" s="32" t="n">
        <v>10</v>
      </c>
      <c r="H273" s="657" t="n">
        <v>5</v>
      </c>
      <c r="I273" s="657" t="n">
        <v>5.21</v>
      </c>
      <c r="J273" s="32" t="n">
        <v>120</v>
      </c>
      <c r="K273" s="32" t="inlineStr">
        <is>
          <t>12</t>
        </is>
      </c>
      <c r="L273" s="33" t="inlineStr">
        <is>
          <t>СК2</t>
        </is>
      </c>
      <c r="M273" s="32" t="n">
        <v>55</v>
      </c>
      <c r="N273" s="40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322" t="n"/>
      <c r="P273" s="322" t="n"/>
      <c r="Q273" s="322" t="n"/>
      <c r="R273" s="320" t="n"/>
      <c r="S273" s="34" t="n"/>
      <c r="T273" s="34" t="n"/>
      <c r="U273" s="35" t="inlineStr">
        <is>
          <t>кг</t>
        </is>
      </c>
      <c r="V273" s="658" t="n">
        <v>0</v>
      </c>
      <c r="W273" s="659">
        <f>IFERROR(IF(V273="",0,CEILING((V273/$H273),1)*$H273),"")</f>
        <v/>
      </c>
      <c r="X273" s="36">
        <f>IFERROR(IF(W273=0,"",ROUNDUP(W273/H273,0)*0.00937),"")</f>
        <v/>
      </c>
      <c r="Y273" s="56" t="n"/>
      <c r="Z273" s="57" t="n"/>
      <c r="AD273" s="58" t="n"/>
      <c r="BA273" s="214" t="inlineStr">
        <is>
          <t>КИ</t>
        </is>
      </c>
    </row>
    <row r="274">
      <c r="A274" s="326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328" t="n"/>
      <c r="N274" s="323" t="inlineStr">
        <is>
          <t>Итого</t>
        </is>
      </c>
      <c r="O274" s="324" t="n"/>
      <c r="P274" s="324" t="n"/>
      <c r="Q274" s="324" t="n"/>
      <c r="R274" s="324" t="n"/>
      <c r="S274" s="324" t="n"/>
      <c r="T274" s="325" t="n"/>
      <c r="U274" s="37" t="inlineStr">
        <is>
          <t>кор</t>
        </is>
      </c>
      <c r="V274" s="660">
        <f>IFERROR(V267/H267,"0")+IFERROR(V268/H268,"0")+IFERROR(V269/H269,"0")+IFERROR(V270/H270,"0")+IFERROR(V271/H271,"0")+IFERROR(V272/H272,"0")+IFERROR(V273/H273,"0")</f>
        <v/>
      </c>
      <c r="W274" s="660">
        <f>IFERROR(W267/H267,"0")+IFERROR(W268/H268,"0")+IFERROR(W269/H269,"0")+IFERROR(W270/H270,"0")+IFERROR(W271/H271,"0")+IFERROR(W272/H272,"0")+IFERROR(W273/H273,"0")</f>
        <v/>
      </c>
      <c r="X274" s="660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61" t="n"/>
      <c r="Z274" s="661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8" t="n"/>
      <c r="N275" s="323" t="inlineStr">
        <is>
          <t>Итого</t>
        </is>
      </c>
      <c r="O275" s="324" t="n"/>
      <c r="P275" s="324" t="n"/>
      <c r="Q275" s="324" t="n"/>
      <c r="R275" s="324" t="n"/>
      <c r="S275" s="324" t="n"/>
      <c r="T275" s="325" t="n"/>
      <c r="U275" s="37" t="inlineStr">
        <is>
          <t>кг</t>
        </is>
      </c>
      <c r="V275" s="660">
        <f>IFERROR(SUM(V267:V273),"0")</f>
        <v/>
      </c>
      <c r="W275" s="660">
        <f>IFERROR(SUM(W267:W273),"0")</f>
        <v/>
      </c>
      <c r="X275" s="37" t="n"/>
      <c r="Y275" s="661" t="n"/>
      <c r="Z275" s="661" t="n"/>
    </row>
    <row r="276" ht="14.25" customHeight="1">
      <c r="A276" s="332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32" t="n"/>
      <c r="Z276" s="332" t="n"/>
    </row>
    <row r="277" ht="27" customHeight="1">
      <c r="A277" s="54" t="inlineStr">
        <is>
          <t>SU001801</t>
        </is>
      </c>
      <c r="B277" s="54" t="inlineStr">
        <is>
          <t>P003014</t>
        </is>
      </c>
      <c r="C277" s="31" t="n">
        <v>4301031154</v>
      </c>
      <c r="D277" s="319" t="n">
        <v>4607091387292</v>
      </c>
      <c r="E277" s="320" t="n"/>
      <c r="F277" s="657" t="n">
        <v>0.73</v>
      </c>
      <c r="G277" s="32" t="n">
        <v>6</v>
      </c>
      <c r="H277" s="657" t="n">
        <v>4.38</v>
      </c>
      <c r="I277" s="657" t="n">
        <v>4.64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45</v>
      </c>
      <c r="N277" s="59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322" t="n"/>
      <c r="P277" s="322" t="n"/>
      <c r="Q277" s="322" t="n"/>
      <c r="R277" s="320" t="n"/>
      <c r="S277" s="34" t="n"/>
      <c r="T277" s="34" t="n"/>
      <c r="U277" s="35" t="inlineStr">
        <is>
          <t>кг</t>
        </is>
      </c>
      <c r="V277" s="658" t="n">
        <v>0</v>
      </c>
      <c r="W277" s="659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 ht="27" customHeight="1">
      <c r="A278" s="54" t="inlineStr">
        <is>
          <t>SU000231</t>
        </is>
      </c>
      <c r="B278" s="54" t="inlineStr">
        <is>
          <t>P003015</t>
        </is>
      </c>
      <c r="C278" s="31" t="n">
        <v>4301031155</v>
      </c>
      <c r="D278" s="319" t="n">
        <v>4607091387315</v>
      </c>
      <c r="E278" s="320" t="n"/>
      <c r="F278" s="657" t="n">
        <v>0.7</v>
      </c>
      <c r="G278" s="32" t="n">
        <v>4</v>
      </c>
      <c r="H278" s="657" t="n">
        <v>2.8</v>
      </c>
      <c r="I278" s="657" t="n">
        <v>3.048</v>
      </c>
      <c r="J278" s="32" t="n">
        <v>156</v>
      </c>
      <c r="K278" s="32" t="inlineStr">
        <is>
          <t>12</t>
        </is>
      </c>
      <c r="L278" s="33" t="inlineStr">
        <is>
          <t>СК2</t>
        </is>
      </c>
      <c r="M278" s="32" t="n">
        <v>45</v>
      </c>
      <c r="N278" s="60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322" t="n"/>
      <c r="P278" s="322" t="n"/>
      <c r="Q278" s="322" t="n"/>
      <c r="R278" s="320" t="n"/>
      <c r="S278" s="34" t="n"/>
      <c r="T278" s="34" t="n"/>
      <c r="U278" s="35" t="inlineStr">
        <is>
          <t>кг</t>
        </is>
      </c>
      <c r="V278" s="658" t="n">
        <v>0</v>
      </c>
      <c r="W278" s="659">
        <f>IFERROR(IF(V278="",0,CEILING((V278/$H278),1)*$H278),"")</f>
        <v/>
      </c>
      <c r="X278" s="36">
        <f>IFERROR(IF(W278=0,"",ROUNDUP(W278/H278,0)*0.00753),"")</f>
        <v/>
      </c>
      <c r="Y278" s="56" t="n"/>
      <c r="Z278" s="57" t="n"/>
      <c r="AD278" s="58" t="n"/>
      <c r="BA278" s="216" t="inlineStr">
        <is>
          <t>КИ</t>
        </is>
      </c>
    </row>
    <row r="279">
      <c r="A279" s="326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8" t="n"/>
      <c r="N279" s="323" t="inlineStr">
        <is>
          <t>Итого</t>
        </is>
      </c>
      <c r="O279" s="324" t="n"/>
      <c r="P279" s="324" t="n"/>
      <c r="Q279" s="324" t="n"/>
      <c r="R279" s="324" t="n"/>
      <c r="S279" s="324" t="n"/>
      <c r="T279" s="325" t="n"/>
      <c r="U279" s="37" t="inlineStr">
        <is>
          <t>кор</t>
        </is>
      </c>
      <c r="V279" s="660">
        <f>IFERROR(V277/H277,"0")+IFERROR(V278/H278,"0")</f>
        <v/>
      </c>
      <c r="W279" s="660">
        <f>IFERROR(W277/H277,"0")+IFERROR(W278/H278,"0")</f>
        <v/>
      </c>
      <c r="X279" s="660">
        <f>IFERROR(IF(X277="",0,X277),"0")+IFERROR(IF(X278="",0,X278),"0")</f>
        <v/>
      </c>
      <c r="Y279" s="661" t="n"/>
      <c r="Z279" s="661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8" t="n"/>
      <c r="N280" s="323" t="inlineStr">
        <is>
          <t>Итого</t>
        </is>
      </c>
      <c r="O280" s="324" t="n"/>
      <c r="P280" s="324" t="n"/>
      <c r="Q280" s="324" t="n"/>
      <c r="R280" s="324" t="n"/>
      <c r="S280" s="324" t="n"/>
      <c r="T280" s="325" t="n"/>
      <c r="U280" s="37" t="inlineStr">
        <is>
          <t>кг</t>
        </is>
      </c>
      <c r="V280" s="660">
        <f>IFERROR(SUM(V277:V278),"0")</f>
        <v/>
      </c>
      <c r="W280" s="660">
        <f>IFERROR(SUM(W277:W278),"0")</f>
        <v/>
      </c>
      <c r="X280" s="37" t="n"/>
      <c r="Y280" s="661" t="n"/>
      <c r="Z280" s="661" t="n"/>
    </row>
    <row r="281" ht="16.5" customHeight="1">
      <c r="A281" s="339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39" t="n"/>
      <c r="Z281" s="339" t="n"/>
    </row>
    <row r="282" ht="14.25" customHeight="1">
      <c r="A282" s="332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32" t="n"/>
      <c r="Z282" s="332" t="n"/>
    </row>
    <row r="283" ht="27" customHeight="1">
      <c r="A283" s="54" t="inlineStr">
        <is>
          <t>SU002252</t>
        </is>
      </c>
      <c r="B283" s="54" t="inlineStr">
        <is>
          <t>P002461</t>
        </is>
      </c>
      <c r="C283" s="31" t="n">
        <v>4301031066</v>
      </c>
      <c r="D283" s="319" t="n">
        <v>4607091383836</v>
      </c>
      <c r="E283" s="320" t="n"/>
      <c r="F283" s="657" t="n">
        <v>0.3</v>
      </c>
      <c r="G283" s="32" t="n">
        <v>6</v>
      </c>
      <c r="H283" s="657" t="n">
        <v>1.8</v>
      </c>
      <c r="I283" s="657" t="n">
        <v>2.048</v>
      </c>
      <c r="J283" s="32" t="n">
        <v>156</v>
      </c>
      <c r="K283" s="32" t="inlineStr">
        <is>
          <t>12</t>
        </is>
      </c>
      <c r="L283" s="33" t="inlineStr">
        <is>
          <t>СК2</t>
        </is>
      </c>
      <c r="M283" s="32" t="n">
        <v>40</v>
      </c>
      <c r="N283" s="5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322" t="n"/>
      <c r="P283" s="322" t="n"/>
      <c r="Q283" s="322" t="n"/>
      <c r="R283" s="320" t="n"/>
      <c r="S283" s="34" t="n"/>
      <c r="T283" s="34" t="n"/>
      <c r="U283" s="35" t="inlineStr">
        <is>
          <t>кг</t>
        </is>
      </c>
      <c r="V283" s="658" t="n">
        <v>0</v>
      </c>
      <c r="W283" s="659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7" t="inlineStr">
        <is>
          <t>КИ</t>
        </is>
      </c>
    </row>
    <row r="284">
      <c r="A284" s="326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8" t="n"/>
      <c r="N284" s="323" t="inlineStr">
        <is>
          <t>Итого</t>
        </is>
      </c>
      <c r="O284" s="324" t="n"/>
      <c r="P284" s="324" t="n"/>
      <c r="Q284" s="324" t="n"/>
      <c r="R284" s="324" t="n"/>
      <c r="S284" s="324" t="n"/>
      <c r="T284" s="325" t="n"/>
      <c r="U284" s="37" t="inlineStr">
        <is>
          <t>кор</t>
        </is>
      </c>
      <c r="V284" s="660">
        <f>IFERROR(V283/H283,"0")</f>
        <v/>
      </c>
      <c r="W284" s="660">
        <f>IFERROR(W283/H283,"0")</f>
        <v/>
      </c>
      <c r="X284" s="660">
        <f>IFERROR(IF(X283="",0,X283),"0")</f>
        <v/>
      </c>
      <c r="Y284" s="661" t="n"/>
      <c r="Z284" s="661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8" t="n"/>
      <c r="N285" s="323" t="inlineStr">
        <is>
          <t>Итого</t>
        </is>
      </c>
      <c r="O285" s="324" t="n"/>
      <c r="P285" s="324" t="n"/>
      <c r="Q285" s="324" t="n"/>
      <c r="R285" s="324" t="n"/>
      <c r="S285" s="324" t="n"/>
      <c r="T285" s="325" t="n"/>
      <c r="U285" s="37" t="inlineStr">
        <is>
          <t>кг</t>
        </is>
      </c>
      <c r="V285" s="660">
        <f>IFERROR(SUM(V283:V283),"0")</f>
        <v/>
      </c>
      <c r="W285" s="660">
        <f>IFERROR(SUM(W283:W283),"0")</f>
        <v/>
      </c>
      <c r="X285" s="37" t="n"/>
      <c r="Y285" s="661" t="n"/>
      <c r="Z285" s="661" t="n"/>
    </row>
    <row r="286" ht="14.25" customHeight="1">
      <c r="A286" s="332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32" t="n"/>
      <c r="Z286" s="332" t="n"/>
    </row>
    <row r="287" ht="27" customHeight="1">
      <c r="A287" s="54" t="inlineStr">
        <is>
          <t>SU001835</t>
        </is>
      </c>
      <c r="B287" s="54" t="inlineStr">
        <is>
          <t>P002202</t>
        </is>
      </c>
      <c r="C287" s="31" t="n">
        <v>4301051142</v>
      </c>
      <c r="D287" s="319" t="n">
        <v>4607091387919</v>
      </c>
      <c r="E287" s="320" t="n"/>
      <c r="F287" s="657" t="n">
        <v>1.35</v>
      </c>
      <c r="G287" s="32" t="n">
        <v>6</v>
      </c>
      <c r="H287" s="657" t="n">
        <v>8.1</v>
      </c>
      <c r="I287" s="657" t="n">
        <v>8.664</v>
      </c>
      <c r="J287" s="32" t="n">
        <v>56</v>
      </c>
      <c r="K287" s="32" t="inlineStr">
        <is>
          <t>8</t>
        </is>
      </c>
      <c r="L287" s="33" t="inlineStr">
        <is>
          <t>СК2</t>
        </is>
      </c>
      <c r="M287" s="32" t="n">
        <v>45</v>
      </c>
      <c r="N287" s="56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322" t="n"/>
      <c r="P287" s="322" t="n"/>
      <c r="Q287" s="322" t="n"/>
      <c r="R287" s="320" t="n"/>
      <c r="S287" s="34" t="n"/>
      <c r="T287" s="34" t="n"/>
      <c r="U287" s="35" t="inlineStr">
        <is>
          <t>кг</t>
        </is>
      </c>
      <c r="V287" s="658" t="n">
        <v>0</v>
      </c>
      <c r="W287" s="659">
        <f>IFERROR(IF(V287="",0,CEILING((V287/$H287),1)*$H287),"")</f>
        <v/>
      </c>
      <c r="X287" s="36">
        <f>IFERROR(IF(W287=0,"",ROUNDUP(W287/H287,0)*0.02175),"")</f>
        <v/>
      </c>
      <c r="Y287" s="56" t="n"/>
      <c r="Z287" s="57" t="n"/>
      <c r="AD287" s="58" t="n"/>
      <c r="BA287" s="218" t="inlineStr">
        <is>
          <t>КИ</t>
        </is>
      </c>
    </row>
    <row r="288">
      <c r="A288" s="326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28" t="n"/>
      <c r="N288" s="323" t="inlineStr">
        <is>
          <t>Итого</t>
        </is>
      </c>
      <c r="O288" s="324" t="n"/>
      <c r="P288" s="324" t="n"/>
      <c r="Q288" s="324" t="n"/>
      <c r="R288" s="324" t="n"/>
      <c r="S288" s="324" t="n"/>
      <c r="T288" s="325" t="n"/>
      <c r="U288" s="37" t="inlineStr">
        <is>
          <t>кор</t>
        </is>
      </c>
      <c r="V288" s="660">
        <f>IFERROR(V287/H287,"0")</f>
        <v/>
      </c>
      <c r="W288" s="660">
        <f>IFERROR(W287/H287,"0")</f>
        <v/>
      </c>
      <c r="X288" s="660">
        <f>IFERROR(IF(X287="",0,X287),"0")</f>
        <v/>
      </c>
      <c r="Y288" s="661" t="n"/>
      <c r="Z288" s="661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8" t="n"/>
      <c r="N289" s="323" t="inlineStr">
        <is>
          <t>Итого</t>
        </is>
      </c>
      <c r="O289" s="324" t="n"/>
      <c r="P289" s="324" t="n"/>
      <c r="Q289" s="324" t="n"/>
      <c r="R289" s="324" t="n"/>
      <c r="S289" s="324" t="n"/>
      <c r="T289" s="325" t="n"/>
      <c r="U289" s="37" t="inlineStr">
        <is>
          <t>кг</t>
        </is>
      </c>
      <c r="V289" s="660">
        <f>IFERROR(SUM(V287:V287),"0")</f>
        <v/>
      </c>
      <c r="W289" s="660">
        <f>IFERROR(SUM(W287:W287),"0")</f>
        <v/>
      </c>
      <c r="X289" s="37" t="n"/>
      <c r="Y289" s="661" t="n"/>
      <c r="Z289" s="661" t="n"/>
    </row>
    <row r="290" ht="14.25" customHeight="1">
      <c r="A290" s="332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32" t="n"/>
      <c r="Z290" s="332" t="n"/>
    </row>
    <row r="291" ht="27" customHeight="1">
      <c r="A291" s="54" t="inlineStr">
        <is>
          <t>SU002173</t>
        </is>
      </c>
      <c r="B291" s="54" t="inlineStr">
        <is>
          <t>P002361</t>
        </is>
      </c>
      <c r="C291" s="31" t="n">
        <v>4301060324</v>
      </c>
      <c r="D291" s="319" t="n">
        <v>4607091388831</v>
      </c>
      <c r="E291" s="320" t="n"/>
      <c r="F291" s="657" t="n">
        <v>0.38</v>
      </c>
      <c r="G291" s="32" t="n">
        <v>6</v>
      </c>
      <c r="H291" s="657" t="n">
        <v>2.28</v>
      </c>
      <c r="I291" s="657" t="n">
        <v>2.552</v>
      </c>
      <c r="J291" s="32" t="n">
        <v>156</v>
      </c>
      <c r="K291" s="32" t="inlineStr">
        <is>
          <t>12</t>
        </is>
      </c>
      <c r="L291" s="33" t="inlineStr">
        <is>
          <t>СК2</t>
        </is>
      </c>
      <c r="M291" s="32" t="n">
        <v>40</v>
      </c>
      <c r="N291" s="61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322" t="n"/>
      <c r="P291" s="322" t="n"/>
      <c r="Q291" s="322" t="n"/>
      <c r="R291" s="320" t="n"/>
      <c r="S291" s="34" t="n"/>
      <c r="T291" s="34" t="n"/>
      <c r="U291" s="35" t="inlineStr">
        <is>
          <t>кг</t>
        </is>
      </c>
      <c r="V291" s="658" t="n">
        <v>0</v>
      </c>
      <c r="W291" s="659">
        <f>IFERROR(IF(V291="",0,CEILING((V291/$H291),1)*$H291),"")</f>
        <v/>
      </c>
      <c r="X291" s="36">
        <f>IFERROR(IF(W291=0,"",ROUNDUP(W291/H291,0)*0.00753),"")</f>
        <v/>
      </c>
      <c r="Y291" s="56" t="n"/>
      <c r="Z291" s="57" t="n"/>
      <c r="AD291" s="58" t="n"/>
      <c r="BA291" s="219" t="inlineStr">
        <is>
          <t>КИ</t>
        </is>
      </c>
    </row>
    <row r="292">
      <c r="A292" s="326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28" t="n"/>
      <c r="N292" s="323" t="inlineStr">
        <is>
          <t>Итого</t>
        </is>
      </c>
      <c r="O292" s="324" t="n"/>
      <c r="P292" s="324" t="n"/>
      <c r="Q292" s="324" t="n"/>
      <c r="R292" s="324" t="n"/>
      <c r="S292" s="324" t="n"/>
      <c r="T292" s="325" t="n"/>
      <c r="U292" s="37" t="inlineStr">
        <is>
          <t>кор</t>
        </is>
      </c>
      <c r="V292" s="660">
        <f>IFERROR(V291/H291,"0")</f>
        <v/>
      </c>
      <c r="W292" s="660">
        <f>IFERROR(W291/H291,"0")</f>
        <v/>
      </c>
      <c r="X292" s="660">
        <f>IFERROR(IF(X291="",0,X291),"0")</f>
        <v/>
      </c>
      <c r="Y292" s="661" t="n"/>
      <c r="Z292" s="661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8" t="n"/>
      <c r="N293" s="323" t="inlineStr">
        <is>
          <t>Итого</t>
        </is>
      </c>
      <c r="O293" s="324" t="n"/>
      <c r="P293" s="324" t="n"/>
      <c r="Q293" s="324" t="n"/>
      <c r="R293" s="324" t="n"/>
      <c r="S293" s="324" t="n"/>
      <c r="T293" s="325" t="n"/>
      <c r="U293" s="37" t="inlineStr">
        <is>
          <t>кг</t>
        </is>
      </c>
      <c r="V293" s="660">
        <f>IFERROR(SUM(V291:V291),"0")</f>
        <v/>
      </c>
      <c r="W293" s="660">
        <f>IFERROR(SUM(W291:W291),"0")</f>
        <v/>
      </c>
      <c r="X293" s="37" t="n"/>
      <c r="Y293" s="661" t="n"/>
      <c r="Z293" s="661" t="n"/>
    </row>
    <row r="294" ht="14.25" customHeight="1">
      <c r="A294" s="332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32" t="n"/>
      <c r="Z294" s="332" t="n"/>
    </row>
    <row r="295" ht="27" customHeight="1">
      <c r="A295" s="54" t="inlineStr">
        <is>
          <t>SU002092</t>
        </is>
      </c>
      <c r="B295" s="54" t="inlineStr">
        <is>
          <t>P002290</t>
        </is>
      </c>
      <c r="C295" s="31" t="n">
        <v>4301032015</v>
      </c>
      <c r="D295" s="319" t="n">
        <v>4607091383102</v>
      </c>
      <c r="E295" s="320" t="n"/>
      <c r="F295" s="657" t="n">
        <v>0.17</v>
      </c>
      <c r="G295" s="32" t="n">
        <v>15</v>
      </c>
      <c r="H295" s="657" t="n">
        <v>2.55</v>
      </c>
      <c r="I295" s="657" t="n">
        <v>2.975</v>
      </c>
      <c r="J295" s="32" t="n">
        <v>156</v>
      </c>
      <c r="K295" s="32" t="inlineStr">
        <is>
          <t>12</t>
        </is>
      </c>
      <c r="L295" s="33" t="inlineStr">
        <is>
          <t>АК</t>
        </is>
      </c>
      <c r="M295" s="32" t="n">
        <v>180</v>
      </c>
      <c r="N295" s="57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322" t="n"/>
      <c r="P295" s="322" t="n"/>
      <c r="Q295" s="322" t="n"/>
      <c r="R295" s="320" t="n"/>
      <c r="S295" s="34" t="n"/>
      <c r="T295" s="34" t="n"/>
      <c r="U295" s="35" t="inlineStr">
        <is>
          <t>кг</t>
        </is>
      </c>
      <c r="V295" s="658" t="n">
        <v>0</v>
      </c>
      <c r="W295" s="659">
        <f>IFERROR(IF(V295="",0,CEILING((V295/$H295),1)*$H295),"")</f>
        <v/>
      </c>
      <c r="X295" s="36">
        <f>IFERROR(IF(W295=0,"",ROUNDUP(W295/H295,0)*0.00753),"")</f>
        <v/>
      </c>
      <c r="Y295" s="56" t="n"/>
      <c r="Z295" s="57" t="n"/>
      <c r="AD295" s="58" t="n"/>
      <c r="BA295" s="220" t="inlineStr">
        <is>
          <t>КИ</t>
        </is>
      </c>
    </row>
    <row r="296">
      <c r="A296" s="326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8" t="n"/>
      <c r="N296" s="323" t="inlineStr">
        <is>
          <t>Итого</t>
        </is>
      </c>
      <c r="O296" s="324" t="n"/>
      <c r="P296" s="324" t="n"/>
      <c r="Q296" s="324" t="n"/>
      <c r="R296" s="324" t="n"/>
      <c r="S296" s="324" t="n"/>
      <c r="T296" s="325" t="n"/>
      <c r="U296" s="37" t="inlineStr">
        <is>
          <t>кор</t>
        </is>
      </c>
      <c r="V296" s="660">
        <f>IFERROR(V295/H295,"0")</f>
        <v/>
      </c>
      <c r="W296" s="660">
        <f>IFERROR(W295/H295,"0")</f>
        <v/>
      </c>
      <c r="X296" s="660">
        <f>IFERROR(IF(X295="",0,X295),"0")</f>
        <v/>
      </c>
      <c r="Y296" s="661" t="n"/>
      <c r="Z296" s="661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8" t="n"/>
      <c r="N297" s="323" t="inlineStr">
        <is>
          <t>Итого</t>
        </is>
      </c>
      <c r="O297" s="324" t="n"/>
      <c r="P297" s="324" t="n"/>
      <c r="Q297" s="324" t="n"/>
      <c r="R297" s="324" t="n"/>
      <c r="S297" s="324" t="n"/>
      <c r="T297" s="325" t="n"/>
      <c r="U297" s="37" t="inlineStr">
        <is>
          <t>кг</t>
        </is>
      </c>
      <c r="V297" s="660">
        <f>IFERROR(SUM(V295:V295),"0")</f>
        <v/>
      </c>
      <c r="W297" s="660">
        <f>IFERROR(SUM(W295:W295),"0")</f>
        <v/>
      </c>
      <c r="X297" s="37" t="n"/>
      <c r="Y297" s="661" t="n"/>
      <c r="Z297" s="661" t="n"/>
    </row>
    <row r="298" ht="27.75" customHeight="1">
      <c r="A298" s="361" t="inlineStr">
        <is>
          <t>Особый рецепт</t>
        </is>
      </c>
      <c r="B298" s="362" t="n"/>
      <c r="C298" s="362" t="n"/>
      <c r="D298" s="362" t="n"/>
      <c r="E298" s="362" t="n"/>
      <c r="F298" s="362" t="n"/>
      <c r="G298" s="362" t="n"/>
      <c r="H298" s="362" t="n"/>
      <c r="I298" s="362" t="n"/>
      <c r="J298" s="362" t="n"/>
      <c r="K298" s="362" t="n"/>
      <c r="L298" s="362" t="n"/>
      <c r="M298" s="362" t="n"/>
      <c r="N298" s="362" t="n"/>
      <c r="O298" s="362" t="n"/>
      <c r="P298" s="362" t="n"/>
      <c r="Q298" s="362" t="n"/>
      <c r="R298" s="362" t="n"/>
      <c r="S298" s="362" t="n"/>
      <c r="T298" s="362" t="n"/>
      <c r="U298" s="362" t="n"/>
      <c r="V298" s="362" t="n"/>
      <c r="W298" s="362" t="n"/>
      <c r="X298" s="362" t="n"/>
      <c r="Y298" s="48" t="n"/>
      <c r="Z298" s="48" t="n"/>
    </row>
    <row r="299" ht="16.5" customHeight="1">
      <c r="A299" s="339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39" t="n"/>
      <c r="Z299" s="339" t="n"/>
    </row>
    <row r="300" ht="14.25" customHeight="1">
      <c r="A300" s="332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32" t="n"/>
      <c r="Z300" s="332" t="n"/>
    </row>
    <row r="301" ht="27" customHeight="1">
      <c r="A301" s="54" t="inlineStr">
        <is>
          <t>SU000251</t>
        </is>
      </c>
      <c r="B301" s="54" t="inlineStr">
        <is>
          <t>P002584</t>
        </is>
      </c>
      <c r="C301" s="31" t="n">
        <v>4301011339</v>
      </c>
      <c r="D301" s="319" t="n">
        <v>4607091383997</v>
      </c>
      <c r="E301" s="320" t="n"/>
      <c r="F301" s="657" t="n">
        <v>2.5</v>
      </c>
      <c r="G301" s="32" t="n">
        <v>6</v>
      </c>
      <c r="H301" s="657" t="n">
        <v>15</v>
      </c>
      <c r="I301" s="65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5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322" t="n"/>
      <c r="P301" s="322" t="n"/>
      <c r="Q301" s="322" t="n"/>
      <c r="R301" s="320" t="n"/>
      <c r="S301" s="34" t="n"/>
      <c r="T301" s="34" t="n"/>
      <c r="U301" s="35" t="inlineStr">
        <is>
          <t>кг</t>
        </is>
      </c>
      <c r="V301" s="658" t="n">
        <v>1500</v>
      </c>
      <c r="W301" s="65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t="27" customHeight="1">
      <c r="A302" s="54" t="inlineStr">
        <is>
          <t>SU000251</t>
        </is>
      </c>
      <c r="B302" s="54" t="inlineStr">
        <is>
          <t>P002581</t>
        </is>
      </c>
      <c r="C302" s="31" t="n">
        <v>4301011239</v>
      </c>
      <c r="D302" s="319" t="n">
        <v>4607091383997</v>
      </c>
      <c r="E302" s="320" t="n"/>
      <c r="F302" s="657" t="n">
        <v>2.5</v>
      </c>
      <c r="G302" s="32" t="n">
        <v>6</v>
      </c>
      <c r="H302" s="657" t="n">
        <v>15</v>
      </c>
      <c r="I302" s="65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322" t="n"/>
      <c r="P302" s="322" t="n"/>
      <c r="Q302" s="322" t="n"/>
      <c r="R302" s="320" t="n"/>
      <c r="S302" s="34" t="n"/>
      <c r="T302" s="34" t="n"/>
      <c r="U302" s="35" t="inlineStr">
        <is>
          <t>кг</t>
        </is>
      </c>
      <c r="V302" s="658" t="n">
        <v>0</v>
      </c>
      <c r="W302" s="65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t="27" customHeight="1">
      <c r="A303" s="54" t="inlineStr">
        <is>
          <t>SU001578</t>
        </is>
      </c>
      <c r="B303" s="54" t="inlineStr">
        <is>
          <t>P002562</t>
        </is>
      </c>
      <c r="C303" s="31" t="n">
        <v>4301011326</v>
      </c>
      <c r="D303" s="319" t="n">
        <v>4607091384130</v>
      </c>
      <c r="E303" s="320" t="n"/>
      <c r="F303" s="657" t="n">
        <v>2.5</v>
      </c>
      <c r="G303" s="32" t="n">
        <v>6</v>
      </c>
      <c r="H303" s="657" t="n">
        <v>15</v>
      </c>
      <c r="I303" s="65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0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322" t="n"/>
      <c r="P303" s="322" t="n"/>
      <c r="Q303" s="322" t="n"/>
      <c r="R303" s="320" t="n"/>
      <c r="S303" s="34" t="n"/>
      <c r="T303" s="34" t="n"/>
      <c r="U303" s="35" t="inlineStr">
        <is>
          <t>кг</t>
        </is>
      </c>
      <c r="V303" s="658" t="n">
        <v>1950</v>
      </c>
      <c r="W303" s="65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t="27" customHeight="1">
      <c r="A304" s="54" t="inlineStr">
        <is>
          <t>SU001578</t>
        </is>
      </c>
      <c r="B304" s="54" t="inlineStr">
        <is>
          <t>P002582</t>
        </is>
      </c>
      <c r="C304" s="31" t="n">
        <v>4301011240</v>
      </c>
      <c r="D304" s="319" t="n">
        <v>4607091384130</v>
      </c>
      <c r="E304" s="320" t="n"/>
      <c r="F304" s="657" t="n">
        <v>2.5</v>
      </c>
      <c r="G304" s="32" t="n">
        <v>6</v>
      </c>
      <c r="H304" s="657" t="n">
        <v>15</v>
      </c>
      <c r="I304" s="65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322" t="n"/>
      <c r="P304" s="322" t="n"/>
      <c r="Q304" s="322" t="n"/>
      <c r="R304" s="320" t="n"/>
      <c r="S304" s="34" t="n"/>
      <c r="T304" s="34" t="n"/>
      <c r="U304" s="35" t="inlineStr">
        <is>
          <t>кг</t>
        </is>
      </c>
      <c r="V304" s="658" t="n">
        <v>0</v>
      </c>
      <c r="W304" s="65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t="16.5" customHeight="1">
      <c r="A305" s="54" t="inlineStr">
        <is>
          <t>SU000102</t>
        </is>
      </c>
      <c r="B305" s="54" t="inlineStr">
        <is>
          <t>P002564</t>
        </is>
      </c>
      <c r="C305" s="31" t="n">
        <v>4301011330</v>
      </c>
      <c r="D305" s="319" t="n">
        <v>4607091384147</v>
      </c>
      <c r="E305" s="320" t="n"/>
      <c r="F305" s="657" t="n">
        <v>2.5</v>
      </c>
      <c r="G305" s="32" t="n">
        <v>6</v>
      </c>
      <c r="H305" s="657" t="n">
        <v>15</v>
      </c>
      <c r="I305" s="657" t="n">
        <v>15.48</v>
      </c>
      <c r="J305" s="32" t="n">
        <v>48</v>
      </c>
      <c r="K305" s="32" t="inlineStr">
        <is>
          <t>8</t>
        </is>
      </c>
      <c r="L305" s="33" t="inlineStr">
        <is>
          <t>СК2</t>
        </is>
      </c>
      <c r="M305" s="32" t="n">
        <v>60</v>
      </c>
      <c r="N305" s="43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322" t="n"/>
      <c r="P305" s="322" t="n"/>
      <c r="Q305" s="322" t="n"/>
      <c r="R305" s="320" t="n"/>
      <c r="S305" s="34" t="n"/>
      <c r="T305" s="34" t="n"/>
      <c r="U305" s="35" t="inlineStr">
        <is>
          <t>кг</t>
        </is>
      </c>
      <c r="V305" s="658" t="n">
        <v>0</v>
      </c>
      <c r="W305" s="659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5" t="inlineStr">
        <is>
          <t>КИ</t>
        </is>
      </c>
    </row>
    <row r="306" ht="16.5" customHeight="1">
      <c r="A306" s="54" t="inlineStr">
        <is>
          <t>SU000102</t>
        </is>
      </c>
      <c r="B306" s="54" t="inlineStr">
        <is>
          <t>P002580</t>
        </is>
      </c>
      <c r="C306" s="31" t="n">
        <v>4301011238</v>
      </c>
      <c r="D306" s="319" t="n">
        <v>4607091384147</v>
      </c>
      <c r="E306" s="320" t="n"/>
      <c r="F306" s="657" t="n">
        <v>2.5</v>
      </c>
      <c r="G306" s="32" t="n">
        <v>6</v>
      </c>
      <c r="H306" s="657" t="n">
        <v>15</v>
      </c>
      <c r="I306" s="657" t="n">
        <v>15.48</v>
      </c>
      <c r="J306" s="32" t="n">
        <v>48</v>
      </c>
      <c r="K306" s="32" t="inlineStr">
        <is>
          <t>8</t>
        </is>
      </c>
      <c r="L306" s="33" t="inlineStr">
        <is>
          <t>ВЗ</t>
        </is>
      </c>
      <c r="M306" s="32" t="n">
        <v>60</v>
      </c>
      <c r="N306" s="612" t="inlineStr">
        <is>
          <t>Вареные колбасы Особая Особая Весовые П/а Особый рецепт</t>
        </is>
      </c>
      <c r="O306" s="322" t="n"/>
      <c r="P306" s="322" t="n"/>
      <c r="Q306" s="322" t="n"/>
      <c r="R306" s="320" t="n"/>
      <c r="S306" s="34" t="n"/>
      <c r="T306" s="34" t="n"/>
      <c r="U306" s="35" t="inlineStr">
        <is>
          <t>кг</t>
        </is>
      </c>
      <c r="V306" s="658" t="n">
        <v>0</v>
      </c>
      <c r="W306" s="659">
        <f>IFERROR(IF(V306="",0,CEILING((V306/$H306),1)*$H306),"")</f>
        <v/>
      </c>
      <c r="X306" s="36">
        <f>IFERROR(IF(W306=0,"",ROUNDUP(W306/H306,0)*0.02039),"")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SU001989</t>
        </is>
      </c>
      <c r="B307" s="54" t="inlineStr">
        <is>
          <t>P002560</t>
        </is>
      </c>
      <c r="C307" s="31" t="n">
        <v>4301011327</v>
      </c>
      <c r="D307" s="319" t="n">
        <v>4607091384154</v>
      </c>
      <c r="E307" s="320" t="n"/>
      <c r="F307" s="657" t="n">
        <v>0.5</v>
      </c>
      <c r="G307" s="32" t="n">
        <v>10</v>
      </c>
      <c r="H307" s="657" t="n">
        <v>5</v>
      </c>
      <c r="I307" s="657" t="n">
        <v>5.21</v>
      </c>
      <c r="J307" s="32" t="n">
        <v>120</v>
      </c>
      <c r="K307" s="32" t="inlineStr">
        <is>
          <t>12</t>
        </is>
      </c>
      <c r="L307" s="33" t="inlineStr">
        <is>
          <t>СК2</t>
        </is>
      </c>
      <c r="M307" s="32" t="n">
        <v>60</v>
      </c>
      <c r="N307" s="46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322" t="n"/>
      <c r="P307" s="322" t="n"/>
      <c r="Q307" s="322" t="n"/>
      <c r="R307" s="320" t="n"/>
      <c r="S307" s="34" t="n"/>
      <c r="T307" s="34" t="n"/>
      <c r="U307" s="35" t="inlineStr">
        <is>
          <t>кг</t>
        </is>
      </c>
      <c r="V307" s="658" t="n">
        <v>0</v>
      </c>
      <c r="W307" s="659">
        <f>IFERROR(IF(V307="",0,CEILING((V307/$H307),1)*$H307),"")</f>
        <v/>
      </c>
      <c r="X307" s="36">
        <f>IFERROR(IF(W307=0,"",ROUNDUP(W307/H307,0)*0.00937),"")</f>
        <v/>
      </c>
      <c r="Y307" s="56" t="n"/>
      <c r="Z307" s="57" t="n"/>
      <c r="AD307" s="58" t="n"/>
      <c r="BA307" s="227" t="inlineStr">
        <is>
          <t>КИ</t>
        </is>
      </c>
    </row>
    <row r="308" ht="27" customHeight="1">
      <c r="A308" s="54" t="inlineStr">
        <is>
          <t>SU000256</t>
        </is>
      </c>
      <c r="B308" s="54" t="inlineStr">
        <is>
          <t>P002565</t>
        </is>
      </c>
      <c r="C308" s="31" t="n">
        <v>4301011332</v>
      </c>
      <c r="D308" s="319" t="n">
        <v>4607091384161</v>
      </c>
      <c r="E308" s="320" t="n"/>
      <c r="F308" s="657" t="n">
        <v>0.5</v>
      </c>
      <c r="G308" s="32" t="n">
        <v>10</v>
      </c>
      <c r="H308" s="657" t="n">
        <v>5</v>
      </c>
      <c r="I308" s="657" t="n">
        <v>5.21</v>
      </c>
      <c r="J308" s="32" t="n">
        <v>120</v>
      </c>
      <c r="K308" s="32" t="inlineStr">
        <is>
          <t>12</t>
        </is>
      </c>
      <c r="L308" s="33" t="inlineStr">
        <is>
          <t>СК2</t>
        </is>
      </c>
      <c r="M308" s="32" t="n">
        <v>60</v>
      </c>
      <c r="N308" s="46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322" t="n"/>
      <c r="P308" s="322" t="n"/>
      <c r="Q308" s="322" t="n"/>
      <c r="R308" s="320" t="n"/>
      <c r="S308" s="34" t="n"/>
      <c r="T308" s="34" t="n"/>
      <c r="U308" s="35" t="inlineStr">
        <is>
          <t>кг</t>
        </is>
      </c>
      <c r="V308" s="658" t="n">
        <v>0</v>
      </c>
      <c r="W308" s="659">
        <f>IFERROR(IF(V308="",0,CEILING((V308/$H308),1)*$H308),"")</f>
        <v/>
      </c>
      <c r="X308" s="36">
        <f>IFERROR(IF(W308=0,"",ROUNDUP(W308/H308,0)*0.00937),"")</f>
        <v/>
      </c>
      <c r="Y308" s="56" t="n"/>
      <c r="Z308" s="57" t="n"/>
      <c r="AD308" s="58" t="n"/>
      <c r="BA308" s="228" t="inlineStr">
        <is>
          <t>КИ</t>
        </is>
      </c>
    </row>
    <row r="309">
      <c r="A309" s="326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328" t="n"/>
      <c r="N309" s="323" t="inlineStr">
        <is>
          <t>Итого</t>
        </is>
      </c>
      <c r="O309" s="324" t="n"/>
      <c r="P309" s="324" t="n"/>
      <c r="Q309" s="324" t="n"/>
      <c r="R309" s="324" t="n"/>
      <c r="S309" s="324" t="n"/>
      <c r="T309" s="325" t="n"/>
      <c r="U309" s="37" t="inlineStr">
        <is>
          <t>кор</t>
        </is>
      </c>
      <c r="V309" s="660">
        <f>IFERROR(V301/H301,"0")+IFERROR(V302/H302,"0")+IFERROR(V303/H303,"0")+IFERROR(V304/H304,"0")+IFERROR(V305/H305,"0")+IFERROR(V306/H306,"0")+IFERROR(V307/H307,"0")+IFERROR(V308/H308,"0")</f>
        <v/>
      </c>
      <c r="W309" s="660">
        <f>IFERROR(W301/H301,"0")+IFERROR(W302/H302,"0")+IFERROR(W303/H303,"0")+IFERROR(W304/H304,"0")+IFERROR(W305/H305,"0")+IFERROR(W306/H306,"0")+IFERROR(W307/H307,"0")+IFERROR(W308/H308,"0")</f>
        <v/>
      </c>
      <c r="X309" s="660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61" t="n"/>
      <c r="Z309" s="661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8" t="n"/>
      <c r="N310" s="323" t="inlineStr">
        <is>
          <t>Итого</t>
        </is>
      </c>
      <c r="O310" s="324" t="n"/>
      <c r="P310" s="324" t="n"/>
      <c r="Q310" s="324" t="n"/>
      <c r="R310" s="324" t="n"/>
      <c r="S310" s="324" t="n"/>
      <c r="T310" s="325" t="n"/>
      <c r="U310" s="37" t="inlineStr">
        <is>
          <t>кг</t>
        </is>
      </c>
      <c r="V310" s="660">
        <f>IFERROR(SUM(V301:V308),"0")</f>
        <v/>
      </c>
      <c r="W310" s="660">
        <f>IFERROR(SUM(W301:W308),"0")</f>
        <v/>
      </c>
      <c r="X310" s="37" t="n"/>
      <c r="Y310" s="661" t="n"/>
      <c r="Z310" s="661" t="n"/>
    </row>
    <row r="311" ht="14.25" customHeight="1">
      <c r="A311" s="332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32" t="n"/>
      <c r="Z311" s="332" t="n"/>
    </row>
    <row r="312" ht="27" customHeight="1">
      <c r="A312" s="54" t="inlineStr">
        <is>
          <t>SU000126</t>
        </is>
      </c>
      <c r="B312" s="54" t="inlineStr">
        <is>
          <t>P002555</t>
        </is>
      </c>
      <c r="C312" s="31" t="n">
        <v>4301020178</v>
      </c>
      <c r="D312" s="319" t="n">
        <v>4607091383980</v>
      </c>
      <c r="E312" s="320" t="n"/>
      <c r="F312" s="657" t="n">
        <v>2.5</v>
      </c>
      <c r="G312" s="32" t="n">
        <v>6</v>
      </c>
      <c r="H312" s="657" t="n">
        <v>15</v>
      </c>
      <c r="I312" s="657" t="n">
        <v>15.48</v>
      </c>
      <c r="J312" s="32" t="n">
        <v>48</v>
      </c>
      <c r="K312" s="32" t="inlineStr">
        <is>
          <t>8</t>
        </is>
      </c>
      <c r="L312" s="33" t="inlineStr">
        <is>
          <t>СК1</t>
        </is>
      </c>
      <c r="M312" s="32" t="n">
        <v>50</v>
      </c>
      <c r="N312" s="6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322" t="n"/>
      <c r="P312" s="322" t="n"/>
      <c r="Q312" s="322" t="n"/>
      <c r="R312" s="320" t="n"/>
      <c r="S312" s="34" t="n"/>
      <c r="T312" s="34" t="n"/>
      <c r="U312" s="35" t="inlineStr">
        <is>
          <t>кг</t>
        </is>
      </c>
      <c r="V312" s="658" t="n">
        <v>1000</v>
      </c>
      <c r="W312" s="659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9" t="inlineStr">
        <is>
          <t>КИ</t>
        </is>
      </c>
    </row>
    <row r="313" ht="16.5" customHeight="1">
      <c r="A313" s="54" t="inlineStr">
        <is>
          <t>SU003121</t>
        </is>
      </c>
      <c r="B313" s="54" t="inlineStr">
        <is>
          <t>P003715</t>
        </is>
      </c>
      <c r="C313" s="31" t="n">
        <v>4301020270</v>
      </c>
      <c r="D313" s="319" t="n">
        <v>4680115883314</v>
      </c>
      <c r="E313" s="320" t="n"/>
      <c r="F313" s="657" t="n">
        <v>1.35</v>
      </c>
      <c r="G313" s="32" t="n">
        <v>8</v>
      </c>
      <c r="H313" s="657" t="n">
        <v>10.8</v>
      </c>
      <c r="I313" s="657" t="n">
        <v>11.28</v>
      </c>
      <c r="J313" s="32" t="n">
        <v>56</v>
      </c>
      <c r="K313" s="32" t="inlineStr">
        <is>
          <t>8</t>
        </is>
      </c>
      <c r="L313" s="33" t="inlineStr">
        <is>
          <t>СК3</t>
        </is>
      </c>
      <c r="M313" s="32" t="n">
        <v>50</v>
      </c>
      <c r="N313" s="654" t="inlineStr">
        <is>
          <t>Ветчины «Славница» Весовой п/а ТМ «Особый рецепт»</t>
        </is>
      </c>
      <c r="O313" s="322" t="n"/>
      <c r="P313" s="322" t="n"/>
      <c r="Q313" s="322" t="n"/>
      <c r="R313" s="320" t="n"/>
      <c r="S313" s="34" t="n"/>
      <c r="T313" s="34" t="n"/>
      <c r="U313" s="35" t="inlineStr">
        <is>
          <t>кг</t>
        </is>
      </c>
      <c r="V313" s="658" t="n">
        <v>0</v>
      </c>
      <c r="W313" s="659">
        <f>IFERROR(IF(V313="",0,CEILING((V313/$H313),1)*$H313),"")</f>
        <v/>
      </c>
      <c r="X313" s="36">
        <f>IFERROR(IF(W313=0,"",ROUNDUP(W313/H313,0)*0.02175),"")</f>
        <v/>
      </c>
      <c r="Y313" s="56" t="n"/>
      <c r="Z313" s="57" t="n"/>
      <c r="AD313" s="58" t="n"/>
      <c r="BA313" s="230" t="inlineStr">
        <is>
          <t>КИ</t>
        </is>
      </c>
    </row>
    <row r="314" ht="27" customHeight="1">
      <c r="A314" s="54" t="inlineStr">
        <is>
          <t>SU002027</t>
        </is>
      </c>
      <c r="B314" s="54" t="inlineStr">
        <is>
          <t>P002556</t>
        </is>
      </c>
      <c r="C314" s="31" t="n">
        <v>4301020179</v>
      </c>
      <c r="D314" s="319" t="n">
        <v>4607091384178</v>
      </c>
      <c r="E314" s="320" t="n"/>
      <c r="F314" s="657" t="n">
        <v>0.4</v>
      </c>
      <c r="G314" s="32" t="n">
        <v>10</v>
      </c>
      <c r="H314" s="657" t="n">
        <v>4</v>
      </c>
      <c r="I314" s="657" t="n">
        <v>4.24</v>
      </c>
      <c r="J314" s="32" t="n">
        <v>120</v>
      </c>
      <c r="K314" s="32" t="inlineStr">
        <is>
          <t>12</t>
        </is>
      </c>
      <c r="L314" s="33" t="inlineStr">
        <is>
          <t>СК1</t>
        </is>
      </c>
      <c r="M314" s="32" t="n">
        <v>50</v>
      </c>
      <c r="N314" s="4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322" t="n"/>
      <c r="P314" s="322" t="n"/>
      <c r="Q314" s="322" t="n"/>
      <c r="R314" s="320" t="n"/>
      <c r="S314" s="34" t="n"/>
      <c r="T314" s="34" t="n"/>
      <c r="U314" s="35" t="inlineStr">
        <is>
          <t>кг</t>
        </is>
      </c>
      <c r="V314" s="658" t="n">
        <v>0</v>
      </c>
      <c r="W314" s="659">
        <f>IFERROR(IF(V314="",0,CEILING((V314/$H314),1)*$H314),"")</f>
        <v/>
      </c>
      <c r="X314" s="36">
        <f>IFERROR(IF(W314=0,"",ROUNDUP(W314/H314,0)*0.00937),"")</f>
        <v/>
      </c>
      <c r="Y314" s="56" t="n"/>
      <c r="Z314" s="57" t="n"/>
      <c r="AD314" s="58" t="n"/>
      <c r="BA314" s="231" t="inlineStr">
        <is>
          <t>КИ</t>
        </is>
      </c>
    </row>
    <row r="315">
      <c r="A315" s="326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328" t="n"/>
      <c r="N315" s="323" t="inlineStr">
        <is>
          <t>Итого</t>
        </is>
      </c>
      <c r="O315" s="324" t="n"/>
      <c r="P315" s="324" t="n"/>
      <c r="Q315" s="324" t="n"/>
      <c r="R315" s="324" t="n"/>
      <c r="S315" s="324" t="n"/>
      <c r="T315" s="325" t="n"/>
      <c r="U315" s="37" t="inlineStr">
        <is>
          <t>кор</t>
        </is>
      </c>
      <c r="V315" s="660">
        <f>IFERROR(V312/H312,"0")+IFERROR(V313/H313,"0")+IFERROR(V314/H314,"0")</f>
        <v/>
      </c>
      <c r="W315" s="660">
        <f>IFERROR(W312/H312,"0")+IFERROR(W313/H313,"0")+IFERROR(W314/H314,"0")</f>
        <v/>
      </c>
      <c r="X315" s="660">
        <f>IFERROR(IF(X312="",0,X312),"0")+IFERROR(IF(X313="",0,X313),"0")+IFERROR(IF(X314="",0,X314),"0")</f>
        <v/>
      </c>
      <c r="Y315" s="661" t="n"/>
      <c r="Z315" s="661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8" t="n"/>
      <c r="N316" s="323" t="inlineStr">
        <is>
          <t>Итого</t>
        </is>
      </c>
      <c r="O316" s="324" t="n"/>
      <c r="P316" s="324" t="n"/>
      <c r="Q316" s="324" t="n"/>
      <c r="R316" s="324" t="n"/>
      <c r="S316" s="324" t="n"/>
      <c r="T316" s="325" t="n"/>
      <c r="U316" s="37" t="inlineStr">
        <is>
          <t>кг</t>
        </is>
      </c>
      <c r="V316" s="660">
        <f>IFERROR(SUM(V312:V314),"0")</f>
        <v/>
      </c>
      <c r="W316" s="660">
        <f>IFERROR(SUM(W312:W314),"0")</f>
        <v/>
      </c>
      <c r="X316" s="37" t="n"/>
      <c r="Y316" s="661" t="n"/>
      <c r="Z316" s="661" t="n"/>
    </row>
    <row r="317" ht="14.25" customHeight="1">
      <c r="A317" s="332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32" t="n"/>
      <c r="Z317" s="332" t="n"/>
    </row>
    <row r="318" ht="27" customHeight="1">
      <c r="A318" s="54" t="inlineStr">
        <is>
          <t>SU000246</t>
        </is>
      </c>
      <c r="B318" s="54" t="inlineStr">
        <is>
          <t>P002690</t>
        </is>
      </c>
      <c r="C318" s="31" t="n">
        <v>4301051298</v>
      </c>
      <c r="D318" s="319" t="n">
        <v>4607091384260</v>
      </c>
      <c r="E318" s="320" t="n"/>
      <c r="F318" s="657" t="n">
        <v>1.3</v>
      </c>
      <c r="G318" s="32" t="n">
        <v>6</v>
      </c>
      <c r="H318" s="657" t="n">
        <v>7.8</v>
      </c>
      <c r="I318" s="657" t="n">
        <v>8.364000000000001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35</v>
      </c>
      <c r="N318" s="4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322" t="n"/>
      <c r="P318" s="322" t="n"/>
      <c r="Q318" s="322" t="n"/>
      <c r="R318" s="320" t="n"/>
      <c r="S318" s="34" t="n"/>
      <c r="T318" s="34" t="n"/>
      <c r="U318" s="35" t="inlineStr">
        <is>
          <t>кг</t>
        </is>
      </c>
      <c r="V318" s="658" t="n">
        <v>0</v>
      </c>
      <c r="W318" s="65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2" t="inlineStr">
        <is>
          <t>КИ</t>
        </is>
      </c>
    </row>
    <row r="319">
      <c r="A319" s="326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28" t="n"/>
      <c r="N319" s="323" t="inlineStr">
        <is>
          <t>Итого</t>
        </is>
      </c>
      <c r="O319" s="324" t="n"/>
      <c r="P319" s="324" t="n"/>
      <c r="Q319" s="324" t="n"/>
      <c r="R319" s="324" t="n"/>
      <c r="S319" s="324" t="n"/>
      <c r="T319" s="325" t="n"/>
      <c r="U319" s="37" t="inlineStr">
        <is>
          <t>кор</t>
        </is>
      </c>
      <c r="V319" s="660">
        <f>IFERROR(V318/H318,"0")</f>
        <v/>
      </c>
      <c r="W319" s="660">
        <f>IFERROR(W318/H318,"0")</f>
        <v/>
      </c>
      <c r="X319" s="660">
        <f>IFERROR(IF(X318="",0,X318),"0")</f>
        <v/>
      </c>
      <c r="Y319" s="661" t="n"/>
      <c r="Z319" s="661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328" t="n"/>
      <c r="N320" s="323" t="inlineStr">
        <is>
          <t>Итого</t>
        </is>
      </c>
      <c r="O320" s="324" t="n"/>
      <c r="P320" s="324" t="n"/>
      <c r="Q320" s="324" t="n"/>
      <c r="R320" s="324" t="n"/>
      <c r="S320" s="324" t="n"/>
      <c r="T320" s="325" t="n"/>
      <c r="U320" s="37" t="inlineStr">
        <is>
          <t>кг</t>
        </is>
      </c>
      <c r="V320" s="660">
        <f>IFERROR(SUM(V318:V318),"0")</f>
        <v/>
      </c>
      <c r="W320" s="660">
        <f>IFERROR(SUM(W318:W318),"0")</f>
        <v/>
      </c>
      <c r="X320" s="37" t="n"/>
      <c r="Y320" s="661" t="n"/>
      <c r="Z320" s="661" t="n"/>
    </row>
    <row r="321" ht="14.25" customHeight="1">
      <c r="A321" s="332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32" t="n"/>
      <c r="Z321" s="332" t="n"/>
    </row>
    <row r="322" ht="16.5" customHeight="1">
      <c r="A322" s="54" t="inlineStr">
        <is>
          <t>SU002287</t>
        </is>
      </c>
      <c r="B322" s="54" t="inlineStr">
        <is>
          <t>P002490</t>
        </is>
      </c>
      <c r="C322" s="31" t="n">
        <v>4301060314</v>
      </c>
      <c r="D322" s="319" t="n">
        <v>4607091384673</v>
      </c>
      <c r="E322" s="320" t="n"/>
      <c r="F322" s="657" t="n">
        <v>1.3</v>
      </c>
      <c r="G322" s="32" t="n">
        <v>6</v>
      </c>
      <c r="H322" s="657" t="n">
        <v>7.8</v>
      </c>
      <c r="I322" s="657" t="n">
        <v>8.364000000000001</v>
      </c>
      <c r="J322" s="32" t="n">
        <v>56</v>
      </c>
      <c r="K322" s="32" t="inlineStr">
        <is>
          <t>8</t>
        </is>
      </c>
      <c r="L322" s="33" t="inlineStr">
        <is>
          <t>СК2</t>
        </is>
      </c>
      <c r="M322" s="32" t="n">
        <v>30</v>
      </c>
      <c r="N322" s="62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322" t="n"/>
      <c r="P322" s="322" t="n"/>
      <c r="Q322" s="322" t="n"/>
      <c r="R322" s="320" t="n"/>
      <c r="S322" s="34" t="n"/>
      <c r="T322" s="34" t="n"/>
      <c r="U322" s="35" t="inlineStr">
        <is>
          <t>кг</t>
        </is>
      </c>
      <c r="V322" s="658" t="n">
        <v>0</v>
      </c>
      <c r="W322" s="659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6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8" t="n"/>
      <c r="N323" s="323" t="inlineStr">
        <is>
          <t>Итого</t>
        </is>
      </c>
      <c r="O323" s="324" t="n"/>
      <c r="P323" s="324" t="n"/>
      <c r="Q323" s="324" t="n"/>
      <c r="R323" s="324" t="n"/>
      <c r="S323" s="324" t="n"/>
      <c r="T323" s="325" t="n"/>
      <c r="U323" s="37" t="inlineStr">
        <is>
          <t>кор</t>
        </is>
      </c>
      <c r="V323" s="660">
        <f>IFERROR(V322/H322,"0")</f>
        <v/>
      </c>
      <c r="W323" s="660">
        <f>IFERROR(W322/H322,"0")</f>
        <v/>
      </c>
      <c r="X323" s="660">
        <f>IFERROR(IF(X322="",0,X322),"0")</f>
        <v/>
      </c>
      <c r="Y323" s="661" t="n"/>
      <c r="Z323" s="661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328" t="n"/>
      <c r="N324" s="323" t="inlineStr">
        <is>
          <t>Итого</t>
        </is>
      </c>
      <c r="O324" s="324" t="n"/>
      <c r="P324" s="324" t="n"/>
      <c r="Q324" s="324" t="n"/>
      <c r="R324" s="324" t="n"/>
      <c r="S324" s="324" t="n"/>
      <c r="T324" s="325" t="n"/>
      <c r="U324" s="37" t="inlineStr">
        <is>
          <t>кг</t>
        </is>
      </c>
      <c r="V324" s="660">
        <f>IFERROR(SUM(V322:V322),"0")</f>
        <v/>
      </c>
      <c r="W324" s="660">
        <f>IFERROR(SUM(W322:W322),"0")</f>
        <v/>
      </c>
      <c r="X324" s="37" t="n"/>
      <c r="Y324" s="661" t="n"/>
      <c r="Z324" s="661" t="n"/>
    </row>
    <row r="325" ht="16.5" customHeight="1">
      <c r="A325" s="339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39" t="n"/>
      <c r="Z325" s="339" t="n"/>
    </row>
    <row r="326" ht="14.25" customHeight="1">
      <c r="A326" s="332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32" t="n"/>
      <c r="Z326" s="332" t="n"/>
    </row>
    <row r="327" ht="27" customHeight="1">
      <c r="A327" s="54" t="inlineStr">
        <is>
          <t>SU002073</t>
        </is>
      </c>
      <c r="B327" s="54" t="inlineStr">
        <is>
          <t>P002563</t>
        </is>
      </c>
      <c r="C327" s="31" t="n">
        <v>4301011324</v>
      </c>
      <c r="D327" s="319" t="n">
        <v>4607091384185</v>
      </c>
      <c r="E327" s="320" t="n"/>
      <c r="F327" s="657" t="n">
        <v>0.8</v>
      </c>
      <c r="G327" s="32" t="n">
        <v>15</v>
      </c>
      <c r="H327" s="657" t="n">
        <v>12</v>
      </c>
      <c r="I327" s="657" t="n">
        <v>12.48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60</v>
      </c>
      <c r="N327" s="6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322" t="n"/>
      <c r="P327" s="322" t="n"/>
      <c r="Q327" s="322" t="n"/>
      <c r="R327" s="320" t="n"/>
      <c r="S327" s="34" t="n"/>
      <c r="T327" s="34" t="n"/>
      <c r="U327" s="35" t="inlineStr">
        <is>
          <t>кг</t>
        </is>
      </c>
      <c r="V327" s="658" t="n">
        <v>0</v>
      </c>
      <c r="W327" s="65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t="27" customHeight="1">
      <c r="A328" s="54" t="inlineStr">
        <is>
          <t>SU002187</t>
        </is>
      </c>
      <c r="B328" s="54" t="inlineStr">
        <is>
          <t>P002559</t>
        </is>
      </c>
      <c r="C328" s="31" t="n">
        <v>4301011312</v>
      </c>
      <c r="D328" s="319" t="n">
        <v>4607091384192</v>
      </c>
      <c r="E328" s="320" t="n"/>
      <c r="F328" s="657" t="n">
        <v>1.8</v>
      </c>
      <c r="G328" s="32" t="n">
        <v>6</v>
      </c>
      <c r="H328" s="657" t="n">
        <v>10.8</v>
      </c>
      <c r="I328" s="657" t="n">
        <v>11.28</v>
      </c>
      <c r="J328" s="32" t="n">
        <v>56</v>
      </c>
      <c r="K328" s="32" t="inlineStr">
        <is>
          <t>8</t>
        </is>
      </c>
      <c r="L328" s="33" t="inlineStr">
        <is>
          <t>СК1</t>
        </is>
      </c>
      <c r="M328" s="32" t="n">
        <v>60</v>
      </c>
      <c r="N328" s="3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322" t="n"/>
      <c r="P328" s="322" t="n"/>
      <c r="Q328" s="322" t="n"/>
      <c r="R328" s="320" t="n"/>
      <c r="S328" s="34" t="n"/>
      <c r="T328" s="34" t="n"/>
      <c r="U328" s="35" t="inlineStr">
        <is>
          <t>кг</t>
        </is>
      </c>
      <c r="V328" s="658" t="n">
        <v>0</v>
      </c>
      <c r="W328" s="65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t="27" customHeight="1">
      <c r="A329" s="54" t="inlineStr">
        <is>
          <t>SU002899</t>
        </is>
      </c>
      <c r="B329" s="54" t="inlineStr">
        <is>
          <t>P003323</t>
        </is>
      </c>
      <c r="C329" s="31" t="n">
        <v>4301011483</v>
      </c>
      <c r="D329" s="319" t="n">
        <v>4680115881907</v>
      </c>
      <c r="E329" s="320" t="n"/>
      <c r="F329" s="657" t="n">
        <v>1.8</v>
      </c>
      <c r="G329" s="32" t="n">
        <v>6</v>
      </c>
      <c r="H329" s="657" t="n">
        <v>10.8</v>
      </c>
      <c r="I329" s="657" t="n">
        <v>11.28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322" t="n"/>
      <c r="P329" s="322" t="n"/>
      <c r="Q329" s="322" t="n"/>
      <c r="R329" s="320" t="n"/>
      <c r="S329" s="34" t="n"/>
      <c r="T329" s="34" t="n"/>
      <c r="U329" s="35" t="inlineStr">
        <is>
          <t>кг</t>
        </is>
      </c>
      <c r="V329" s="658" t="n">
        <v>0</v>
      </c>
      <c r="W329" s="65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19" t="n">
        <v>4607091384680</v>
      </c>
      <c r="E330" s="320" t="n"/>
      <c r="F330" s="657" t="n">
        <v>0.4</v>
      </c>
      <c r="G330" s="32" t="n">
        <v>10</v>
      </c>
      <c r="H330" s="657" t="n">
        <v>4</v>
      </c>
      <c r="I330" s="65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2" t="n"/>
      <c r="P330" s="322" t="n"/>
      <c r="Q330" s="322" t="n"/>
      <c r="R330" s="320" t="n"/>
      <c r="S330" s="34" t="n"/>
      <c r="T330" s="34" t="n"/>
      <c r="U330" s="35" t="inlineStr">
        <is>
          <t>кг</t>
        </is>
      </c>
      <c r="V330" s="658" t="n">
        <v>0</v>
      </c>
      <c r="W330" s="65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>
      <c r="A331" s="326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328" t="n"/>
      <c r="N331" s="323" t="inlineStr">
        <is>
          <t>Итого</t>
        </is>
      </c>
      <c r="O331" s="324" t="n"/>
      <c r="P331" s="324" t="n"/>
      <c r="Q331" s="324" t="n"/>
      <c r="R331" s="324" t="n"/>
      <c r="S331" s="324" t="n"/>
      <c r="T331" s="325" t="n"/>
      <c r="U331" s="37" t="inlineStr">
        <is>
          <t>кор</t>
        </is>
      </c>
      <c r="V331" s="660">
        <f>IFERROR(V327/H327,"0")+IFERROR(V328/H328,"0")+IFERROR(V329/H329,"0")+IFERROR(V330/H330,"0")</f>
        <v/>
      </c>
      <c r="W331" s="660">
        <f>IFERROR(W327/H327,"0")+IFERROR(W328/H328,"0")+IFERROR(W329/H329,"0")+IFERROR(W330/H330,"0")</f>
        <v/>
      </c>
      <c r="X331" s="660">
        <f>IFERROR(IF(X327="",0,X327),"0")+IFERROR(IF(X328="",0,X328),"0")+IFERROR(IF(X329="",0,X329),"0")+IFERROR(IF(X330="",0,X330),"0")</f>
        <v/>
      </c>
      <c r="Y331" s="661" t="n"/>
      <c r="Z331" s="661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328" t="n"/>
      <c r="N332" s="323" t="inlineStr">
        <is>
          <t>Итого</t>
        </is>
      </c>
      <c r="O332" s="324" t="n"/>
      <c r="P332" s="324" t="n"/>
      <c r="Q332" s="324" t="n"/>
      <c r="R332" s="324" t="n"/>
      <c r="S332" s="324" t="n"/>
      <c r="T332" s="325" t="n"/>
      <c r="U332" s="37" t="inlineStr">
        <is>
          <t>кг</t>
        </is>
      </c>
      <c r="V332" s="660">
        <f>IFERROR(SUM(V327:V330),"0")</f>
        <v/>
      </c>
      <c r="W332" s="660">
        <f>IFERROR(SUM(W327:W330),"0")</f>
        <v/>
      </c>
      <c r="X332" s="37" t="n"/>
      <c r="Y332" s="661" t="n"/>
      <c r="Z332" s="661" t="n"/>
    </row>
    <row r="333" ht="14.25" customHeight="1">
      <c r="A333" s="332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32" t="n"/>
      <c r="Z333" s="332" t="n"/>
    </row>
    <row r="334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19" t="n">
        <v>4607091384802</v>
      </c>
      <c r="E334" s="320" t="n"/>
      <c r="F334" s="657" t="n">
        <v>0.73</v>
      </c>
      <c r="G334" s="32" t="n">
        <v>6</v>
      </c>
      <c r="H334" s="657" t="n">
        <v>4.38</v>
      </c>
      <c r="I334" s="65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7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2" t="n"/>
      <c r="P334" s="322" t="n"/>
      <c r="Q334" s="322" t="n"/>
      <c r="R334" s="320" t="n"/>
      <c r="S334" s="34" t="n"/>
      <c r="T334" s="34" t="n"/>
      <c r="U334" s="35" t="inlineStr">
        <is>
          <t>кг</t>
        </is>
      </c>
      <c r="V334" s="658" t="n">
        <v>0</v>
      </c>
      <c r="W334" s="65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19" t="n">
        <v>4607091384826</v>
      </c>
      <c r="E335" s="320" t="n"/>
      <c r="F335" s="657" t="n">
        <v>0.35</v>
      </c>
      <c r="G335" s="32" t="n">
        <v>8</v>
      </c>
      <c r="H335" s="657" t="n">
        <v>2.8</v>
      </c>
      <c r="I335" s="65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6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2" t="n"/>
      <c r="P335" s="322" t="n"/>
      <c r="Q335" s="322" t="n"/>
      <c r="R335" s="320" t="n"/>
      <c r="S335" s="34" t="n"/>
      <c r="T335" s="34" t="n"/>
      <c r="U335" s="35" t="inlineStr">
        <is>
          <t>кг</t>
        </is>
      </c>
      <c r="V335" s="658" t="n">
        <v>0</v>
      </c>
      <c r="W335" s="65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>
      <c r="A336" s="326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328" t="n"/>
      <c r="N336" s="323" t="inlineStr">
        <is>
          <t>Итого</t>
        </is>
      </c>
      <c r="O336" s="324" t="n"/>
      <c r="P336" s="324" t="n"/>
      <c r="Q336" s="324" t="n"/>
      <c r="R336" s="324" t="n"/>
      <c r="S336" s="324" t="n"/>
      <c r="T336" s="325" t="n"/>
      <c r="U336" s="37" t="inlineStr">
        <is>
          <t>кор</t>
        </is>
      </c>
      <c r="V336" s="660">
        <f>IFERROR(V334/H334,"0")+IFERROR(V335/H335,"0")</f>
        <v/>
      </c>
      <c r="W336" s="660">
        <f>IFERROR(W334/H334,"0")+IFERROR(W335/H335,"0")</f>
        <v/>
      </c>
      <c r="X336" s="660">
        <f>IFERROR(IF(X334="",0,X334),"0")+IFERROR(IF(X335="",0,X335),"0")</f>
        <v/>
      </c>
      <c r="Y336" s="661" t="n"/>
      <c r="Z336" s="661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328" t="n"/>
      <c r="N337" s="323" t="inlineStr">
        <is>
          <t>Итого</t>
        </is>
      </c>
      <c r="O337" s="324" t="n"/>
      <c r="P337" s="324" t="n"/>
      <c r="Q337" s="324" t="n"/>
      <c r="R337" s="324" t="n"/>
      <c r="S337" s="324" t="n"/>
      <c r="T337" s="325" t="n"/>
      <c r="U337" s="37" t="inlineStr">
        <is>
          <t>кг</t>
        </is>
      </c>
      <c r="V337" s="660">
        <f>IFERROR(SUM(V334:V335),"0")</f>
        <v/>
      </c>
      <c r="W337" s="660">
        <f>IFERROR(SUM(W334:W335),"0")</f>
        <v/>
      </c>
      <c r="X337" s="37" t="n"/>
      <c r="Y337" s="661" t="n"/>
      <c r="Z337" s="661" t="n"/>
    </row>
    <row r="338" ht="14.25" customHeight="1">
      <c r="A338" s="332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32" t="n"/>
      <c r="Z338" s="332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19" t="n">
        <v>4607091384246</v>
      </c>
      <c r="E339" s="320" t="n"/>
      <c r="F339" s="657" t="n">
        <v>1.3</v>
      </c>
      <c r="G339" s="32" t="n">
        <v>6</v>
      </c>
      <c r="H339" s="657" t="n">
        <v>7.8</v>
      </c>
      <c r="I339" s="65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2" t="n"/>
      <c r="P339" s="322" t="n"/>
      <c r="Q339" s="322" t="n"/>
      <c r="R339" s="320" t="n"/>
      <c r="S339" s="34" t="n"/>
      <c r="T339" s="34" t="n"/>
      <c r="U339" s="35" t="inlineStr">
        <is>
          <t>кг</t>
        </is>
      </c>
      <c r="V339" s="658" t="n">
        <v>0</v>
      </c>
      <c r="W339" s="65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19" t="n">
        <v>4680115881976</v>
      </c>
      <c r="E340" s="320" t="n"/>
      <c r="F340" s="657" t="n">
        <v>1.3</v>
      </c>
      <c r="G340" s="32" t="n">
        <v>6</v>
      </c>
      <c r="H340" s="657" t="n">
        <v>7.8</v>
      </c>
      <c r="I340" s="65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2" t="n"/>
      <c r="P340" s="322" t="n"/>
      <c r="Q340" s="322" t="n"/>
      <c r="R340" s="320" t="n"/>
      <c r="S340" s="34" t="n"/>
      <c r="T340" s="34" t="n"/>
      <c r="U340" s="35" t="inlineStr">
        <is>
          <t>кг</t>
        </is>
      </c>
      <c r="V340" s="658" t="n">
        <v>0</v>
      </c>
      <c r="W340" s="65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19" t="n">
        <v>4607091384253</v>
      </c>
      <c r="E341" s="320" t="n"/>
      <c r="F341" s="657" t="n">
        <v>0.4</v>
      </c>
      <c r="G341" s="32" t="n">
        <v>6</v>
      </c>
      <c r="H341" s="657" t="n">
        <v>2.4</v>
      </c>
      <c r="I341" s="65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59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2" t="n"/>
      <c r="P341" s="322" t="n"/>
      <c r="Q341" s="322" t="n"/>
      <c r="R341" s="320" t="n"/>
      <c r="S341" s="34" t="n"/>
      <c r="T341" s="34" t="n"/>
      <c r="U341" s="35" t="inlineStr">
        <is>
          <t>кг</t>
        </is>
      </c>
      <c r="V341" s="658" t="n">
        <v>0</v>
      </c>
      <c r="W341" s="65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19" t="n">
        <v>4680115881969</v>
      </c>
      <c r="E342" s="320" t="n"/>
      <c r="F342" s="657" t="n">
        <v>0.4</v>
      </c>
      <c r="G342" s="32" t="n">
        <v>6</v>
      </c>
      <c r="H342" s="657" t="n">
        <v>2.4</v>
      </c>
      <c r="I342" s="65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0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2" t="n"/>
      <c r="P342" s="322" t="n"/>
      <c r="Q342" s="322" t="n"/>
      <c r="R342" s="320" t="n"/>
      <c r="S342" s="34" t="n"/>
      <c r="T342" s="34" t="n"/>
      <c r="U342" s="35" t="inlineStr">
        <is>
          <t>кг</t>
        </is>
      </c>
      <c r="V342" s="658" t="n">
        <v>0</v>
      </c>
      <c r="W342" s="65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26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328" t="n"/>
      <c r="N343" s="323" t="inlineStr">
        <is>
          <t>Итого</t>
        </is>
      </c>
      <c r="O343" s="324" t="n"/>
      <c r="P343" s="324" t="n"/>
      <c r="Q343" s="324" t="n"/>
      <c r="R343" s="324" t="n"/>
      <c r="S343" s="324" t="n"/>
      <c r="T343" s="325" t="n"/>
      <c r="U343" s="37" t="inlineStr">
        <is>
          <t>кор</t>
        </is>
      </c>
      <c r="V343" s="660">
        <f>IFERROR(V339/H339,"0")+IFERROR(V340/H340,"0")+IFERROR(V341/H341,"0")+IFERROR(V342/H342,"0")</f>
        <v/>
      </c>
      <c r="W343" s="660">
        <f>IFERROR(W339/H339,"0")+IFERROR(W340/H340,"0")+IFERROR(W341/H341,"0")+IFERROR(W342/H342,"0")</f>
        <v/>
      </c>
      <c r="X343" s="660">
        <f>IFERROR(IF(X339="",0,X339),"0")+IFERROR(IF(X340="",0,X340),"0")+IFERROR(IF(X341="",0,X341),"0")+IFERROR(IF(X342="",0,X342),"0")</f>
        <v/>
      </c>
      <c r="Y343" s="661" t="n"/>
      <c r="Z343" s="661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328" t="n"/>
      <c r="N344" s="323" t="inlineStr">
        <is>
          <t>Итого</t>
        </is>
      </c>
      <c r="O344" s="324" t="n"/>
      <c r="P344" s="324" t="n"/>
      <c r="Q344" s="324" t="n"/>
      <c r="R344" s="324" t="n"/>
      <c r="S344" s="324" t="n"/>
      <c r="T344" s="325" t="n"/>
      <c r="U344" s="37" t="inlineStr">
        <is>
          <t>кг</t>
        </is>
      </c>
      <c r="V344" s="660">
        <f>IFERROR(SUM(V339:V342),"0")</f>
        <v/>
      </c>
      <c r="W344" s="660">
        <f>IFERROR(SUM(W339:W342),"0")</f>
        <v/>
      </c>
      <c r="X344" s="37" t="n"/>
      <c r="Y344" s="661" t="n"/>
      <c r="Z344" s="661" t="n"/>
    </row>
    <row r="345" ht="14.25" customHeight="1">
      <c r="A345" s="332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32" t="n"/>
      <c r="Z345" s="332" t="n"/>
    </row>
    <row r="346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19" t="n">
        <v>4607091389357</v>
      </c>
      <c r="E346" s="320" t="n"/>
      <c r="F346" s="657" t="n">
        <v>1.3</v>
      </c>
      <c r="G346" s="32" t="n">
        <v>6</v>
      </c>
      <c r="H346" s="657" t="n">
        <v>7.8</v>
      </c>
      <c r="I346" s="65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2" t="n"/>
      <c r="P346" s="322" t="n"/>
      <c r="Q346" s="322" t="n"/>
      <c r="R346" s="320" t="n"/>
      <c r="S346" s="34" t="n"/>
      <c r="T346" s="34" t="n"/>
      <c r="U346" s="35" t="inlineStr">
        <is>
          <t>кг</t>
        </is>
      </c>
      <c r="V346" s="658" t="n">
        <v>0</v>
      </c>
      <c r="W346" s="65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>
      <c r="A347" s="326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8" t="n"/>
      <c r="N347" s="323" t="inlineStr">
        <is>
          <t>Итого</t>
        </is>
      </c>
      <c r="O347" s="324" t="n"/>
      <c r="P347" s="324" t="n"/>
      <c r="Q347" s="324" t="n"/>
      <c r="R347" s="324" t="n"/>
      <c r="S347" s="324" t="n"/>
      <c r="T347" s="325" t="n"/>
      <c r="U347" s="37" t="inlineStr">
        <is>
          <t>кор</t>
        </is>
      </c>
      <c r="V347" s="660">
        <f>IFERROR(V346/H346,"0")</f>
        <v/>
      </c>
      <c r="W347" s="660">
        <f>IFERROR(W346/H346,"0")</f>
        <v/>
      </c>
      <c r="X347" s="660">
        <f>IFERROR(IF(X346="",0,X346),"0")</f>
        <v/>
      </c>
      <c r="Y347" s="661" t="n"/>
      <c r="Z347" s="661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8" t="n"/>
      <c r="N348" s="323" t="inlineStr">
        <is>
          <t>Итого</t>
        </is>
      </c>
      <c r="O348" s="324" t="n"/>
      <c r="P348" s="324" t="n"/>
      <c r="Q348" s="324" t="n"/>
      <c r="R348" s="324" t="n"/>
      <c r="S348" s="324" t="n"/>
      <c r="T348" s="325" t="n"/>
      <c r="U348" s="37" t="inlineStr">
        <is>
          <t>кг</t>
        </is>
      </c>
      <c r="V348" s="660">
        <f>IFERROR(SUM(V346:V346),"0")</f>
        <v/>
      </c>
      <c r="W348" s="660">
        <f>IFERROR(SUM(W346:W346),"0")</f>
        <v/>
      </c>
      <c r="X348" s="37" t="n"/>
      <c r="Y348" s="661" t="n"/>
      <c r="Z348" s="661" t="n"/>
    </row>
    <row r="349" ht="27.75" customHeight="1">
      <c r="A349" s="361" t="inlineStr">
        <is>
          <t>Баварушка</t>
        </is>
      </c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362" t="n"/>
      <c r="N349" s="362" t="n"/>
      <c r="O349" s="362" t="n"/>
      <c r="P349" s="362" t="n"/>
      <c r="Q349" s="362" t="n"/>
      <c r="R349" s="362" t="n"/>
      <c r="S349" s="362" t="n"/>
      <c r="T349" s="362" t="n"/>
      <c r="U349" s="362" t="n"/>
      <c r="V349" s="362" t="n"/>
      <c r="W349" s="362" t="n"/>
      <c r="X349" s="362" t="n"/>
      <c r="Y349" s="48" t="n"/>
      <c r="Z349" s="48" t="n"/>
    </row>
    <row r="350" ht="16.5" customHeight="1">
      <c r="A350" s="339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39" t="n"/>
      <c r="Z350" s="339" t="n"/>
    </row>
    <row r="351" ht="14.25" customHeight="1">
      <c r="A351" s="332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32" t="n"/>
      <c r="Z351" s="332" t="n"/>
    </row>
    <row r="352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19" t="n">
        <v>4607091389708</v>
      </c>
      <c r="E352" s="320" t="n"/>
      <c r="F352" s="657" t="n">
        <v>0.45</v>
      </c>
      <c r="G352" s="32" t="n">
        <v>6</v>
      </c>
      <c r="H352" s="657" t="n">
        <v>2.7</v>
      </c>
      <c r="I352" s="65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1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2" t="n"/>
      <c r="P352" s="322" t="n"/>
      <c r="Q352" s="322" t="n"/>
      <c r="R352" s="320" t="n"/>
      <c r="S352" s="34" t="n"/>
      <c r="T352" s="34" t="n"/>
      <c r="U352" s="35" t="inlineStr">
        <is>
          <t>кг</t>
        </is>
      </c>
      <c r="V352" s="658" t="n">
        <v>0</v>
      </c>
      <c r="W352" s="65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19" t="n">
        <v>4607091389692</v>
      </c>
      <c r="E353" s="320" t="n"/>
      <c r="F353" s="657" t="n">
        <v>0.45</v>
      </c>
      <c r="G353" s="32" t="n">
        <v>6</v>
      </c>
      <c r="H353" s="657" t="n">
        <v>2.7</v>
      </c>
      <c r="I353" s="65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2" t="n"/>
      <c r="P353" s="322" t="n"/>
      <c r="Q353" s="322" t="n"/>
      <c r="R353" s="320" t="n"/>
      <c r="S353" s="34" t="n"/>
      <c r="T353" s="34" t="n"/>
      <c r="U353" s="35" t="inlineStr">
        <is>
          <t>кг</t>
        </is>
      </c>
      <c r="V353" s="658" t="n">
        <v>0</v>
      </c>
      <c r="W353" s="65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>
      <c r="A354" s="326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328" t="n"/>
      <c r="N354" s="323" t="inlineStr">
        <is>
          <t>Итого</t>
        </is>
      </c>
      <c r="O354" s="324" t="n"/>
      <c r="P354" s="324" t="n"/>
      <c r="Q354" s="324" t="n"/>
      <c r="R354" s="324" t="n"/>
      <c r="S354" s="324" t="n"/>
      <c r="T354" s="325" t="n"/>
      <c r="U354" s="37" t="inlineStr">
        <is>
          <t>кор</t>
        </is>
      </c>
      <c r="V354" s="660">
        <f>IFERROR(V352/H352,"0")+IFERROR(V353/H353,"0")</f>
        <v/>
      </c>
      <c r="W354" s="660">
        <f>IFERROR(W352/H352,"0")+IFERROR(W353/H353,"0")</f>
        <v/>
      </c>
      <c r="X354" s="660">
        <f>IFERROR(IF(X352="",0,X352),"0")+IFERROR(IF(X353="",0,X353),"0")</f>
        <v/>
      </c>
      <c r="Y354" s="661" t="n"/>
      <c r="Z354" s="661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328" t="n"/>
      <c r="N355" s="323" t="inlineStr">
        <is>
          <t>Итого</t>
        </is>
      </c>
      <c r="O355" s="324" t="n"/>
      <c r="P355" s="324" t="n"/>
      <c r="Q355" s="324" t="n"/>
      <c r="R355" s="324" t="n"/>
      <c r="S355" s="324" t="n"/>
      <c r="T355" s="325" t="n"/>
      <c r="U355" s="37" t="inlineStr">
        <is>
          <t>кг</t>
        </is>
      </c>
      <c r="V355" s="660">
        <f>IFERROR(SUM(V352:V353),"0")</f>
        <v/>
      </c>
      <c r="W355" s="660">
        <f>IFERROR(SUM(W352:W353),"0")</f>
        <v/>
      </c>
      <c r="X355" s="37" t="n"/>
      <c r="Y355" s="661" t="n"/>
      <c r="Z355" s="661" t="n"/>
    </row>
    <row r="356" ht="14.25" customHeight="1">
      <c r="A356" s="332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32" t="n"/>
      <c r="Z356" s="332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19" t="n">
        <v>4607091389753</v>
      </c>
      <c r="E357" s="320" t="n"/>
      <c r="F357" s="657" t="n">
        <v>0.7</v>
      </c>
      <c r="G357" s="32" t="n">
        <v>6</v>
      </c>
      <c r="H357" s="657" t="n">
        <v>4.2</v>
      </c>
      <c r="I357" s="65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3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2" t="n"/>
      <c r="P357" s="322" t="n"/>
      <c r="Q357" s="322" t="n"/>
      <c r="R357" s="320" t="n"/>
      <c r="S357" s="34" t="n"/>
      <c r="T357" s="34" t="n"/>
      <c r="U357" s="35" t="inlineStr">
        <is>
          <t>кг</t>
        </is>
      </c>
      <c r="V357" s="658" t="n">
        <v>0</v>
      </c>
      <c r="W357" s="65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19" t="n">
        <v>4607091389760</v>
      </c>
      <c r="E358" s="320" t="n"/>
      <c r="F358" s="657" t="n">
        <v>0.7</v>
      </c>
      <c r="G358" s="32" t="n">
        <v>6</v>
      </c>
      <c r="H358" s="657" t="n">
        <v>4.2</v>
      </c>
      <c r="I358" s="65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6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2" t="n"/>
      <c r="P358" s="322" t="n"/>
      <c r="Q358" s="322" t="n"/>
      <c r="R358" s="320" t="n"/>
      <c r="S358" s="34" t="n"/>
      <c r="T358" s="34" t="n"/>
      <c r="U358" s="35" t="inlineStr">
        <is>
          <t>кг</t>
        </is>
      </c>
      <c r="V358" s="658" t="n">
        <v>0</v>
      </c>
      <c r="W358" s="65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19" t="n">
        <v>4607091389746</v>
      </c>
      <c r="E359" s="320" t="n"/>
      <c r="F359" s="657" t="n">
        <v>0.7</v>
      </c>
      <c r="G359" s="32" t="n">
        <v>6</v>
      </c>
      <c r="H359" s="657" t="n">
        <v>4.2</v>
      </c>
      <c r="I359" s="65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2" t="n"/>
      <c r="P359" s="322" t="n"/>
      <c r="Q359" s="322" t="n"/>
      <c r="R359" s="320" t="n"/>
      <c r="S359" s="34" t="n"/>
      <c r="T359" s="34" t="n"/>
      <c r="U359" s="35" t="inlineStr">
        <is>
          <t>кг</t>
        </is>
      </c>
      <c r="V359" s="658" t="n">
        <v>0</v>
      </c>
      <c r="W359" s="65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19" t="n">
        <v>4680115882928</v>
      </c>
      <c r="E360" s="320" t="n"/>
      <c r="F360" s="657" t="n">
        <v>0.28</v>
      </c>
      <c r="G360" s="32" t="n">
        <v>6</v>
      </c>
      <c r="H360" s="657" t="n">
        <v>1.68</v>
      </c>
      <c r="I360" s="65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4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2" t="n"/>
      <c r="P360" s="322" t="n"/>
      <c r="Q360" s="322" t="n"/>
      <c r="R360" s="320" t="n"/>
      <c r="S360" s="34" t="n"/>
      <c r="T360" s="34" t="n"/>
      <c r="U360" s="35" t="inlineStr">
        <is>
          <t>кг</t>
        </is>
      </c>
      <c r="V360" s="658" t="n">
        <v>0</v>
      </c>
      <c r="W360" s="65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19" t="n">
        <v>4680115883147</v>
      </c>
      <c r="E361" s="320" t="n"/>
      <c r="F361" s="657" t="n">
        <v>0.28</v>
      </c>
      <c r="G361" s="32" t="n">
        <v>6</v>
      </c>
      <c r="H361" s="657" t="n">
        <v>1.68</v>
      </c>
      <c r="I361" s="65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49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2" t="n"/>
      <c r="P361" s="322" t="n"/>
      <c r="Q361" s="322" t="n"/>
      <c r="R361" s="320" t="n"/>
      <c r="S361" s="34" t="n"/>
      <c r="T361" s="34" t="n"/>
      <c r="U361" s="35" t="inlineStr">
        <is>
          <t>кг</t>
        </is>
      </c>
      <c r="V361" s="658" t="n">
        <v>0</v>
      </c>
      <c r="W361" s="65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19" t="n">
        <v>4607091384338</v>
      </c>
      <c r="E362" s="320" t="n"/>
      <c r="F362" s="657" t="n">
        <v>0.35</v>
      </c>
      <c r="G362" s="32" t="n">
        <v>6</v>
      </c>
      <c r="H362" s="657" t="n">
        <v>2.1</v>
      </c>
      <c r="I362" s="65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2" t="n"/>
      <c r="P362" s="322" t="n"/>
      <c r="Q362" s="322" t="n"/>
      <c r="R362" s="320" t="n"/>
      <c r="S362" s="34" t="n"/>
      <c r="T362" s="34" t="n"/>
      <c r="U362" s="35" t="inlineStr">
        <is>
          <t>кг</t>
        </is>
      </c>
      <c r="V362" s="658" t="n">
        <v>0</v>
      </c>
      <c r="W362" s="65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19" t="n">
        <v>4680115883154</v>
      </c>
      <c r="E363" s="320" t="n"/>
      <c r="F363" s="657" t="n">
        <v>0.28</v>
      </c>
      <c r="G363" s="32" t="n">
        <v>6</v>
      </c>
      <c r="H363" s="657" t="n">
        <v>1.68</v>
      </c>
      <c r="I363" s="65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2" t="n"/>
      <c r="P363" s="322" t="n"/>
      <c r="Q363" s="322" t="n"/>
      <c r="R363" s="320" t="n"/>
      <c r="S363" s="34" t="n"/>
      <c r="T363" s="34" t="n"/>
      <c r="U363" s="35" t="inlineStr">
        <is>
          <t>кг</t>
        </is>
      </c>
      <c r="V363" s="658" t="n">
        <v>0</v>
      </c>
      <c r="W363" s="65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19" t="n">
        <v>4607091389524</v>
      </c>
      <c r="E364" s="320" t="n"/>
      <c r="F364" s="657" t="n">
        <v>0.35</v>
      </c>
      <c r="G364" s="32" t="n">
        <v>6</v>
      </c>
      <c r="H364" s="657" t="n">
        <v>2.1</v>
      </c>
      <c r="I364" s="65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2" t="n"/>
      <c r="P364" s="322" t="n"/>
      <c r="Q364" s="322" t="n"/>
      <c r="R364" s="320" t="n"/>
      <c r="S364" s="34" t="n"/>
      <c r="T364" s="34" t="n"/>
      <c r="U364" s="35" t="inlineStr">
        <is>
          <t>кг</t>
        </is>
      </c>
      <c r="V364" s="658" t="n">
        <v>0</v>
      </c>
      <c r="W364" s="65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19" t="n">
        <v>4680115883161</v>
      </c>
      <c r="E365" s="320" t="n"/>
      <c r="F365" s="657" t="n">
        <v>0.28</v>
      </c>
      <c r="G365" s="32" t="n">
        <v>6</v>
      </c>
      <c r="H365" s="657" t="n">
        <v>1.68</v>
      </c>
      <c r="I365" s="65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2" t="n"/>
      <c r="P365" s="322" t="n"/>
      <c r="Q365" s="322" t="n"/>
      <c r="R365" s="320" t="n"/>
      <c r="S365" s="34" t="n"/>
      <c r="T365" s="34" t="n"/>
      <c r="U365" s="35" t="inlineStr">
        <is>
          <t>кг</t>
        </is>
      </c>
      <c r="V365" s="658" t="n">
        <v>0</v>
      </c>
      <c r="W365" s="65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19" t="n">
        <v>4607091384345</v>
      </c>
      <c r="E366" s="320" t="n"/>
      <c r="F366" s="657" t="n">
        <v>0.35</v>
      </c>
      <c r="G366" s="32" t="n">
        <v>6</v>
      </c>
      <c r="H366" s="657" t="n">
        <v>2.1</v>
      </c>
      <c r="I366" s="65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2" t="n"/>
      <c r="P366" s="322" t="n"/>
      <c r="Q366" s="322" t="n"/>
      <c r="R366" s="320" t="n"/>
      <c r="S366" s="34" t="n"/>
      <c r="T366" s="34" t="n"/>
      <c r="U366" s="35" t="inlineStr">
        <is>
          <t>кг</t>
        </is>
      </c>
      <c r="V366" s="658" t="n">
        <v>0</v>
      </c>
      <c r="W366" s="65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19" t="n">
        <v>4680115883178</v>
      </c>
      <c r="E367" s="320" t="n"/>
      <c r="F367" s="657" t="n">
        <v>0.28</v>
      </c>
      <c r="G367" s="32" t="n">
        <v>6</v>
      </c>
      <c r="H367" s="657" t="n">
        <v>1.68</v>
      </c>
      <c r="I367" s="65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2" t="n"/>
      <c r="P367" s="322" t="n"/>
      <c r="Q367" s="322" t="n"/>
      <c r="R367" s="320" t="n"/>
      <c r="S367" s="34" t="n"/>
      <c r="T367" s="34" t="n"/>
      <c r="U367" s="35" t="inlineStr">
        <is>
          <t>кг</t>
        </is>
      </c>
      <c r="V367" s="658" t="n">
        <v>0</v>
      </c>
      <c r="W367" s="65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19" t="n">
        <v>4607091389531</v>
      </c>
      <c r="E368" s="320" t="n"/>
      <c r="F368" s="657" t="n">
        <v>0.35</v>
      </c>
      <c r="G368" s="32" t="n">
        <v>6</v>
      </c>
      <c r="H368" s="657" t="n">
        <v>2.1</v>
      </c>
      <c r="I368" s="65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3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2" t="n"/>
      <c r="P368" s="322" t="n"/>
      <c r="Q368" s="322" t="n"/>
      <c r="R368" s="320" t="n"/>
      <c r="S368" s="34" t="n"/>
      <c r="T368" s="34" t="n"/>
      <c r="U368" s="35" t="inlineStr">
        <is>
          <t>кг</t>
        </is>
      </c>
      <c r="V368" s="658" t="n">
        <v>0</v>
      </c>
      <c r="W368" s="65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19" t="n">
        <v>4680115883185</v>
      </c>
      <c r="E369" s="320" t="n"/>
      <c r="F369" s="657" t="n">
        <v>0.28</v>
      </c>
      <c r="G369" s="32" t="n">
        <v>6</v>
      </c>
      <c r="H369" s="657" t="n">
        <v>1.68</v>
      </c>
      <c r="I369" s="65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0" t="inlineStr">
        <is>
          <t>В/к колбасы «Филейбургская с душистым чесноком» срез Фикс.вес 0,28 фиброуз в/у Баварушка</t>
        </is>
      </c>
      <c r="O369" s="322" t="n"/>
      <c r="P369" s="322" t="n"/>
      <c r="Q369" s="322" t="n"/>
      <c r="R369" s="320" t="n"/>
      <c r="S369" s="34" t="n"/>
      <c r="T369" s="34" t="n"/>
      <c r="U369" s="35" t="inlineStr">
        <is>
          <t>кг</t>
        </is>
      </c>
      <c r="V369" s="658" t="n">
        <v>0</v>
      </c>
      <c r="W369" s="65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26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328" t="n"/>
      <c r="N370" s="323" t="inlineStr">
        <is>
          <t>Итого</t>
        </is>
      </c>
      <c r="O370" s="324" t="n"/>
      <c r="P370" s="324" t="n"/>
      <c r="Q370" s="324" t="n"/>
      <c r="R370" s="324" t="n"/>
      <c r="S370" s="324" t="n"/>
      <c r="T370" s="325" t="n"/>
      <c r="U370" s="37" t="inlineStr">
        <is>
          <t>кор</t>
        </is>
      </c>
      <c r="V370" s="66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6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6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61" t="n"/>
      <c r="Z370" s="661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328" t="n"/>
      <c r="N371" s="323" t="inlineStr">
        <is>
          <t>Итого</t>
        </is>
      </c>
      <c r="O371" s="324" t="n"/>
      <c r="P371" s="324" t="n"/>
      <c r="Q371" s="324" t="n"/>
      <c r="R371" s="324" t="n"/>
      <c r="S371" s="324" t="n"/>
      <c r="T371" s="325" t="n"/>
      <c r="U371" s="37" t="inlineStr">
        <is>
          <t>кг</t>
        </is>
      </c>
      <c r="V371" s="660">
        <f>IFERROR(SUM(V357:V369),"0")</f>
        <v/>
      </c>
      <c r="W371" s="660">
        <f>IFERROR(SUM(W357:W369),"0")</f>
        <v/>
      </c>
      <c r="X371" s="37" t="n"/>
      <c r="Y371" s="661" t="n"/>
      <c r="Z371" s="661" t="n"/>
    </row>
    <row r="372" ht="14.25" customHeight="1">
      <c r="A372" s="332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32" t="n"/>
      <c r="Z372" s="332" t="n"/>
    </row>
    <row r="373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19" t="n">
        <v>4607091389685</v>
      </c>
      <c r="E373" s="320" t="n"/>
      <c r="F373" s="657" t="n">
        <v>1.3</v>
      </c>
      <c r="G373" s="32" t="n">
        <v>6</v>
      </c>
      <c r="H373" s="657" t="n">
        <v>7.8</v>
      </c>
      <c r="I373" s="65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2" t="n"/>
      <c r="P373" s="322" t="n"/>
      <c r="Q373" s="322" t="n"/>
      <c r="R373" s="320" t="n"/>
      <c r="S373" s="34" t="n"/>
      <c r="T373" s="34" t="n"/>
      <c r="U373" s="35" t="inlineStr">
        <is>
          <t>кг</t>
        </is>
      </c>
      <c r="V373" s="658" t="n">
        <v>0</v>
      </c>
      <c r="W373" s="65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19" t="n">
        <v>4607091389654</v>
      </c>
      <c r="E374" s="320" t="n"/>
      <c r="F374" s="657" t="n">
        <v>0.33</v>
      </c>
      <c r="G374" s="32" t="n">
        <v>6</v>
      </c>
      <c r="H374" s="657" t="n">
        <v>1.98</v>
      </c>
      <c r="I374" s="65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49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2" t="n"/>
      <c r="P374" s="322" t="n"/>
      <c r="Q374" s="322" t="n"/>
      <c r="R374" s="320" t="n"/>
      <c r="S374" s="34" t="n"/>
      <c r="T374" s="34" t="n"/>
      <c r="U374" s="35" t="inlineStr">
        <is>
          <t>кг</t>
        </is>
      </c>
      <c r="V374" s="658" t="n">
        <v>0</v>
      </c>
      <c r="W374" s="65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19" t="n">
        <v>4607091384352</v>
      </c>
      <c r="E375" s="320" t="n"/>
      <c r="F375" s="657" t="n">
        <v>0.6</v>
      </c>
      <c r="G375" s="32" t="n">
        <v>4</v>
      </c>
      <c r="H375" s="657" t="n">
        <v>2.4</v>
      </c>
      <c r="I375" s="65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2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2" t="n"/>
      <c r="P375" s="322" t="n"/>
      <c r="Q375" s="322" t="n"/>
      <c r="R375" s="320" t="n"/>
      <c r="S375" s="34" t="n"/>
      <c r="T375" s="34" t="n"/>
      <c r="U375" s="35" t="inlineStr">
        <is>
          <t>кг</t>
        </is>
      </c>
      <c r="V375" s="658" t="n">
        <v>0</v>
      </c>
      <c r="W375" s="65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19" t="n">
        <v>4607091389661</v>
      </c>
      <c r="E376" s="320" t="n"/>
      <c r="F376" s="657" t="n">
        <v>0.55</v>
      </c>
      <c r="G376" s="32" t="n">
        <v>4</v>
      </c>
      <c r="H376" s="657" t="n">
        <v>2.2</v>
      </c>
      <c r="I376" s="65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4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2" t="n"/>
      <c r="P376" s="322" t="n"/>
      <c r="Q376" s="322" t="n"/>
      <c r="R376" s="320" t="n"/>
      <c r="S376" s="34" t="n"/>
      <c r="T376" s="34" t="n"/>
      <c r="U376" s="35" t="inlineStr">
        <is>
          <t>кг</t>
        </is>
      </c>
      <c r="V376" s="658" t="n">
        <v>0</v>
      </c>
      <c r="W376" s="65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>
      <c r="A377" s="326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328" t="n"/>
      <c r="N377" s="323" t="inlineStr">
        <is>
          <t>Итого</t>
        </is>
      </c>
      <c r="O377" s="324" t="n"/>
      <c r="P377" s="324" t="n"/>
      <c r="Q377" s="324" t="n"/>
      <c r="R377" s="324" t="n"/>
      <c r="S377" s="324" t="n"/>
      <c r="T377" s="325" t="n"/>
      <c r="U377" s="37" t="inlineStr">
        <is>
          <t>кор</t>
        </is>
      </c>
      <c r="V377" s="660">
        <f>IFERROR(V373/H373,"0")+IFERROR(V374/H374,"0")+IFERROR(V375/H375,"0")+IFERROR(V376/H376,"0")</f>
        <v/>
      </c>
      <c r="W377" s="660">
        <f>IFERROR(W373/H373,"0")+IFERROR(W374/H374,"0")+IFERROR(W375/H375,"0")+IFERROR(W376/H376,"0")</f>
        <v/>
      </c>
      <c r="X377" s="660">
        <f>IFERROR(IF(X373="",0,X373),"0")+IFERROR(IF(X374="",0,X374),"0")+IFERROR(IF(X375="",0,X375),"0")+IFERROR(IF(X376="",0,X376),"0")</f>
        <v/>
      </c>
      <c r="Y377" s="661" t="n"/>
      <c r="Z377" s="661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328" t="n"/>
      <c r="N378" s="323" t="inlineStr">
        <is>
          <t>Итого</t>
        </is>
      </c>
      <c r="O378" s="324" t="n"/>
      <c r="P378" s="324" t="n"/>
      <c r="Q378" s="324" t="n"/>
      <c r="R378" s="324" t="n"/>
      <c r="S378" s="324" t="n"/>
      <c r="T378" s="325" t="n"/>
      <c r="U378" s="37" t="inlineStr">
        <is>
          <t>кг</t>
        </is>
      </c>
      <c r="V378" s="660">
        <f>IFERROR(SUM(V373:V376),"0")</f>
        <v/>
      </c>
      <c r="W378" s="660">
        <f>IFERROR(SUM(W373:W376),"0")</f>
        <v/>
      </c>
      <c r="X378" s="37" t="n"/>
      <c r="Y378" s="661" t="n"/>
      <c r="Z378" s="661" t="n"/>
    </row>
    <row r="379" ht="14.25" customHeight="1">
      <c r="A379" s="332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32" t="n"/>
      <c r="Z379" s="332" t="n"/>
    </row>
    <row r="380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19" t="n">
        <v>4680115881648</v>
      </c>
      <c r="E380" s="320" t="n"/>
      <c r="F380" s="657" t="n">
        <v>1</v>
      </c>
      <c r="G380" s="32" t="n">
        <v>4</v>
      </c>
      <c r="H380" s="657" t="n">
        <v>4</v>
      </c>
      <c r="I380" s="65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1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2" t="n"/>
      <c r="P380" s="322" t="n"/>
      <c r="Q380" s="322" t="n"/>
      <c r="R380" s="320" t="n"/>
      <c r="S380" s="34" t="n"/>
      <c r="T380" s="34" t="n"/>
      <c r="U380" s="35" t="inlineStr">
        <is>
          <t>кг</t>
        </is>
      </c>
      <c r="V380" s="658" t="n">
        <v>0</v>
      </c>
      <c r="W380" s="65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>
      <c r="A381" s="326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28" t="n"/>
      <c r="N381" s="323" t="inlineStr">
        <is>
          <t>Итого</t>
        </is>
      </c>
      <c r="O381" s="324" t="n"/>
      <c r="P381" s="324" t="n"/>
      <c r="Q381" s="324" t="n"/>
      <c r="R381" s="324" t="n"/>
      <c r="S381" s="324" t="n"/>
      <c r="T381" s="325" t="n"/>
      <c r="U381" s="37" t="inlineStr">
        <is>
          <t>кор</t>
        </is>
      </c>
      <c r="V381" s="660">
        <f>IFERROR(V380/H380,"0")</f>
        <v/>
      </c>
      <c r="W381" s="660">
        <f>IFERROR(W380/H380,"0")</f>
        <v/>
      </c>
      <c r="X381" s="660">
        <f>IFERROR(IF(X380="",0,X380),"0")</f>
        <v/>
      </c>
      <c r="Y381" s="661" t="n"/>
      <c r="Z381" s="661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328" t="n"/>
      <c r="N382" s="323" t="inlineStr">
        <is>
          <t>Итого</t>
        </is>
      </c>
      <c r="O382" s="324" t="n"/>
      <c r="P382" s="324" t="n"/>
      <c r="Q382" s="324" t="n"/>
      <c r="R382" s="324" t="n"/>
      <c r="S382" s="324" t="n"/>
      <c r="T382" s="325" t="n"/>
      <c r="U382" s="37" t="inlineStr">
        <is>
          <t>кг</t>
        </is>
      </c>
      <c r="V382" s="660">
        <f>IFERROR(SUM(V380:V380),"0")</f>
        <v/>
      </c>
      <c r="W382" s="660">
        <f>IFERROR(SUM(W380:W380),"0")</f>
        <v/>
      </c>
      <c r="X382" s="37" t="n"/>
      <c r="Y382" s="661" t="n"/>
      <c r="Z382" s="661" t="n"/>
    </row>
    <row r="383" ht="14.25" customHeight="1">
      <c r="A383" s="332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32" t="n"/>
      <c r="Z383" s="332" t="n"/>
    </row>
    <row r="384" ht="27" customHeight="1">
      <c r="A384" s="54" t="inlineStr">
        <is>
          <t>SU003277</t>
        </is>
      </c>
      <c r="B384" s="54" t="inlineStr">
        <is>
          <t>P003775</t>
        </is>
      </c>
      <c r="C384" s="31" t="n">
        <v>4301032045</v>
      </c>
      <c r="D384" s="319" t="n">
        <v>4680115884335</v>
      </c>
      <c r="E384" s="320" t="n"/>
      <c r="F384" s="657" t="n">
        <v>0.06</v>
      </c>
      <c r="G384" s="32" t="n">
        <v>20</v>
      </c>
      <c r="H384" s="657" t="n">
        <v>1.2</v>
      </c>
      <c r="I384" s="657" t="n">
        <v>1.8</v>
      </c>
      <c r="J384" s="32" t="n">
        <v>160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2" t="inlineStr">
        <is>
          <t>с/к колбасы «Филейбургская зернистая» ф/в 0,06 нарезка ТМ «Баварушка»</t>
        </is>
      </c>
      <c r="O384" s="322" t="n"/>
      <c r="P384" s="322" t="n"/>
      <c r="Q384" s="322" t="n"/>
      <c r="R384" s="320" t="n"/>
      <c r="S384" s="34" t="n"/>
      <c r="T384" s="34" t="n"/>
      <c r="U384" s="35" t="inlineStr">
        <is>
          <t>кг</t>
        </is>
      </c>
      <c r="V384" s="658" t="n">
        <v>0</v>
      </c>
      <c r="W384" s="65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inlineStr">
        <is>
          <t>Новинка</t>
        </is>
      </c>
      <c r="AD384" s="58" t="n"/>
      <c r="BA384" s="265" t="inlineStr">
        <is>
          <t>КИ</t>
        </is>
      </c>
    </row>
    <row r="385" ht="27" customHeight="1">
      <c r="A385" s="54" t="inlineStr">
        <is>
          <t>SU003281</t>
        </is>
      </c>
      <c r="B385" s="54" t="inlineStr">
        <is>
          <t>P003774</t>
        </is>
      </c>
      <c r="C385" s="31" t="n">
        <v>4301170011</v>
      </c>
      <c r="D385" s="319" t="n">
        <v>4680115884113</v>
      </c>
      <c r="E385" s="320" t="n"/>
      <c r="F385" s="657" t="n">
        <v>0.11</v>
      </c>
      <c r="G385" s="32" t="n">
        <v>12</v>
      </c>
      <c r="H385" s="657" t="n">
        <v>1.32</v>
      </c>
      <c r="I385" s="657" t="n">
        <v>1.88</v>
      </c>
      <c r="J385" s="32" t="n">
        <v>160</v>
      </c>
      <c r="K385" s="32" t="inlineStr">
        <is>
          <t>10</t>
        </is>
      </c>
      <c r="L385" s="33" t="inlineStr">
        <is>
          <t>ДК</t>
        </is>
      </c>
      <c r="M385" s="32" t="n">
        <v>150</v>
      </c>
      <c r="N385" s="645" t="inlineStr">
        <is>
          <t>с/к колбасы «Филейбургская с филе сочного окорока» ф/в 0,11 н/о ТМ «Баварушка»</t>
        </is>
      </c>
      <c r="O385" s="322" t="n"/>
      <c r="P385" s="322" t="n"/>
      <c r="Q385" s="322" t="n"/>
      <c r="R385" s="320" t="n"/>
      <c r="S385" s="34" t="n"/>
      <c r="T385" s="34" t="n"/>
      <c r="U385" s="35" t="inlineStr">
        <is>
          <t>кг</t>
        </is>
      </c>
      <c r="V385" s="658" t="n">
        <v>0</v>
      </c>
      <c r="W385" s="65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inlineStr">
        <is>
          <t>Новинка</t>
        </is>
      </c>
      <c r="AD385" s="58" t="n"/>
      <c r="BA385" s="266" t="inlineStr">
        <is>
          <t>КИ</t>
        </is>
      </c>
    </row>
    <row r="386" ht="27" customHeight="1">
      <c r="A386" s="54" t="inlineStr">
        <is>
          <t>SU003280</t>
        </is>
      </c>
      <c r="B386" s="54" t="inlineStr">
        <is>
          <t>P003776</t>
        </is>
      </c>
      <c r="C386" s="31" t="n">
        <v>4301032046</v>
      </c>
      <c r="D386" s="319" t="n">
        <v>4680115884359</v>
      </c>
      <c r="E386" s="320" t="n"/>
      <c r="F386" s="657" t="n">
        <v>0.06</v>
      </c>
      <c r="G386" s="32" t="n">
        <v>20</v>
      </c>
      <c r="H386" s="657" t="n">
        <v>1.2</v>
      </c>
      <c r="I386" s="657" t="n">
        <v>1.8</v>
      </c>
      <c r="J386" s="32" t="n">
        <v>160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75" t="inlineStr">
        <is>
          <t>с/к колбасы «Балыкбургская с мраморным балыком и нотками кориандра» ф/в 0,06 нарезка ТМ «Баварушка»</t>
        </is>
      </c>
      <c r="O386" s="322" t="n"/>
      <c r="P386" s="322" t="n"/>
      <c r="Q386" s="322" t="n"/>
      <c r="R386" s="320" t="n"/>
      <c r="S386" s="34" t="n"/>
      <c r="T386" s="34" t="n"/>
      <c r="U386" s="35" t="inlineStr">
        <is>
          <t>кг</t>
        </is>
      </c>
      <c r="V386" s="658" t="n">
        <v>0</v>
      </c>
      <c r="W386" s="65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SU003278</t>
        </is>
      </c>
      <c r="B387" s="54" t="inlineStr">
        <is>
          <t>P003777</t>
        </is>
      </c>
      <c r="C387" s="31" t="n">
        <v>4301032047</v>
      </c>
      <c r="D387" s="319" t="n">
        <v>4680115884342</v>
      </c>
      <c r="E387" s="320" t="n"/>
      <c r="F387" s="657" t="n">
        <v>0.06</v>
      </c>
      <c r="G387" s="32" t="n">
        <v>20</v>
      </c>
      <c r="H387" s="657" t="n">
        <v>1.2</v>
      </c>
      <c r="I387" s="657" t="n">
        <v>1.8</v>
      </c>
      <c r="J387" s="32" t="n">
        <v>160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05" t="inlineStr">
        <is>
          <t>с/к колбасы «Филейбургская с ароматными пряностями» ф/в 0,06 нарезка ТМ «Баварушка»</t>
        </is>
      </c>
      <c r="O387" s="322" t="n"/>
      <c r="P387" s="322" t="n"/>
      <c r="Q387" s="322" t="n"/>
      <c r="R387" s="320" t="n"/>
      <c r="S387" s="34" t="n"/>
      <c r="T387" s="34" t="n"/>
      <c r="U387" s="35" t="inlineStr">
        <is>
          <t>кг</t>
        </is>
      </c>
      <c r="V387" s="658" t="n">
        <v>0</v>
      </c>
      <c r="W387" s="65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>
      <c r="A388" s="326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8" t="n"/>
      <c r="N388" s="323" t="inlineStr">
        <is>
          <t>Итого</t>
        </is>
      </c>
      <c r="O388" s="324" t="n"/>
      <c r="P388" s="324" t="n"/>
      <c r="Q388" s="324" t="n"/>
      <c r="R388" s="324" t="n"/>
      <c r="S388" s="324" t="n"/>
      <c r="T388" s="325" t="n"/>
      <c r="U388" s="37" t="inlineStr">
        <is>
          <t>кор</t>
        </is>
      </c>
      <c r="V388" s="660">
        <f>IFERROR(V384/H384,"0")+IFERROR(V385/H385,"0")+IFERROR(V386/H386,"0")+IFERROR(V387/H387,"0")</f>
        <v/>
      </c>
      <c r="W388" s="660">
        <f>IFERROR(W384/H384,"0")+IFERROR(W385/H385,"0")+IFERROR(W386/H386,"0")+IFERROR(W387/H387,"0")</f>
        <v/>
      </c>
      <c r="X388" s="660">
        <f>IFERROR(IF(X384="",0,X384),"0")+IFERROR(IF(X385="",0,X385),"0")+IFERROR(IF(X386="",0,X386),"0")+IFERROR(IF(X387="",0,X387),"0")</f>
        <v/>
      </c>
      <c r="Y388" s="661" t="n"/>
      <c r="Z388" s="661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328" t="n"/>
      <c r="N389" s="323" t="inlineStr">
        <is>
          <t>Итого</t>
        </is>
      </c>
      <c r="O389" s="324" t="n"/>
      <c r="P389" s="324" t="n"/>
      <c r="Q389" s="324" t="n"/>
      <c r="R389" s="324" t="n"/>
      <c r="S389" s="324" t="n"/>
      <c r="T389" s="325" t="n"/>
      <c r="U389" s="37" t="inlineStr">
        <is>
          <t>кг</t>
        </is>
      </c>
      <c r="V389" s="660">
        <f>IFERROR(SUM(V384:V387),"0")</f>
        <v/>
      </c>
      <c r="W389" s="660">
        <f>IFERROR(SUM(W384:W387),"0")</f>
        <v/>
      </c>
      <c r="X389" s="37" t="n"/>
      <c r="Y389" s="661" t="n"/>
      <c r="Z389" s="661" t="n"/>
    </row>
    <row r="390" ht="14.25" customHeight="1">
      <c r="A390" s="332" t="inlineStr">
        <is>
          <t>Сыровяленые колбасы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32" t="n"/>
      <c r="Z390" s="332" t="n"/>
    </row>
    <row r="391" ht="27" customHeight="1">
      <c r="A391" s="54" t="inlineStr">
        <is>
          <t>SU003279</t>
        </is>
      </c>
      <c r="B391" s="54" t="inlineStr">
        <is>
          <t>P003773</t>
        </is>
      </c>
      <c r="C391" s="31" t="n">
        <v>4301170010</v>
      </c>
      <c r="D391" s="319" t="n">
        <v>4680115884090</v>
      </c>
      <c r="E391" s="320" t="n"/>
      <c r="F391" s="657" t="n">
        <v>0.11</v>
      </c>
      <c r="G391" s="32" t="n">
        <v>12</v>
      </c>
      <c r="H391" s="657" t="n">
        <v>1.32</v>
      </c>
      <c r="I391" s="657" t="n">
        <v>1.88</v>
      </c>
      <c r="J391" s="32" t="n">
        <v>160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33" t="inlineStr">
        <is>
          <t>с/в колбасы «Балыкбургская с мраморным балыком» ф/в 0,11 н/о ТМ «Баварушка»</t>
        </is>
      </c>
      <c r="O391" s="322" t="n"/>
      <c r="P391" s="322" t="n"/>
      <c r="Q391" s="322" t="n"/>
      <c r="R391" s="320" t="n"/>
      <c r="S391" s="34" t="n"/>
      <c r="T391" s="34" t="n"/>
      <c r="U391" s="35" t="inlineStr">
        <is>
          <t>кг</t>
        </is>
      </c>
      <c r="V391" s="658" t="n">
        <v>0</v>
      </c>
      <c r="W391" s="659">
        <f>IFERROR(IF(V391="",0,CEILING((V391/$H391),1)*$H391),"")</f>
        <v/>
      </c>
      <c r="X391" s="36">
        <f>IFERROR(IF(W391=0,"",ROUNDUP(W391/H391,0)*0.00627),"")</f>
        <v/>
      </c>
      <c r="Y391" s="56" t="n"/>
      <c r="Z391" s="57" t="n"/>
      <c r="AD391" s="58" t="n"/>
      <c r="BA391" s="269" t="inlineStr">
        <is>
          <t>КИ</t>
        </is>
      </c>
    </row>
    <row r="392" ht="27" customHeight="1">
      <c r="A392" s="54" t="inlineStr">
        <is>
          <t>SU003060</t>
        </is>
      </c>
      <c r="B392" s="54" t="inlineStr">
        <is>
          <t>P003624</t>
        </is>
      </c>
      <c r="C392" s="31" t="n">
        <v>4301170009</v>
      </c>
      <c r="D392" s="319" t="n">
        <v>4680115882997</v>
      </c>
      <c r="E392" s="320" t="n"/>
      <c r="F392" s="657" t="n">
        <v>0.13</v>
      </c>
      <c r="G392" s="32" t="n">
        <v>10</v>
      </c>
      <c r="H392" s="657" t="n">
        <v>1.3</v>
      </c>
      <c r="I392" s="657" t="n">
        <v>1.46</v>
      </c>
      <c r="J392" s="32" t="n">
        <v>200</v>
      </c>
      <c r="K392" s="32" t="inlineStr">
        <is>
          <t>10</t>
        </is>
      </c>
      <c r="L392" s="33" t="inlineStr">
        <is>
          <t>ДК</t>
        </is>
      </c>
      <c r="M392" s="32" t="n">
        <v>150</v>
      </c>
      <c r="N392" s="341" t="inlineStr">
        <is>
          <t>с/в колбасы «Филейбургская с филе сочного окорока» ф/в 0,13 н/о ТМ «Баварушка»</t>
        </is>
      </c>
      <c r="O392" s="322" t="n"/>
      <c r="P392" s="322" t="n"/>
      <c r="Q392" s="322" t="n"/>
      <c r="R392" s="320" t="n"/>
      <c r="S392" s="34" t="n"/>
      <c r="T392" s="34" t="n"/>
      <c r="U392" s="35" t="inlineStr">
        <is>
          <t>кг</t>
        </is>
      </c>
      <c r="V392" s="658" t="n">
        <v>0</v>
      </c>
      <c r="W392" s="659">
        <f>IFERROR(IF(V392="",0,CEILING((V392/$H392),1)*$H392),"")</f>
        <v/>
      </c>
      <c r="X392" s="36">
        <f>IFERROR(IF(W392=0,"",ROUNDUP(W392/H392,0)*0.00673),"")</f>
        <v/>
      </c>
      <c r="Y392" s="56" t="n"/>
      <c r="Z392" s="57" t="n"/>
      <c r="AD392" s="58" t="n"/>
      <c r="BA392" s="270" t="inlineStr">
        <is>
          <t>КИ</t>
        </is>
      </c>
    </row>
    <row r="393">
      <c r="A393" s="326" t="n"/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8" t="n"/>
      <c r="N393" s="323" t="inlineStr">
        <is>
          <t>Итого</t>
        </is>
      </c>
      <c r="O393" s="324" t="n"/>
      <c r="P393" s="324" t="n"/>
      <c r="Q393" s="324" t="n"/>
      <c r="R393" s="324" t="n"/>
      <c r="S393" s="324" t="n"/>
      <c r="T393" s="325" t="n"/>
      <c r="U393" s="37" t="inlineStr">
        <is>
          <t>кор</t>
        </is>
      </c>
      <c r="V393" s="660">
        <f>IFERROR(V391/H391,"0")+IFERROR(V392/H392,"0")</f>
        <v/>
      </c>
      <c r="W393" s="660">
        <f>IFERROR(W391/H391,"0")+IFERROR(W392/H392,"0")</f>
        <v/>
      </c>
      <c r="X393" s="660">
        <f>IFERROR(IF(X391="",0,X391),"0")+IFERROR(IF(X392="",0,X392),"0")</f>
        <v/>
      </c>
      <c r="Y393" s="661" t="n"/>
      <c r="Z393" s="661" t="n"/>
    </row>
    <row r="394">
      <c r="A394" s="327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328" t="n"/>
      <c r="N394" s="323" t="inlineStr">
        <is>
          <t>Итого</t>
        </is>
      </c>
      <c r="O394" s="324" t="n"/>
      <c r="P394" s="324" t="n"/>
      <c r="Q394" s="324" t="n"/>
      <c r="R394" s="324" t="n"/>
      <c r="S394" s="324" t="n"/>
      <c r="T394" s="325" t="n"/>
      <c r="U394" s="37" t="inlineStr">
        <is>
          <t>кг</t>
        </is>
      </c>
      <c r="V394" s="660">
        <f>IFERROR(SUM(V391:V392),"0")</f>
        <v/>
      </c>
      <c r="W394" s="660">
        <f>IFERROR(SUM(W391:W392),"0")</f>
        <v/>
      </c>
      <c r="X394" s="37" t="n"/>
      <c r="Y394" s="661" t="n"/>
      <c r="Z394" s="661" t="n"/>
    </row>
    <row r="395" ht="16.5" customHeight="1">
      <c r="A395" s="339" t="inlineStr">
        <is>
          <t>Балыкбургская</t>
        </is>
      </c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327" t="n"/>
      <c r="N395" s="327" t="n"/>
      <c r="O395" s="327" t="n"/>
      <c r="P395" s="327" t="n"/>
      <c r="Q395" s="327" t="n"/>
      <c r="R395" s="327" t="n"/>
      <c r="S395" s="327" t="n"/>
      <c r="T395" s="327" t="n"/>
      <c r="U395" s="327" t="n"/>
      <c r="V395" s="327" t="n"/>
      <c r="W395" s="327" t="n"/>
      <c r="X395" s="327" t="n"/>
      <c r="Y395" s="339" t="n"/>
      <c r="Z395" s="339" t="n"/>
    </row>
    <row r="396" ht="14.25" customHeight="1">
      <c r="A396" s="332" t="inlineStr">
        <is>
          <t>Ветчины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32" t="n"/>
      <c r="Z396" s="332" t="n"/>
    </row>
    <row r="397" ht="27" customHeight="1">
      <c r="A397" s="54" t="inlineStr">
        <is>
          <t>SU002542</t>
        </is>
      </c>
      <c r="B397" s="54" t="inlineStr">
        <is>
          <t>P002847</t>
        </is>
      </c>
      <c r="C397" s="31" t="n">
        <v>4301020196</v>
      </c>
      <c r="D397" s="319" t="n">
        <v>4607091389388</v>
      </c>
      <c r="E397" s="320" t="n"/>
      <c r="F397" s="657" t="n">
        <v>1.3</v>
      </c>
      <c r="G397" s="32" t="n">
        <v>4</v>
      </c>
      <c r="H397" s="657" t="n">
        <v>5.2</v>
      </c>
      <c r="I397" s="657" t="n">
        <v>5.608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35</v>
      </c>
      <c r="N397" s="4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322" t="n"/>
      <c r="P397" s="322" t="n"/>
      <c r="Q397" s="322" t="n"/>
      <c r="R397" s="320" t="n"/>
      <c r="S397" s="34" t="n"/>
      <c r="T397" s="34" t="n"/>
      <c r="U397" s="35" t="inlineStr">
        <is>
          <t>кг</t>
        </is>
      </c>
      <c r="V397" s="658" t="n">
        <v>0</v>
      </c>
      <c r="W397" s="659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71" t="inlineStr">
        <is>
          <t>КИ</t>
        </is>
      </c>
    </row>
    <row r="398" ht="27" customHeight="1">
      <c r="A398" s="54" t="inlineStr">
        <is>
          <t>SU002319</t>
        </is>
      </c>
      <c r="B398" s="54" t="inlineStr">
        <is>
          <t>P002597</t>
        </is>
      </c>
      <c r="C398" s="31" t="n">
        <v>4301020185</v>
      </c>
      <c r="D398" s="319" t="n">
        <v>4607091389364</v>
      </c>
      <c r="E398" s="320" t="n"/>
      <c r="F398" s="657" t="n">
        <v>0.42</v>
      </c>
      <c r="G398" s="32" t="n">
        <v>6</v>
      </c>
      <c r="H398" s="657" t="n">
        <v>2.52</v>
      </c>
      <c r="I398" s="657" t="n">
        <v>2.75</v>
      </c>
      <c r="J398" s="32" t="n">
        <v>156</v>
      </c>
      <c r="K398" s="32" t="inlineStr">
        <is>
          <t>12</t>
        </is>
      </c>
      <c r="L398" s="33" t="inlineStr">
        <is>
          <t>СК3</t>
        </is>
      </c>
      <c r="M398" s="32" t="n">
        <v>35</v>
      </c>
      <c r="N398" s="55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322" t="n"/>
      <c r="P398" s="322" t="n"/>
      <c r="Q398" s="322" t="n"/>
      <c r="R398" s="320" t="n"/>
      <c r="S398" s="34" t="n"/>
      <c r="T398" s="34" t="n"/>
      <c r="U398" s="35" t="inlineStr">
        <is>
          <t>кг</t>
        </is>
      </c>
      <c r="V398" s="658" t="n">
        <v>0</v>
      </c>
      <c r="W398" s="659">
        <f>IFERROR(IF(V398="",0,CEILING((V398/$H398),1)*$H398),"")</f>
        <v/>
      </c>
      <c r="X398" s="36">
        <f>IFERROR(IF(W398=0,"",ROUNDUP(W398/H398,0)*0.00753),"")</f>
        <v/>
      </c>
      <c r="Y398" s="56" t="n"/>
      <c r="Z398" s="57" t="n"/>
      <c r="AD398" s="58" t="n"/>
      <c r="BA398" s="272" t="inlineStr">
        <is>
          <t>КИ</t>
        </is>
      </c>
    </row>
    <row r="399">
      <c r="A399" s="326" t="n"/>
      <c r="B399" s="327" t="n"/>
      <c r="C399" s="327" t="n"/>
      <c r="D399" s="327" t="n"/>
      <c r="E399" s="327" t="n"/>
      <c r="F399" s="327" t="n"/>
      <c r="G399" s="327" t="n"/>
      <c r="H399" s="327" t="n"/>
      <c r="I399" s="327" t="n"/>
      <c r="J399" s="327" t="n"/>
      <c r="K399" s="327" t="n"/>
      <c r="L399" s="327" t="n"/>
      <c r="M399" s="328" t="n"/>
      <c r="N399" s="323" t="inlineStr">
        <is>
          <t>Итого</t>
        </is>
      </c>
      <c r="O399" s="324" t="n"/>
      <c r="P399" s="324" t="n"/>
      <c r="Q399" s="324" t="n"/>
      <c r="R399" s="324" t="n"/>
      <c r="S399" s="324" t="n"/>
      <c r="T399" s="325" t="n"/>
      <c r="U399" s="37" t="inlineStr">
        <is>
          <t>кор</t>
        </is>
      </c>
      <c r="V399" s="660">
        <f>IFERROR(V397/H397,"0")+IFERROR(V398/H398,"0")</f>
        <v/>
      </c>
      <c r="W399" s="660">
        <f>IFERROR(W397/H397,"0")+IFERROR(W398/H398,"0")</f>
        <v/>
      </c>
      <c r="X399" s="660">
        <f>IFERROR(IF(X397="",0,X397),"0")+IFERROR(IF(X398="",0,X398),"0")</f>
        <v/>
      </c>
      <c r="Y399" s="661" t="n"/>
      <c r="Z399" s="661" t="n"/>
    </row>
    <row r="400">
      <c r="A400" s="327" t="n"/>
      <c r="B400" s="327" t="n"/>
      <c r="C400" s="327" t="n"/>
      <c r="D400" s="327" t="n"/>
      <c r="E400" s="327" t="n"/>
      <c r="F400" s="327" t="n"/>
      <c r="G400" s="327" t="n"/>
      <c r="H400" s="327" t="n"/>
      <c r="I400" s="327" t="n"/>
      <c r="J400" s="327" t="n"/>
      <c r="K400" s="327" t="n"/>
      <c r="L400" s="327" t="n"/>
      <c r="M400" s="328" t="n"/>
      <c r="N400" s="323" t="inlineStr">
        <is>
          <t>Итого</t>
        </is>
      </c>
      <c r="O400" s="324" t="n"/>
      <c r="P400" s="324" t="n"/>
      <c r="Q400" s="324" t="n"/>
      <c r="R400" s="324" t="n"/>
      <c r="S400" s="324" t="n"/>
      <c r="T400" s="325" t="n"/>
      <c r="U400" s="37" t="inlineStr">
        <is>
          <t>кг</t>
        </is>
      </c>
      <c r="V400" s="660">
        <f>IFERROR(SUM(V397:V398),"0")</f>
        <v/>
      </c>
      <c r="W400" s="660">
        <f>IFERROR(SUM(W397:W398),"0")</f>
        <v/>
      </c>
      <c r="X400" s="37" t="n"/>
      <c r="Y400" s="661" t="n"/>
      <c r="Z400" s="661" t="n"/>
    </row>
    <row r="401" ht="14.25" customHeight="1">
      <c r="A401" s="332" t="inlineStr">
        <is>
          <t>Копченые колбасы</t>
        </is>
      </c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327" t="n"/>
      <c r="N401" s="327" t="n"/>
      <c r="O401" s="327" t="n"/>
      <c r="P401" s="327" t="n"/>
      <c r="Q401" s="327" t="n"/>
      <c r="R401" s="327" t="n"/>
      <c r="S401" s="327" t="n"/>
      <c r="T401" s="327" t="n"/>
      <c r="U401" s="327" t="n"/>
      <c r="V401" s="327" t="n"/>
      <c r="W401" s="327" t="n"/>
      <c r="X401" s="327" t="n"/>
      <c r="Y401" s="332" t="n"/>
      <c r="Z401" s="332" t="n"/>
    </row>
    <row r="402" ht="27" customHeight="1">
      <c r="A402" s="54" t="inlineStr">
        <is>
          <t>SU002612</t>
        </is>
      </c>
      <c r="B402" s="54" t="inlineStr">
        <is>
          <t>P003140</t>
        </is>
      </c>
      <c r="C402" s="31" t="n">
        <v>4301031212</v>
      </c>
      <c r="D402" s="319" t="n">
        <v>4607091389739</v>
      </c>
      <c r="E402" s="320" t="n"/>
      <c r="F402" s="657" t="n">
        <v>0.7</v>
      </c>
      <c r="G402" s="32" t="n">
        <v>6</v>
      </c>
      <c r="H402" s="657" t="n">
        <v>4.2</v>
      </c>
      <c r="I402" s="657" t="n">
        <v>4.43</v>
      </c>
      <c r="J402" s="32" t="n">
        <v>156</v>
      </c>
      <c r="K402" s="32" t="inlineStr">
        <is>
          <t>12</t>
        </is>
      </c>
      <c r="L402" s="33" t="inlineStr">
        <is>
          <t>СК1</t>
        </is>
      </c>
      <c r="M402" s="32" t="n">
        <v>45</v>
      </c>
      <c r="N402" s="4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322" t="n"/>
      <c r="P402" s="322" t="n"/>
      <c r="Q402" s="322" t="n"/>
      <c r="R402" s="320" t="n"/>
      <c r="S402" s="34" t="n"/>
      <c r="T402" s="34" t="n"/>
      <c r="U402" s="35" t="inlineStr">
        <is>
          <t>кг</t>
        </is>
      </c>
      <c r="V402" s="658" t="n">
        <v>0</v>
      </c>
      <c r="W402" s="659">
        <f>IFERROR(IF(V402="",0,CEILING((V402/$H402),1)*$H402),"")</f>
        <v/>
      </c>
      <c r="X402" s="36">
        <f>IFERROR(IF(W402=0,"",ROUNDUP(W402/H402,0)*0.00753),"")</f>
        <v/>
      </c>
      <c r="Y402" s="56" t="n"/>
      <c r="Z402" s="57" t="n"/>
      <c r="AD402" s="58" t="n"/>
      <c r="BA402" s="273" t="inlineStr">
        <is>
          <t>КИ</t>
        </is>
      </c>
    </row>
    <row r="403" ht="27" customHeight="1">
      <c r="A403" s="54" t="inlineStr">
        <is>
          <t>SU003071</t>
        </is>
      </c>
      <c r="B403" s="54" t="inlineStr">
        <is>
          <t>P003612</t>
        </is>
      </c>
      <c r="C403" s="31" t="n">
        <v>4301031247</v>
      </c>
      <c r="D403" s="319" t="n">
        <v>4680115883048</v>
      </c>
      <c r="E403" s="320" t="n"/>
      <c r="F403" s="657" t="n">
        <v>1</v>
      </c>
      <c r="G403" s="32" t="n">
        <v>4</v>
      </c>
      <c r="H403" s="657" t="n">
        <v>4</v>
      </c>
      <c r="I403" s="657" t="n">
        <v>4.21</v>
      </c>
      <c r="J403" s="32" t="n">
        <v>120</v>
      </c>
      <c r="K403" s="32" t="inlineStr">
        <is>
          <t>12</t>
        </is>
      </c>
      <c r="L403" s="33" t="inlineStr">
        <is>
          <t>СК2</t>
        </is>
      </c>
      <c r="M403" s="32" t="n">
        <v>40</v>
      </c>
      <c r="N403" s="45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322" t="n"/>
      <c r="P403" s="322" t="n"/>
      <c r="Q403" s="322" t="n"/>
      <c r="R403" s="320" t="n"/>
      <c r="S403" s="34" t="n"/>
      <c r="T403" s="34" t="n"/>
      <c r="U403" s="35" t="inlineStr">
        <is>
          <t>кг</t>
        </is>
      </c>
      <c r="V403" s="658" t="n">
        <v>0</v>
      </c>
      <c r="W403" s="659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4" t="inlineStr">
        <is>
          <t>КИ</t>
        </is>
      </c>
    </row>
    <row r="404" ht="27" customHeight="1">
      <c r="A404" s="54" t="inlineStr">
        <is>
          <t>SU002545</t>
        </is>
      </c>
      <c r="B404" s="54" t="inlineStr">
        <is>
          <t>P003137</t>
        </is>
      </c>
      <c r="C404" s="31" t="n">
        <v>4301031176</v>
      </c>
      <c r="D404" s="319" t="n">
        <v>4607091389425</v>
      </c>
      <c r="E404" s="320" t="n"/>
      <c r="F404" s="657" t="n">
        <v>0.35</v>
      </c>
      <c r="G404" s="32" t="n">
        <v>6</v>
      </c>
      <c r="H404" s="657" t="n">
        <v>2.1</v>
      </c>
      <c r="I404" s="657" t="n">
        <v>2.23</v>
      </c>
      <c r="J404" s="32" t="n">
        <v>234</v>
      </c>
      <c r="K404" s="32" t="inlineStr">
        <is>
          <t>18</t>
        </is>
      </c>
      <c r="L404" s="33" t="inlineStr">
        <is>
          <t>СК2</t>
        </is>
      </c>
      <c r="M404" s="32" t="n">
        <v>45</v>
      </c>
      <c r="N404" s="35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322" t="n"/>
      <c r="P404" s="322" t="n"/>
      <c r="Q404" s="322" t="n"/>
      <c r="R404" s="320" t="n"/>
      <c r="S404" s="34" t="n"/>
      <c r="T404" s="34" t="n"/>
      <c r="U404" s="35" t="inlineStr">
        <is>
          <t>кг</t>
        </is>
      </c>
      <c r="V404" s="658" t="n">
        <v>0</v>
      </c>
      <c r="W404" s="659">
        <f>IFERROR(IF(V404="",0,CEILING((V404/$H404),1)*$H404),"")</f>
        <v/>
      </c>
      <c r="X404" s="36">
        <f>IFERROR(IF(W404=0,"",ROUNDUP(W404/H404,0)*0.00502),"")</f>
        <v/>
      </c>
      <c r="Y404" s="56" t="n"/>
      <c r="Z404" s="57" t="n"/>
      <c r="AD404" s="58" t="n"/>
      <c r="BA404" s="275" t="inlineStr">
        <is>
          <t>КИ</t>
        </is>
      </c>
    </row>
    <row r="405" ht="27" customHeight="1">
      <c r="A405" s="54" t="inlineStr">
        <is>
          <t>SU002917</t>
        </is>
      </c>
      <c r="B405" s="54" t="inlineStr">
        <is>
          <t>P003343</t>
        </is>
      </c>
      <c r="C405" s="31" t="n">
        <v>4301031215</v>
      </c>
      <c r="D405" s="319" t="n">
        <v>4680115882911</v>
      </c>
      <c r="E405" s="320" t="n"/>
      <c r="F405" s="657" t="n">
        <v>0.4</v>
      </c>
      <c r="G405" s="32" t="n">
        <v>6</v>
      </c>
      <c r="H405" s="657" t="n">
        <v>2.4</v>
      </c>
      <c r="I405" s="657" t="n">
        <v>2.53</v>
      </c>
      <c r="J405" s="32" t="n">
        <v>234</v>
      </c>
      <c r="K405" s="32" t="inlineStr">
        <is>
          <t>18</t>
        </is>
      </c>
      <c r="L405" s="33" t="inlineStr">
        <is>
          <t>СК2</t>
        </is>
      </c>
      <c r="M405" s="32" t="n">
        <v>40</v>
      </c>
      <c r="N405" s="517" t="inlineStr">
        <is>
          <t>П/к колбасы «Балыкбургская по-баварски» Фикс.вес 0,4 н/о мгс ТМ «Баварушка»</t>
        </is>
      </c>
      <c r="O405" s="322" t="n"/>
      <c r="P405" s="322" t="n"/>
      <c r="Q405" s="322" t="n"/>
      <c r="R405" s="320" t="n"/>
      <c r="S405" s="34" t="n"/>
      <c r="T405" s="34" t="n"/>
      <c r="U405" s="35" t="inlineStr">
        <is>
          <t>кг</t>
        </is>
      </c>
      <c r="V405" s="658" t="n">
        <v>0</v>
      </c>
      <c r="W405" s="659">
        <f>IFERROR(IF(V405="",0,CEILING((V405/$H405),1)*$H405),"")</f>
        <v/>
      </c>
      <c r="X405" s="36">
        <f>IFERROR(IF(W405=0,"",ROUNDUP(W405/H405,0)*0.00502),"")</f>
        <v/>
      </c>
      <c r="Y405" s="56" t="n"/>
      <c r="Z405" s="57" t="n"/>
      <c r="AD405" s="58" t="n"/>
      <c r="BA405" s="276" t="inlineStr">
        <is>
          <t>КИ</t>
        </is>
      </c>
    </row>
    <row r="406" ht="27" customHeight="1">
      <c r="A406" s="54" t="inlineStr">
        <is>
          <t>SU002726</t>
        </is>
      </c>
      <c r="B406" s="54" t="inlineStr">
        <is>
          <t>P003095</t>
        </is>
      </c>
      <c r="C406" s="31" t="n">
        <v>4301031167</v>
      </c>
      <c r="D406" s="319" t="n">
        <v>4680115880771</v>
      </c>
      <c r="E406" s="320" t="n"/>
      <c r="F406" s="657" t="n">
        <v>0.28</v>
      </c>
      <c r="G406" s="32" t="n">
        <v>6</v>
      </c>
      <c r="H406" s="657" t="n">
        <v>1.68</v>
      </c>
      <c r="I406" s="657" t="n">
        <v>1.81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45</v>
      </c>
      <c r="N406" s="5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322" t="n"/>
      <c r="P406" s="322" t="n"/>
      <c r="Q406" s="322" t="n"/>
      <c r="R406" s="320" t="n"/>
      <c r="S406" s="34" t="n"/>
      <c r="T406" s="34" t="n"/>
      <c r="U406" s="35" t="inlineStr">
        <is>
          <t>кг</t>
        </is>
      </c>
      <c r="V406" s="658" t="n">
        <v>0</v>
      </c>
      <c r="W406" s="659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77" t="inlineStr">
        <is>
          <t>КИ</t>
        </is>
      </c>
    </row>
    <row r="407" ht="27" customHeight="1">
      <c r="A407" s="54" t="inlineStr">
        <is>
          <t>SU002604</t>
        </is>
      </c>
      <c r="B407" s="54" t="inlineStr">
        <is>
          <t>P003135</t>
        </is>
      </c>
      <c r="C407" s="31" t="n">
        <v>4301031173</v>
      </c>
      <c r="D407" s="319" t="n">
        <v>4607091389500</v>
      </c>
      <c r="E407" s="320" t="n"/>
      <c r="F407" s="657" t="n">
        <v>0.35</v>
      </c>
      <c r="G407" s="32" t="n">
        <v>6</v>
      </c>
      <c r="H407" s="657" t="n">
        <v>2.1</v>
      </c>
      <c r="I407" s="657" t="n">
        <v>2.23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45</v>
      </c>
      <c r="N407" s="39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322" t="n"/>
      <c r="P407" s="322" t="n"/>
      <c r="Q407" s="322" t="n"/>
      <c r="R407" s="320" t="n"/>
      <c r="S407" s="34" t="n"/>
      <c r="T407" s="34" t="n"/>
      <c r="U407" s="35" t="inlineStr">
        <is>
          <t>кг</t>
        </is>
      </c>
      <c r="V407" s="658" t="n">
        <v>0</v>
      </c>
      <c r="W407" s="659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78" t="inlineStr">
        <is>
          <t>КИ</t>
        </is>
      </c>
    </row>
    <row r="408" ht="27" customHeight="1">
      <c r="A408" s="54" t="inlineStr">
        <is>
          <t>SU002358</t>
        </is>
      </c>
      <c r="B408" s="54" t="inlineStr">
        <is>
          <t>P002642</t>
        </is>
      </c>
      <c r="C408" s="31" t="n">
        <v>4301031103</v>
      </c>
      <c r="D408" s="319" t="n">
        <v>4680115881983</v>
      </c>
      <c r="E408" s="320" t="n"/>
      <c r="F408" s="657" t="n">
        <v>0.28</v>
      </c>
      <c r="G408" s="32" t="n">
        <v>4</v>
      </c>
      <c r="H408" s="657" t="n">
        <v>1.12</v>
      </c>
      <c r="I408" s="657" t="n">
        <v>1.252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40</v>
      </c>
      <c r="N408" s="54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322" t="n"/>
      <c r="P408" s="322" t="n"/>
      <c r="Q408" s="322" t="n"/>
      <c r="R408" s="320" t="n"/>
      <c r="S408" s="34" t="n"/>
      <c r="T408" s="34" t="n"/>
      <c r="U408" s="35" t="inlineStr">
        <is>
          <t>кг</t>
        </is>
      </c>
      <c r="V408" s="658" t="n">
        <v>0</v>
      </c>
      <c r="W408" s="659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79" t="inlineStr">
        <is>
          <t>КИ</t>
        </is>
      </c>
    </row>
    <row r="409">
      <c r="A409" s="326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8" t="n"/>
      <c r="N409" s="323" t="inlineStr">
        <is>
          <t>Итого</t>
        </is>
      </c>
      <c r="O409" s="324" t="n"/>
      <c r="P409" s="324" t="n"/>
      <c r="Q409" s="324" t="n"/>
      <c r="R409" s="324" t="n"/>
      <c r="S409" s="324" t="n"/>
      <c r="T409" s="325" t="n"/>
      <c r="U409" s="37" t="inlineStr">
        <is>
          <t>кор</t>
        </is>
      </c>
      <c r="V409" s="660">
        <f>IFERROR(V402/H402,"0")+IFERROR(V403/H403,"0")+IFERROR(V404/H404,"0")+IFERROR(V405/H405,"0")+IFERROR(V406/H406,"0")+IFERROR(V407/H407,"0")+IFERROR(V408/H408,"0")</f>
        <v/>
      </c>
      <c r="W409" s="660">
        <f>IFERROR(W402/H402,"0")+IFERROR(W403/H403,"0")+IFERROR(W404/H404,"0")+IFERROR(W405/H405,"0")+IFERROR(W406/H406,"0")+IFERROR(W407/H407,"0")+IFERROR(W408/H408,"0")</f>
        <v/>
      </c>
      <c r="X409" s="660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61" t="n"/>
      <c r="Z409" s="661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8" t="n"/>
      <c r="N410" s="323" t="inlineStr">
        <is>
          <t>Итого</t>
        </is>
      </c>
      <c r="O410" s="324" t="n"/>
      <c r="P410" s="324" t="n"/>
      <c r="Q410" s="324" t="n"/>
      <c r="R410" s="324" t="n"/>
      <c r="S410" s="324" t="n"/>
      <c r="T410" s="325" t="n"/>
      <c r="U410" s="37" t="inlineStr">
        <is>
          <t>кг</t>
        </is>
      </c>
      <c r="V410" s="660">
        <f>IFERROR(SUM(V402:V408),"0")</f>
        <v/>
      </c>
      <c r="W410" s="660">
        <f>IFERROR(SUM(W402:W408),"0")</f>
        <v/>
      </c>
      <c r="X410" s="37" t="n"/>
      <c r="Y410" s="661" t="n"/>
      <c r="Z410" s="661" t="n"/>
    </row>
    <row r="411" ht="27.75" customHeight="1">
      <c r="A411" s="361" t="inlineStr">
        <is>
          <t>Дугушка</t>
        </is>
      </c>
      <c r="B411" s="362" t="n"/>
      <c r="C411" s="362" t="n"/>
      <c r="D411" s="362" t="n"/>
      <c r="E411" s="362" t="n"/>
      <c r="F411" s="362" t="n"/>
      <c r="G411" s="362" t="n"/>
      <c r="H411" s="362" t="n"/>
      <c r="I411" s="362" t="n"/>
      <c r="J411" s="362" t="n"/>
      <c r="K411" s="362" t="n"/>
      <c r="L411" s="362" t="n"/>
      <c r="M411" s="362" t="n"/>
      <c r="N411" s="362" t="n"/>
      <c r="O411" s="362" t="n"/>
      <c r="P411" s="362" t="n"/>
      <c r="Q411" s="362" t="n"/>
      <c r="R411" s="362" t="n"/>
      <c r="S411" s="362" t="n"/>
      <c r="T411" s="362" t="n"/>
      <c r="U411" s="362" t="n"/>
      <c r="V411" s="362" t="n"/>
      <c r="W411" s="362" t="n"/>
      <c r="X411" s="362" t="n"/>
      <c r="Y411" s="48" t="n"/>
      <c r="Z411" s="48" t="n"/>
    </row>
    <row r="412" ht="16.5" customHeight="1">
      <c r="A412" s="339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39" t="n"/>
      <c r="Z412" s="339" t="n"/>
    </row>
    <row r="413" ht="14.25" customHeight="1">
      <c r="A413" s="332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32" t="n"/>
      <c r="Z413" s="332" t="n"/>
    </row>
    <row r="414" ht="27" customHeight="1">
      <c r="A414" s="54" t="inlineStr">
        <is>
          <t>SU002011</t>
        </is>
      </c>
      <c r="B414" s="54" t="inlineStr">
        <is>
          <t>P002991</t>
        </is>
      </c>
      <c r="C414" s="31" t="n">
        <v>4301011371</v>
      </c>
      <c r="D414" s="319" t="n">
        <v>4607091389067</v>
      </c>
      <c r="E414" s="320" t="n"/>
      <c r="F414" s="657" t="n">
        <v>0.88</v>
      </c>
      <c r="G414" s="32" t="n">
        <v>6</v>
      </c>
      <c r="H414" s="657" t="n">
        <v>5.28</v>
      </c>
      <c r="I414" s="657" t="n">
        <v>5.64</v>
      </c>
      <c r="J414" s="32" t="n">
        <v>104</v>
      </c>
      <c r="K414" s="32" t="inlineStr">
        <is>
          <t>8</t>
        </is>
      </c>
      <c r="L414" s="33" t="inlineStr">
        <is>
          <t>СК3</t>
        </is>
      </c>
      <c r="M414" s="32" t="n">
        <v>55</v>
      </c>
      <c r="N414" s="56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322" t="n"/>
      <c r="P414" s="322" t="n"/>
      <c r="Q414" s="322" t="n"/>
      <c r="R414" s="320" t="n"/>
      <c r="S414" s="34" t="n"/>
      <c r="T414" s="34" t="n"/>
      <c r="U414" s="35" t="inlineStr">
        <is>
          <t>кг</t>
        </is>
      </c>
      <c r="V414" s="658" t="n">
        <v>200</v>
      </c>
      <c r="W414" s="659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0" t="inlineStr">
        <is>
          <t>КИ</t>
        </is>
      </c>
    </row>
    <row r="415" ht="27" customHeight="1">
      <c r="A415" s="54" t="inlineStr">
        <is>
          <t>SU002094</t>
        </is>
      </c>
      <c r="B415" s="54" t="inlineStr">
        <is>
          <t>P002975</t>
        </is>
      </c>
      <c r="C415" s="31" t="n">
        <v>4301011363</v>
      </c>
      <c r="D415" s="319" t="n">
        <v>4607091383522</v>
      </c>
      <c r="E415" s="320" t="n"/>
      <c r="F415" s="657" t="n">
        <v>0.88</v>
      </c>
      <c r="G415" s="32" t="n">
        <v>6</v>
      </c>
      <c r="H415" s="657" t="n">
        <v>5.28</v>
      </c>
      <c r="I415" s="657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55</v>
      </c>
      <c r="N415" s="42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322" t="n"/>
      <c r="P415" s="322" t="n"/>
      <c r="Q415" s="322" t="n"/>
      <c r="R415" s="320" t="n"/>
      <c r="S415" s="34" t="n"/>
      <c r="T415" s="34" t="n"/>
      <c r="U415" s="35" t="inlineStr">
        <is>
          <t>кг</t>
        </is>
      </c>
      <c r="V415" s="658" t="n">
        <v>0</v>
      </c>
      <c r="W415" s="659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81" t="inlineStr">
        <is>
          <t>КИ</t>
        </is>
      </c>
    </row>
    <row r="416" ht="27" customHeight="1">
      <c r="A416" s="54" t="inlineStr">
        <is>
          <t>SU002182</t>
        </is>
      </c>
      <c r="B416" s="54" t="inlineStr">
        <is>
          <t>P002990</t>
        </is>
      </c>
      <c r="C416" s="31" t="n">
        <v>4301011431</v>
      </c>
      <c r="D416" s="319" t="n">
        <v>4607091384437</v>
      </c>
      <c r="E416" s="320" t="n"/>
      <c r="F416" s="657" t="n">
        <v>0.88</v>
      </c>
      <c r="G416" s="32" t="n">
        <v>6</v>
      </c>
      <c r="H416" s="657" t="n">
        <v>5.28</v>
      </c>
      <c r="I416" s="657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50</v>
      </c>
      <c r="N416" s="56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322" t="n"/>
      <c r="P416" s="322" t="n"/>
      <c r="Q416" s="322" t="n"/>
      <c r="R416" s="320" t="n"/>
      <c r="S416" s="34" t="n"/>
      <c r="T416" s="34" t="n"/>
      <c r="U416" s="35" t="inlineStr">
        <is>
          <t>кг</t>
        </is>
      </c>
      <c r="V416" s="658" t="n">
        <v>300</v>
      </c>
      <c r="W416" s="659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SU002010</t>
        </is>
      </c>
      <c r="B417" s="54" t="inlineStr">
        <is>
          <t>P002979</t>
        </is>
      </c>
      <c r="C417" s="31" t="n">
        <v>4301011365</v>
      </c>
      <c r="D417" s="319" t="n">
        <v>4607091389104</v>
      </c>
      <c r="E417" s="320" t="n"/>
      <c r="F417" s="657" t="n">
        <v>0.88</v>
      </c>
      <c r="G417" s="32" t="n">
        <v>6</v>
      </c>
      <c r="H417" s="657" t="n">
        <v>5.28</v>
      </c>
      <c r="I417" s="657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7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322" t="n"/>
      <c r="P417" s="322" t="n"/>
      <c r="Q417" s="322" t="n"/>
      <c r="R417" s="320" t="n"/>
      <c r="S417" s="34" t="n"/>
      <c r="T417" s="34" t="n"/>
      <c r="U417" s="35" t="inlineStr">
        <is>
          <t>кг</t>
        </is>
      </c>
      <c r="V417" s="658" t="n">
        <v>1950</v>
      </c>
      <c r="W417" s="659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SU002632</t>
        </is>
      </c>
      <c r="B418" s="54" t="inlineStr">
        <is>
          <t>P002982</t>
        </is>
      </c>
      <c r="C418" s="31" t="n">
        <v>4301011367</v>
      </c>
      <c r="D418" s="319" t="n">
        <v>4680115880603</v>
      </c>
      <c r="E418" s="320" t="n"/>
      <c r="F418" s="657" t="n">
        <v>0.6</v>
      </c>
      <c r="G418" s="32" t="n">
        <v>6</v>
      </c>
      <c r="H418" s="657" t="n">
        <v>3.6</v>
      </c>
      <c r="I418" s="657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55</v>
      </c>
      <c r="N418" s="61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322" t="n"/>
      <c r="P418" s="322" t="n"/>
      <c r="Q418" s="322" t="n"/>
      <c r="R418" s="320" t="n"/>
      <c r="S418" s="34" t="n"/>
      <c r="T418" s="34" t="n"/>
      <c r="U418" s="35" t="inlineStr">
        <is>
          <t>кг</t>
        </is>
      </c>
      <c r="V418" s="658" t="n">
        <v>0</v>
      </c>
      <c r="W418" s="659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SU002220</t>
        </is>
      </c>
      <c r="B419" s="54" t="inlineStr">
        <is>
          <t>P002404</t>
        </is>
      </c>
      <c r="C419" s="31" t="n">
        <v>4301011168</v>
      </c>
      <c r="D419" s="319" t="n">
        <v>4607091389999</v>
      </c>
      <c r="E419" s="320" t="n"/>
      <c r="F419" s="657" t="n">
        <v>0.6</v>
      </c>
      <c r="G419" s="32" t="n">
        <v>6</v>
      </c>
      <c r="H419" s="657" t="n">
        <v>3.6</v>
      </c>
      <c r="I419" s="657" t="n">
        <v>3.84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55</v>
      </c>
      <c r="N419" s="5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322" t="n"/>
      <c r="P419" s="322" t="n"/>
      <c r="Q419" s="322" t="n"/>
      <c r="R419" s="320" t="n"/>
      <c r="S419" s="34" t="n"/>
      <c r="T419" s="34" t="n"/>
      <c r="U419" s="35" t="inlineStr">
        <is>
          <t>кг</t>
        </is>
      </c>
      <c r="V419" s="658" t="n">
        <v>0</v>
      </c>
      <c r="W419" s="659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SU002635</t>
        </is>
      </c>
      <c r="B420" s="54" t="inlineStr">
        <is>
          <t>P002992</t>
        </is>
      </c>
      <c r="C420" s="31" t="n">
        <v>4301011372</v>
      </c>
      <c r="D420" s="319" t="n">
        <v>4680115882782</v>
      </c>
      <c r="E420" s="320" t="n"/>
      <c r="F420" s="657" t="n">
        <v>0.6</v>
      </c>
      <c r="G420" s="32" t="n">
        <v>6</v>
      </c>
      <c r="H420" s="657" t="n">
        <v>3.6</v>
      </c>
      <c r="I420" s="657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50</v>
      </c>
      <c r="N420" s="6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322" t="n"/>
      <c r="P420" s="322" t="n"/>
      <c r="Q420" s="322" t="n"/>
      <c r="R420" s="320" t="n"/>
      <c r="S420" s="34" t="n"/>
      <c r="T420" s="34" t="n"/>
      <c r="U420" s="35" t="inlineStr">
        <is>
          <t>кг</t>
        </is>
      </c>
      <c r="V420" s="658" t="n">
        <v>0</v>
      </c>
      <c r="W420" s="659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SU002020</t>
        </is>
      </c>
      <c r="B421" s="54" t="inlineStr">
        <is>
          <t>P002308</t>
        </is>
      </c>
      <c r="C421" s="31" t="n">
        <v>4301011190</v>
      </c>
      <c r="D421" s="319" t="n">
        <v>4607091389098</v>
      </c>
      <c r="E421" s="320" t="n"/>
      <c r="F421" s="657" t="n">
        <v>0.4</v>
      </c>
      <c r="G421" s="32" t="n">
        <v>6</v>
      </c>
      <c r="H421" s="657" t="n">
        <v>2.4</v>
      </c>
      <c r="I421" s="657" t="n">
        <v>2.6</v>
      </c>
      <c r="J421" s="32" t="n">
        <v>156</v>
      </c>
      <c r="K421" s="32" t="inlineStr">
        <is>
          <t>12</t>
        </is>
      </c>
      <c r="L421" s="33" t="inlineStr">
        <is>
          <t>СК3</t>
        </is>
      </c>
      <c r="M421" s="32" t="n">
        <v>50</v>
      </c>
      <c r="N421" s="5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322" t="n"/>
      <c r="P421" s="322" t="n"/>
      <c r="Q421" s="322" t="n"/>
      <c r="R421" s="320" t="n"/>
      <c r="S421" s="34" t="n"/>
      <c r="T421" s="34" t="n"/>
      <c r="U421" s="35" t="inlineStr">
        <is>
          <t>кг</t>
        </is>
      </c>
      <c r="V421" s="658" t="n">
        <v>0</v>
      </c>
      <c r="W421" s="659">
        <f>IFERROR(IF(V421="",0,CEILING((V421/$H421),1)*$H421),"")</f>
        <v/>
      </c>
      <c r="X421" s="36">
        <f>IFERROR(IF(W421=0,"",ROUNDUP(W421/H421,0)*0.00753),"")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SU002631</t>
        </is>
      </c>
      <c r="B422" s="54" t="inlineStr">
        <is>
          <t>P002981</t>
        </is>
      </c>
      <c r="C422" s="31" t="n">
        <v>4301011366</v>
      </c>
      <c r="D422" s="319" t="n">
        <v>4607091389982</v>
      </c>
      <c r="E422" s="320" t="n"/>
      <c r="F422" s="657" t="n">
        <v>0.6</v>
      </c>
      <c r="G422" s="32" t="n">
        <v>6</v>
      </c>
      <c r="H422" s="657" t="n">
        <v>3.6</v>
      </c>
      <c r="I422" s="657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55</v>
      </c>
      <c r="N422" s="44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322" t="n"/>
      <c r="P422" s="322" t="n"/>
      <c r="Q422" s="322" t="n"/>
      <c r="R422" s="320" t="n"/>
      <c r="S422" s="34" t="n"/>
      <c r="T422" s="34" t="n"/>
      <c r="U422" s="35" t="inlineStr">
        <is>
          <t>кг</t>
        </is>
      </c>
      <c r="V422" s="658" t="n">
        <v>0</v>
      </c>
      <c r="W422" s="659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>
      <c r="A423" s="326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328" t="n"/>
      <c r="N423" s="323" t="inlineStr">
        <is>
          <t>Итого</t>
        </is>
      </c>
      <c r="O423" s="324" t="n"/>
      <c r="P423" s="324" t="n"/>
      <c r="Q423" s="324" t="n"/>
      <c r="R423" s="324" t="n"/>
      <c r="S423" s="324" t="n"/>
      <c r="T423" s="325" t="n"/>
      <c r="U423" s="37" t="inlineStr">
        <is>
          <t>кор</t>
        </is>
      </c>
      <c r="V423" s="660">
        <f>IFERROR(V414/H414,"0")+IFERROR(V415/H415,"0")+IFERROR(V416/H416,"0")+IFERROR(V417/H417,"0")+IFERROR(V418/H418,"0")+IFERROR(V419/H419,"0")+IFERROR(V420/H420,"0")+IFERROR(V421/H421,"0")+IFERROR(V422/H422,"0")</f>
        <v/>
      </c>
      <c r="W423" s="660">
        <f>IFERROR(W414/H414,"0")+IFERROR(W415/H415,"0")+IFERROR(W416/H416,"0")+IFERROR(W417/H417,"0")+IFERROR(W418/H418,"0")+IFERROR(W419/H419,"0")+IFERROR(W420/H420,"0")+IFERROR(W421/H421,"0")+IFERROR(W422/H422,"0")</f>
        <v/>
      </c>
      <c r="X423" s="660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61" t="n"/>
      <c r="Z423" s="661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328" t="n"/>
      <c r="N424" s="323" t="inlineStr">
        <is>
          <t>Итого</t>
        </is>
      </c>
      <c r="O424" s="324" t="n"/>
      <c r="P424" s="324" t="n"/>
      <c r="Q424" s="324" t="n"/>
      <c r="R424" s="324" t="n"/>
      <c r="S424" s="324" t="n"/>
      <c r="T424" s="325" t="n"/>
      <c r="U424" s="37" t="inlineStr">
        <is>
          <t>кг</t>
        </is>
      </c>
      <c r="V424" s="660">
        <f>IFERROR(SUM(V414:V422),"0")</f>
        <v/>
      </c>
      <c r="W424" s="660">
        <f>IFERROR(SUM(W414:W422),"0")</f>
        <v/>
      </c>
      <c r="X424" s="37" t="n"/>
      <c r="Y424" s="661" t="n"/>
      <c r="Z424" s="661" t="n"/>
    </row>
    <row r="425" ht="14.25" customHeight="1">
      <c r="A425" s="332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32" t="n"/>
      <c r="Z425" s="332" t="n"/>
    </row>
    <row r="426" ht="16.5" customHeight="1">
      <c r="A426" s="54" t="inlineStr">
        <is>
          <t>SU002035</t>
        </is>
      </c>
      <c r="B426" s="54" t="inlineStr">
        <is>
          <t>P003146</t>
        </is>
      </c>
      <c r="C426" s="31" t="n">
        <v>4301020222</v>
      </c>
      <c r="D426" s="319" t="n">
        <v>4607091388930</v>
      </c>
      <c r="E426" s="320" t="n"/>
      <c r="F426" s="657" t="n">
        <v>0.88</v>
      </c>
      <c r="G426" s="32" t="n">
        <v>6</v>
      </c>
      <c r="H426" s="657" t="n">
        <v>5.28</v>
      </c>
      <c r="I426" s="657" t="n">
        <v>5.64</v>
      </c>
      <c r="J426" s="32" t="n">
        <v>104</v>
      </c>
      <c r="K426" s="32" t="inlineStr">
        <is>
          <t>8</t>
        </is>
      </c>
      <c r="L426" s="33" t="inlineStr">
        <is>
          <t>СК1</t>
        </is>
      </c>
      <c r="M426" s="32" t="n">
        <v>55</v>
      </c>
      <c r="N426" s="393">
        <f>HYPERLINK("https://abi.ru/products/Охлажденные/Дугушка/Дугушка/Ветчины/P003146/","Ветчины Дугушка Дугушка Вес б/о Дугушка")</f>
        <v/>
      </c>
      <c r="O426" s="322" t="n"/>
      <c r="P426" s="322" t="n"/>
      <c r="Q426" s="322" t="n"/>
      <c r="R426" s="320" t="n"/>
      <c r="S426" s="34" t="n"/>
      <c r="T426" s="34" t="n"/>
      <c r="U426" s="35" t="inlineStr">
        <is>
          <t>кг</t>
        </is>
      </c>
      <c r="V426" s="658" t="n">
        <v>0</v>
      </c>
      <c r="W426" s="659">
        <f>IFERROR(IF(V426="",0,CEILING((V426/$H426),1)*$H426),"")</f>
        <v/>
      </c>
      <c r="X426" s="36">
        <f>IFERROR(IF(W426=0,"",ROUNDUP(W426/H426,0)*0.01196),"")</f>
        <v/>
      </c>
      <c r="Y426" s="56" t="n"/>
      <c r="Z426" s="57" t="n"/>
      <c r="AD426" s="58" t="n"/>
      <c r="BA426" s="289" t="inlineStr">
        <is>
          <t>КИ</t>
        </is>
      </c>
    </row>
    <row r="427" ht="16.5" customHeight="1">
      <c r="A427" s="54" t="inlineStr">
        <is>
          <t>SU002643</t>
        </is>
      </c>
      <c r="B427" s="54" t="inlineStr">
        <is>
          <t>P002993</t>
        </is>
      </c>
      <c r="C427" s="31" t="n">
        <v>4301020206</v>
      </c>
      <c r="D427" s="319" t="n">
        <v>4680115880054</v>
      </c>
      <c r="E427" s="320" t="n"/>
      <c r="F427" s="657" t="n">
        <v>0.6</v>
      </c>
      <c r="G427" s="32" t="n">
        <v>6</v>
      </c>
      <c r="H427" s="657" t="n">
        <v>3.6</v>
      </c>
      <c r="I427" s="65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55</v>
      </c>
      <c r="N427" s="482">
        <f>HYPERLINK("https://abi.ru/products/Охлажденные/Дугушка/Дугушка/Ветчины/P002993/","Ветчины «Дугушка» Фикс.вес 0,6 П/а ТМ «Дугушка»")</f>
        <v/>
      </c>
      <c r="O427" s="322" t="n"/>
      <c r="P427" s="322" t="n"/>
      <c r="Q427" s="322" t="n"/>
      <c r="R427" s="320" t="n"/>
      <c r="S427" s="34" t="n"/>
      <c r="T427" s="34" t="n"/>
      <c r="U427" s="35" t="inlineStr">
        <is>
          <t>кг</t>
        </is>
      </c>
      <c r="V427" s="658" t="n">
        <v>0</v>
      </c>
      <c r="W427" s="65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90" t="inlineStr">
        <is>
          <t>КИ</t>
        </is>
      </c>
    </row>
    <row r="428">
      <c r="A428" s="326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8" t="n"/>
      <c r="N428" s="323" t="inlineStr">
        <is>
          <t>Итого</t>
        </is>
      </c>
      <c r="O428" s="324" t="n"/>
      <c r="P428" s="324" t="n"/>
      <c r="Q428" s="324" t="n"/>
      <c r="R428" s="324" t="n"/>
      <c r="S428" s="324" t="n"/>
      <c r="T428" s="325" t="n"/>
      <c r="U428" s="37" t="inlineStr">
        <is>
          <t>кор</t>
        </is>
      </c>
      <c r="V428" s="660">
        <f>IFERROR(V426/H426,"0")+IFERROR(V427/H427,"0")</f>
        <v/>
      </c>
      <c r="W428" s="660">
        <f>IFERROR(W426/H426,"0")+IFERROR(W427/H427,"0")</f>
        <v/>
      </c>
      <c r="X428" s="660">
        <f>IFERROR(IF(X426="",0,X426),"0")+IFERROR(IF(X427="",0,X427),"0")</f>
        <v/>
      </c>
      <c r="Y428" s="661" t="n"/>
      <c r="Z428" s="661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328" t="n"/>
      <c r="N429" s="323" t="inlineStr">
        <is>
          <t>Итого</t>
        </is>
      </c>
      <c r="O429" s="324" t="n"/>
      <c r="P429" s="324" t="n"/>
      <c r="Q429" s="324" t="n"/>
      <c r="R429" s="324" t="n"/>
      <c r="S429" s="324" t="n"/>
      <c r="T429" s="325" t="n"/>
      <c r="U429" s="37" t="inlineStr">
        <is>
          <t>кг</t>
        </is>
      </c>
      <c r="V429" s="660">
        <f>IFERROR(SUM(V426:V427),"0")</f>
        <v/>
      </c>
      <c r="W429" s="660">
        <f>IFERROR(SUM(W426:W427),"0")</f>
        <v/>
      </c>
      <c r="X429" s="37" t="n"/>
      <c r="Y429" s="661" t="n"/>
      <c r="Z429" s="661" t="n"/>
    </row>
    <row r="430" ht="14.25" customHeight="1">
      <c r="A430" s="332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32" t="n"/>
      <c r="Z430" s="332" t="n"/>
    </row>
    <row r="431" ht="27" customHeight="1">
      <c r="A431" s="54" t="inlineStr">
        <is>
          <t>SU002150</t>
        </is>
      </c>
      <c r="B431" s="54" t="inlineStr">
        <is>
          <t>P003636</t>
        </is>
      </c>
      <c r="C431" s="31" t="n">
        <v>4301031252</v>
      </c>
      <c r="D431" s="319" t="n">
        <v>4680115883116</v>
      </c>
      <c r="E431" s="320" t="n"/>
      <c r="F431" s="657" t="n">
        <v>0.88</v>
      </c>
      <c r="G431" s="32" t="n">
        <v>6</v>
      </c>
      <c r="H431" s="657" t="n">
        <v>5.28</v>
      </c>
      <c r="I431" s="657" t="n">
        <v>5.64</v>
      </c>
      <c r="J431" s="32" t="n">
        <v>104</v>
      </c>
      <c r="K431" s="32" t="inlineStr">
        <is>
          <t>8</t>
        </is>
      </c>
      <c r="L431" s="33" t="inlineStr">
        <is>
          <t>СК1</t>
        </is>
      </c>
      <c r="M431" s="32" t="n">
        <v>60</v>
      </c>
      <c r="N431" s="46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322" t="n"/>
      <c r="P431" s="322" t="n"/>
      <c r="Q431" s="322" t="n"/>
      <c r="R431" s="320" t="n"/>
      <c r="S431" s="34" t="n"/>
      <c r="T431" s="34" t="n"/>
      <c r="U431" s="35" t="inlineStr">
        <is>
          <t>кг</t>
        </is>
      </c>
      <c r="V431" s="658" t="n">
        <v>1000</v>
      </c>
      <c r="W431" s="659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1" t="inlineStr">
        <is>
          <t>КИ</t>
        </is>
      </c>
    </row>
    <row r="432" ht="27" customHeight="1">
      <c r="A432" s="54" t="inlineStr">
        <is>
          <t>SU002158</t>
        </is>
      </c>
      <c r="B432" s="54" t="inlineStr">
        <is>
          <t>P003632</t>
        </is>
      </c>
      <c r="C432" s="31" t="n">
        <v>4301031248</v>
      </c>
      <c r="D432" s="319" t="n">
        <v>4680115883093</v>
      </c>
      <c r="E432" s="320" t="n"/>
      <c r="F432" s="657" t="n">
        <v>0.88</v>
      </c>
      <c r="G432" s="32" t="n">
        <v>6</v>
      </c>
      <c r="H432" s="657" t="n">
        <v>5.28</v>
      </c>
      <c r="I432" s="657" t="n">
        <v>5.64</v>
      </c>
      <c r="J432" s="32" t="n">
        <v>104</v>
      </c>
      <c r="K432" s="32" t="inlineStr">
        <is>
          <t>8</t>
        </is>
      </c>
      <c r="L432" s="33" t="inlineStr">
        <is>
          <t>СК2</t>
        </is>
      </c>
      <c r="M432" s="32" t="n">
        <v>60</v>
      </c>
      <c r="N432" s="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322" t="n"/>
      <c r="P432" s="322" t="n"/>
      <c r="Q432" s="322" t="n"/>
      <c r="R432" s="320" t="n"/>
      <c r="S432" s="34" t="n"/>
      <c r="T432" s="34" t="n"/>
      <c r="U432" s="35" t="inlineStr">
        <is>
          <t>кг</t>
        </is>
      </c>
      <c r="V432" s="658" t="n">
        <v>800</v>
      </c>
      <c r="W432" s="659">
        <f>IFERROR(IF(V432="",0,CEILING((V432/$H432),1)*$H432),"")</f>
        <v/>
      </c>
      <c r="X432" s="36">
        <f>IFERROR(IF(W432=0,"",ROUNDUP(W432/H432,0)*0.01196),"")</f>
        <v/>
      </c>
      <c r="Y432" s="56" t="n"/>
      <c r="Z432" s="57" t="n"/>
      <c r="AD432" s="58" t="n"/>
      <c r="BA432" s="292" t="inlineStr">
        <is>
          <t>КИ</t>
        </is>
      </c>
    </row>
    <row r="433" ht="27" customHeight="1">
      <c r="A433" s="54" t="inlineStr">
        <is>
          <t>SU002151</t>
        </is>
      </c>
      <c r="B433" s="54" t="inlineStr">
        <is>
          <t>P003634</t>
        </is>
      </c>
      <c r="C433" s="31" t="n">
        <v>4301031250</v>
      </c>
      <c r="D433" s="319" t="n">
        <v>4680115883109</v>
      </c>
      <c r="E433" s="320" t="n"/>
      <c r="F433" s="657" t="n">
        <v>0.88</v>
      </c>
      <c r="G433" s="32" t="n">
        <v>6</v>
      </c>
      <c r="H433" s="657" t="n">
        <v>5.28</v>
      </c>
      <c r="I433" s="657" t="n">
        <v>5.64</v>
      </c>
      <c r="J433" s="32" t="n">
        <v>104</v>
      </c>
      <c r="K433" s="32" t="inlineStr">
        <is>
          <t>8</t>
        </is>
      </c>
      <c r="L433" s="33" t="inlineStr">
        <is>
          <t>СК2</t>
        </is>
      </c>
      <c r="M433" s="32" t="n">
        <v>60</v>
      </c>
      <c r="N433" s="61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322" t="n"/>
      <c r="P433" s="322" t="n"/>
      <c r="Q433" s="322" t="n"/>
      <c r="R433" s="320" t="n"/>
      <c r="S433" s="34" t="n"/>
      <c r="T433" s="34" t="n"/>
      <c r="U433" s="35" t="inlineStr">
        <is>
          <t>кг</t>
        </is>
      </c>
      <c r="V433" s="658" t="n">
        <v>1950</v>
      </c>
      <c r="W433" s="65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SU002916</t>
        </is>
      </c>
      <c r="B434" s="54" t="inlineStr">
        <is>
          <t>P003633</t>
        </is>
      </c>
      <c r="C434" s="31" t="n">
        <v>4301031249</v>
      </c>
      <c r="D434" s="319" t="n">
        <v>4680115882072</v>
      </c>
      <c r="E434" s="320" t="n"/>
      <c r="F434" s="657" t="n">
        <v>0.6</v>
      </c>
      <c r="G434" s="32" t="n">
        <v>6</v>
      </c>
      <c r="H434" s="657" t="n">
        <v>3.6</v>
      </c>
      <c r="I434" s="65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60</v>
      </c>
      <c r="N434" s="422" t="inlineStr">
        <is>
          <t>В/к колбасы «Рубленая Запеченная» Фикс.вес 0,6 Вектор ТМ «Дугушка»</t>
        </is>
      </c>
      <c r="O434" s="322" t="n"/>
      <c r="P434" s="322" t="n"/>
      <c r="Q434" s="322" t="n"/>
      <c r="R434" s="320" t="n"/>
      <c r="S434" s="34" t="n"/>
      <c r="T434" s="34" t="n"/>
      <c r="U434" s="35" t="inlineStr">
        <is>
          <t>кг</t>
        </is>
      </c>
      <c r="V434" s="658" t="n">
        <v>0</v>
      </c>
      <c r="W434" s="65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SU002919</t>
        </is>
      </c>
      <c r="B435" s="54" t="inlineStr">
        <is>
          <t>P003635</t>
        </is>
      </c>
      <c r="C435" s="31" t="n">
        <v>4301031251</v>
      </c>
      <c r="D435" s="319" t="n">
        <v>4680115882102</v>
      </c>
      <c r="E435" s="320" t="n"/>
      <c r="F435" s="657" t="n">
        <v>0.6</v>
      </c>
      <c r="G435" s="32" t="n">
        <v>6</v>
      </c>
      <c r="H435" s="657" t="n">
        <v>3.6</v>
      </c>
      <c r="I435" s="657" t="n">
        <v>3.81</v>
      </c>
      <c r="J435" s="32" t="n">
        <v>120</v>
      </c>
      <c r="K435" s="32" t="inlineStr">
        <is>
          <t>12</t>
        </is>
      </c>
      <c r="L435" s="33" t="inlineStr">
        <is>
          <t>СК2</t>
        </is>
      </c>
      <c r="M435" s="32" t="n">
        <v>60</v>
      </c>
      <c r="N435" s="631" t="inlineStr">
        <is>
          <t>В/к колбасы «Салями Запеченая» Фикс.вес 0,6 Вектор ТМ «Дугушка»</t>
        </is>
      </c>
      <c r="O435" s="322" t="n"/>
      <c r="P435" s="322" t="n"/>
      <c r="Q435" s="322" t="n"/>
      <c r="R435" s="320" t="n"/>
      <c r="S435" s="34" t="n"/>
      <c r="T435" s="34" t="n"/>
      <c r="U435" s="35" t="inlineStr">
        <is>
          <t>кг</t>
        </is>
      </c>
      <c r="V435" s="658" t="n">
        <v>0</v>
      </c>
      <c r="W435" s="659">
        <f>IFERROR(IF(V435="",0,CEILING((V435/$H435),1)*$H435),"")</f>
        <v/>
      </c>
      <c r="X435" s="36">
        <f>IFERROR(IF(W435=0,"",ROUNDUP(W435/H435,0)*0.00937),"")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SU002918</t>
        </is>
      </c>
      <c r="B436" s="54" t="inlineStr">
        <is>
          <t>P003637</t>
        </is>
      </c>
      <c r="C436" s="31" t="n">
        <v>4301031253</v>
      </c>
      <c r="D436" s="319" t="n">
        <v>4680115882096</v>
      </c>
      <c r="E436" s="320" t="n"/>
      <c r="F436" s="657" t="n">
        <v>0.6</v>
      </c>
      <c r="G436" s="32" t="n">
        <v>6</v>
      </c>
      <c r="H436" s="657" t="n">
        <v>3.6</v>
      </c>
      <c r="I436" s="657" t="n">
        <v>3.81</v>
      </c>
      <c r="J436" s="32" t="n">
        <v>120</v>
      </c>
      <c r="K436" s="32" t="inlineStr">
        <is>
          <t>12</t>
        </is>
      </c>
      <c r="L436" s="33" t="inlineStr">
        <is>
          <t>СК2</t>
        </is>
      </c>
      <c r="M436" s="32" t="n">
        <v>60</v>
      </c>
      <c r="N436" s="456" t="inlineStr">
        <is>
          <t>В/к колбасы «Сервелат Запеченный» Фикс.вес 0,6 Вектор ТМ «Дугушка»</t>
        </is>
      </c>
      <c r="O436" s="322" t="n"/>
      <c r="P436" s="322" t="n"/>
      <c r="Q436" s="322" t="n"/>
      <c r="R436" s="320" t="n"/>
      <c r="S436" s="34" t="n"/>
      <c r="T436" s="34" t="n"/>
      <c r="U436" s="35" t="inlineStr">
        <is>
          <t>кг</t>
        </is>
      </c>
      <c r="V436" s="658" t="n">
        <v>0</v>
      </c>
      <c r="W436" s="659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>
      <c r="A437" s="326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328" t="n"/>
      <c r="N437" s="323" t="inlineStr">
        <is>
          <t>Итого</t>
        </is>
      </c>
      <c r="O437" s="324" t="n"/>
      <c r="P437" s="324" t="n"/>
      <c r="Q437" s="324" t="n"/>
      <c r="R437" s="324" t="n"/>
      <c r="S437" s="324" t="n"/>
      <c r="T437" s="325" t="n"/>
      <c r="U437" s="37" t="inlineStr">
        <is>
          <t>кор</t>
        </is>
      </c>
      <c r="V437" s="660">
        <f>IFERROR(V431/H431,"0")+IFERROR(V432/H432,"0")+IFERROR(V433/H433,"0")+IFERROR(V434/H434,"0")+IFERROR(V435/H435,"0")+IFERROR(V436/H436,"0")</f>
        <v/>
      </c>
      <c r="W437" s="660">
        <f>IFERROR(W431/H431,"0")+IFERROR(W432/H432,"0")+IFERROR(W433/H433,"0")+IFERROR(W434/H434,"0")+IFERROR(W435/H435,"0")+IFERROR(W436/H436,"0")</f>
        <v/>
      </c>
      <c r="X437" s="660">
        <f>IFERROR(IF(X431="",0,X431),"0")+IFERROR(IF(X432="",0,X432),"0")+IFERROR(IF(X433="",0,X433),"0")+IFERROR(IF(X434="",0,X434),"0")+IFERROR(IF(X435="",0,X435),"0")+IFERROR(IF(X436="",0,X436),"0")</f>
        <v/>
      </c>
      <c r="Y437" s="661" t="n"/>
      <c r="Z437" s="661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328" t="n"/>
      <c r="N438" s="323" t="inlineStr">
        <is>
          <t>Итого</t>
        </is>
      </c>
      <c r="O438" s="324" t="n"/>
      <c r="P438" s="324" t="n"/>
      <c r="Q438" s="324" t="n"/>
      <c r="R438" s="324" t="n"/>
      <c r="S438" s="324" t="n"/>
      <c r="T438" s="325" t="n"/>
      <c r="U438" s="37" t="inlineStr">
        <is>
          <t>кг</t>
        </is>
      </c>
      <c r="V438" s="660">
        <f>IFERROR(SUM(V431:V436),"0")</f>
        <v/>
      </c>
      <c r="W438" s="660">
        <f>IFERROR(SUM(W431:W436),"0")</f>
        <v/>
      </c>
      <c r="X438" s="37" t="n"/>
      <c r="Y438" s="661" t="n"/>
      <c r="Z438" s="661" t="n"/>
    </row>
    <row r="439" ht="14.25" customHeight="1">
      <c r="A439" s="332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32" t="n"/>
      <c r="Z439" s="332" t="n"/>
    </row>
    <row r="440" ht="16.5" customHeight="1">
      <c r="A440" s="54" t="inlineStr">
        <is>
          <t>SU002218</t>
        </is>
      </c>
      <c r="B440" s="54" t="inlineStr">
        <is>
          <t>P002854</t>
        </is>
      </c>
      <c r="C440" s="31" t="n">
        <v>4301051230</v>
      </c>
      <c r="D440" s="319" t="n">
        <v>4607091383409</v>
      </c>
      <c r="E440" s="320" t="n"/>
      <c r="F440" s="657" t="n">
        <v>1.3</v>
      </c>
      <c r="G440" s="32" t="n">
        <v>6</v>
      </c>
      <c r="H440" s="657" t="n">
        <v>7.8</v>
      </c>
      <c r="I440" s="657" t="n">
        <v>8.346</v>
      </c>
      <c r="J440" s="32" t="n">
        <v>56</v>
      </c>
      <c r="K440" s="32" t="inlineStr">
        <is>
          <t>8</t>
        </is>
      </c>
      <c r="L440" s="33" t="inlineStr">
        <is>
          <t>СК2</t>
        </is>
      </c>
      <c r="M440" s="32" t="n">
        <v>45</v>
      </c>
      <c r="N440" s="628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322" t="n"/>
      <c r="P440" s="322" t="n"/>
      <c r="Q440" s="322" t="n"/>
      <c r="R440" s="320" t="n"/>
      <c r="S440" s="34" t="n"/>
      <c r="T440" s="34" t="n"/>
      <c r="U440" s="35" t="inlineStr">
        <is>
          <t>кг</t>
        </is>
      </c>
      <c r="V440" s="658" t="n">
        <v>0</v>
      </c>
      <c r="W440" s="659">
        <f>IFERROR(IF(V440="",0,CEILING((V440/$H440),1)*$H440),"")</f>
        <v/>
      </c>
      <c r="X440" s="36">
        <f>IFERROR(IF(W440=0,"",ROUNDUP(W440/H440,0)*0.02175),"")</f>
        <v/>
      </c>
      <c r="Y440" s="56" t="n"/>
      <c r="Z440" s="57" t="n"/>
      <c r="AD440" s="58" t="n"/>
      <c r="BA440" s="297" t="inlineStr">
        <is>
          <t>КИ</t>
        </is>
      </c>
    </row>
    <row r="441" ht="16.5" customHeight="1">
      <c r="A441" s="54" t="inlineStr">
        <is>
          <t>SU002219</t>
        </is>
      </c>
      <c r="B441" s="54" t="inlineStr">
        <is>
          <t>P002855</t>
        </is>
      </c>
      <c r="C441" s="31" t="n">
        <v>4301051231</v>
      </c>
      <c r="D441" s="319" t="n">
        <v>4607091383416</v>
      </c>
      <c r="E441" s="320" t="n"/>
      <c r="F441" s="657" t="n">
        <v>1.3</v>
      </c>
      <c r="G441" s="32" t="n">
        <v>6</v>
      </c>
      <c r="H441" s="657" t="n">
        <v>7.8</v>
      </c>
      <c r="I441" s="657" t="n">
        <v>8.346</v>
      </c>
      <c r="J441" s="32" t="n">
        <v>56</v>
      </c>
      <c r="K441" s="32" t="inlineStr">
        <is>
          <t>8</t>
        </is>
      </c>
      <c r="L441" s="33" t="inlineStr">
        <is>
          <t>СК2</t>
        </is>
      </c>
      <c r="M441" s="32" t="n">
        <v>45</v>
      </c>
      <c r="N441" s="6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322" t="n"/>
      <c r="P441" s="322" t="n"/>
      <c r="Q441" s="322" t="n"/>
      <c r="R441" s="320" t="n"/>
      <c r="S441" s="34" t="n"/>
      <c r="T441" s="34" t="n"/>
      <c r="U441" s="35" t="inlineStr">
        <is>
          <t>кг</t>
        </is>
      </c>
      <c r="V441" s="658" t="n">
        <v>0</v>
      </c>
      <c r="W441" s="659">
        <f>IFERROR(IF(V441="",0,CEILING((V441/$H441),1)*$H441),"")</f>
        <v/>
      </c>
      <c r="X441" s="36">
        <f>IFERROR(IF(W441=0,"",ROUNDUP(W441/H441,0)*0.02175),"")</f>
        <v/>
      </c>
      <c r="Y441" s="56" t="n"/>
      <c r="Z441" s="57" t="n"/>
      <c r="AD441" s="58" t="n"/>
      <c r="BA441" s="298" t="inlineStr">
        <is>
          <t>КИ</t>
        </is>
      </c>
    </row>
    <row r="442">
      <c r="A442" s="326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8" t="n"/>
      <c r="N442" s="323" t="inlineStr">
        <is>
          <t>Итого</t>
        </is>
      </c>
      <c r="O442" s="324" t="n"/>
      <c r="P442" s="324" t="n"/>
      <c r="Q442" s="324" t="n"/>
      <c r="R442" s="324" t="n"/>
      <c r="S442" s="324" t="n"/>
      <c r="T442" s="325" t="n"/>
      <c r="U442" s="37" t="inlineStr">
        <is>
          <t>кор</t>
        </is>
      </c>
      <c r="V442" s="660">
        <f>IFERROR(V440/H440,"0")+IFERROR(V441/H441,"0")</f>
        <v/>
      </c>
      <c r="W442" s="660">
        <f>IFERROR(W440/H440,"0")+IFERROR(W441/H441,"0")</f>
        <v/>
      </c>
      <c r="X442" s="660">
        <f>IFERROR(IF(X440="",0,X440),"0")+IFERROR(IF(X441="",0,X441),"0")</f>
        <v/>
      </c>
      <c r="Y442" s="661" t="n"/>
      <c r="Z442" s="661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8" t="n"/>
      <c r="N443" s="323" t="inlineStr">
        <is>
          <t>Итого</t>
        </is>
      </c>
      <c r="O443" s="324" t="n"/>
      <c r="P443" s="324" t="n"/>
      <c r="Q443" s="324" t="n"/>
      <c r="R443" s="324" t="n"/>
      <c r="S443" s="324" t="n"/>
      <c r="T443" s="325" t="n"/>
      <c r="U443" s="37" t="inlineStr">
        <is>
          <t>кг</t>
        </is>
      </c>
      <c r="V443" s="660">
        <f>IFERROR(SUM(V440:V441),"0")</f>
        <v/>
      </c>
      <c r="W443" s="660">
        <f>IFERROR(SUM(W440:W441),"0")</f>
        <v/>
      </c>
      <c r="X443" s="37" t="n"/>
      <c r="Y443" s="661" t="n"/>
      <c r="Z443" s="661" t="n"/>
    </row>
    <row r="444" ht="27.75" customHeight="1">
      <c r="A444" s="361" t="inlineStr">
        <is>
          <t>Зареченские</t>
        </is>
      </c>
      <c r="B444" s="362" t="n"/>
      <c r="C444" s="362" t="n"/>
      <c r="D444" s="362" t="n"/>
      <c r="E444" s="362" t="n"/>
      <c r="F444" s="362" t="n"/>
      <c r="G444" s="362" t="n"/>
      <c r="H444" s="362" t="n"/>
      <c r="I444" s="362" t="n"/>
      <c r="J444" s="362" t="n"/>
      <c r="K444" s="362" t="n"/>
      <c r="L444" s="362" t="n"/>
      <c r="M444" s="362" t="n"/>
      <c r="N444" s="362" t="n"/>
      <c r="O444" s="362" t="n"/>
      <c r="P444" s="362" t="n"/>
      <c r="Q444" s="362" t="n"/>
      <c r="R444" s="362" t="n"/>
      <c r="S444" s="362" t="n"/>
      <c r="T444" s="362" t="n"/>
      <c r="U444" s="362" t="n"/>
      <c r="V444" s="362" t="n"/>
      <c r="W444" s="362" t="n"/>
      <c r="X444" s="362" t="n"/>
      <c r="Y444" s="48" t="n"/>
      <c r="Z444" s="48" t="n"/>
    </row>
    <row r="445" ht="16.5" customHeight="1">
      <c r="A445" s="339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39" t="n"/>
      <c r="Z445" s="339" t="n"/>
    </row>
    <row r="446" ht="14.25" customHeight="1">
      <c r="A446" s="332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32" t="n"/>
      <c r="Z446" s="332" t="n"/>
    </row>
    <row r="447" ht="27" customHeight="1">
      <c r="A447" s="54" t="inlineStr">
        <is>
          <t>SU002807</t>
        </is>
      </c>
      <c r="B447" s="54" t="inlineStr">
        <is>
          <t>P003583</t>
        </is>
      </c>
      <c r="C447" s="31" t="n">
        <v>4301011585</v>
      </c>
      <c r="D447" s="319" t="n">
        <v>4640242180441</v>
      </c>
      <c r="E447" s="320" t="n"/>
      <c r="F447" s="657" t="n">
        <v>1.5</v>
      </c>
      <c r="G447" s="32" t="n">
        <v>8</v>
      </c>
      <c r="H447" s="657" t="n">
        <v>12</v>
      </c>
      <c r="I447" s="657" t="n">
        <v>12.48</v>
      </c>
      <c r="J447" s="32" t="n">
        <v>56</v>
      </c>
      <c r="K447" s="32" t="inlineStr">
        <is>
          <t>8</t>
        </is>
      </c>
      <c r="L447" s="33" t="inlineStr">
        <is>
          <t>СК1</t>
        </is>
      </c>
      <c r="M447" s="32" t="n">
        <v>50</v>
      </c>
      <c r="N447" s="546" t="inlineStr">
        <is>
          <t>Вареные колбасы «Муромская» Весовой п/а ТМ «Зареченские»</t>
        </is>
      </c>
      <c r="O447" s="322" t="n"/>
      <c r="P447" s="322" t="n"/>
      <c r="Q447" s="322" t="n"/>
      <c r="R447" s="320" t="n"/>
      <c r="S447" s="34" t="n"/>
      <c r="T447" s="34" t="n"/>
      <c r="U447" s="35" t="inlineStr">
        <is>
          <t>кг</t>
        </is>
      </c>
      <c r="V447" s="658" t="n">
        <v>0</v>
      </c>
      <c r="W447" s="65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9" t="inlineStr">
        <is>
          <t>КИ</t>
        </is>
      </c>
    </row>
    <row r="448" ht="27" customHeight="1">
      <c r="A448" s="54" t="inlineStr">
        <is>
          <t>SU002808</t>
        </is>
      </c>
      <c r="B448" s="54" t="inlineStr">
        <is>
          <t>P003582</t>
        </is>
      </c>
      <c r="C448" s="31" t="n">
        <v>4301011584</v>
      </c>
      <c r="D448" s="319" t="n">
        <v>4640242180564</v>
      </c>
      <c r="E448" s="320" t="n"/>
      <c r="F448" s="657" t="n">
        <v>1.5</v>
      </c>
      <c r="G448" s="32" t="n">
        <v>8</v>
      </c>
      <c r="H448" s="657" t="n">
        <v>12</v>
      </c>
      <c r="I448" s="657" t="n">
        <v>12.48</v>
      </c>
      <c r="J448" s="32" t="n">
        <v>56</v>
      </c>
      <c r="K448" s="32" t="inlineStr">
        <is>
          <t>8</t>
        </is>
      </c>
      <c r="L448" s="33" t="inlineStr">
        <is>
          <t>СК1</t>
        </is>
      </c>
      <c r="M448" s="32" t="n">
        <v>50</v>
      </c>
      <c r="N448" s="532" t="inlineStr">
        <is>
          <t>Вареные колбасы «Нежная» НТУ Весовые П/а ТМ «Зареченские»</t>
        </is>
      </c>
      <c r="O448" s="322" t="n"/>
      <c r="P448" s="322" t="n"/>
      <c r="Q448" s="322" t="n"/>
      <c r="R448" s="320" t="n"/>
      <c r="S448" s="34" t="n"/>
      <c r="T448" s="34" t="n"/>
      <c r="U448" s="35" t="inlineStr">
        <is>
          <t>кг</t>
        </is>
      </c>
      <c r="V448" s="658" t="n">
        <v>0</v>
      </c>
      <c r="W448" s="65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300" t="inlineStr">
        <is>
          <t>КИ</t>
        </is>
      </c>
    </row>
    <row r="449">
      <c r="A449" s="326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8" t="n"/>
      <c r="N449" s="323" t="inlineStr">
        <is>
          <t>Итого</t>
        </is>
      </c>
      <c r="O449" s="324" t="n"/>
      <c r="P449" s="324" t="n"/>
      <c r="Q449" s="324" t="n"/>
      <c r="R449" s="324" t="n"/>
      <c r="S449" s="324" t="n"/>
      <c r="T449" s="325" t="n"/>
      <c r="U449" s="37" t="inlineStr">
        <is>
          <t>кор</t>
        </is>
      </c>
      <c r="V449" s="660">
        <f>IFERROR(V447/H447,"0")+IFERROR(V448/H448,"0")</f>
        <v/>
      </c>
      <c r="W449" s="660">
        <f>IFERROR(W447/H447,"0")+IFERROR(W448/H448,"0")</f>
        <v/>
      </c>
      <c r="X449" s="660">
        <f>IFERROR(IF(X447="",0,X447),"0")+IFERROR(IF(X448="",0,X448),"0")</f>
        <v/>
      </c>
      <c r="Y449" s="661" t="n"/>
      <c r="Z449" s="661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328" t="n"/>
      <c r="N450" s="323" t="inlineStr">
        <is>
          <t>Итого</t>
        </is>
      </c>
      <c r="O450" s="324" t="n"/>
      <c r="P450" s="324" t="n"/>
      <c r="Q450" s="324" t="n"/>
      <c r="R450" s="324" t="n"/>
      <c r="S450" s="324" t="n"/>
      <c r="T450" s="325" t="n"/>
      <c r="U450" s="37" t="inlineStr">
        <is>
          <t>кг</t>
        </is>
      </c>
      <c r="V450" s="660">
        <f>IFERROR(SUM(V447:V448),"0")</f>
        <v/>
      </c>
      <c r="W450" s="660">
        <f>IFERROR(SUM(W447:W448),"0")</f>
        <v/>
      </c>
      <c r="X450" s="37" t="n"/>
      <c r="Y450" s="661" t="n"/>
      <c r="Z450" s="661" t="n"/>
    </row>
    <row r="451" ht="14.25" customHeight="1">
      <c r="A451" s="332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32" t="n"/>
      <c r="Z451" s="332" t="n"/>
    </row>
    <row r="452" ht="27" customHeight="1">
      <c r="A452" s="54" t="inlineStr">
        <is>
          <t>SU002811</t>
        </is>
      </c>
      <c r="B452" s="54" t="inlineStr">
        <is>
          <t>P003588</t>
        </is>
      </c>
      <c r="C452" s="31" t="n">
        <v>4301020260</v>
      </c>
      <c r="D452" s="319" t="n">
        <v>4640242180526</v>
      </c>
      <c r="E452" s="320" t="n"/>
      <c r="F452" s="657" t="n">
        <v>1.8</v>
      </c>
      <c r="G452" s="32" t="n">
        <v>6</v>
      </c>
      <c r="H452" s="657" t="n">
        <v>10.8</v>
      </c>
      <c r="I452" s="657" t="n">
        <v>11.28</v>
      </c>
      <c r="J452" s="32" t="n">
        <v>56</v>
      </c>
      <c r="K452" s="32" t="inlineStr">
        <is>
          <t>8</t>
        </is>
      </c>
      <c r="L452" s="33" t="inlineStr">
        <is>
          <t>СК1</t>
        </is>
      </c>
      <c r="M452" s="32" t="n">
        <v>50</v>
      </c>
      <c r="N452" s="481" t="inlineStr">
        <is>
          <t>Ветчины «Нежная» Весовой п/а ТМ «Зареченские» большой батон</t>
        </is>
      </c>
      <c r="O452" s="322" t="n"/>
      <c r="P452" s="322" t="n"/>
      <c r="Q452" s="322" t="n"/>
      <c r="R452" s="320" t="n"/>
      <c r="S452" s="34" t="n"/>
      <c r="T452" s="34" t="n"/>
      <c r="U452" s="35" t="inlineStr">
        <is>
          <t>кг</t>
        </is>
      </c>
      <c r="V452" s="658" t="n">
        <v>0</v>
      </c>
      <c r="W452" s="659">
        <f>IFERROR(IF(V452="",0,CEILING((V452/$H452),1)*$H452),"")</f>
        <v/>
      </c>
      <c r="X452" s="36">
        <f>IFERROR(IF(W452=0,"",ROUNDUP(W452/H452,0)*0.02175),"")</f>
        <v/>
      </c>
      <c r="Y452" s="56" t="n"/>
      <c r="Z452" s="57" t="n"/>
      <c r="AD452" s="58" t="n"/>
      <c r="BA452" s="301" t="inlineStr">
        <is>
          <t>КИ</t>
        </is>
      </c>
    </row>
    <row r="453" ht="16.5" customHeight="1">
      <c r="A453" s="54" t="inlineStr">
        <is>
          <t>SU002806</t>
        </is>
      </c>
      <c r="B453" s="54" t="inlineStr">
        <is>
          <t>P003591</t>
        </is>
      </c>
      <c r="C453" s="31" t="n">
        <v>4301020269</v>
      </c>
      <c r="D453" s="319" t="n">
        <v>4640242180519</v>
      </c>
      <c r="E453" s="320" t="n"/>
      <c r="F453" s="657" t="n">
        <v>1.35</v>
      </c>
      <c r="G453" s="32" t="n">
        <v>8</v>
      </c>
      <c r="H453" s="657" t="n">
        <v>10.8</v>
      </c>
      <c r="I453" s="657" t="n">
        <v>11.28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50</v>
      </c>
      <c r="N453" s="398" t="inlineStr">
        <is>
          <t>Ветчины «Нежная» Весовой п/а ТМ «Зареченские»</t>
        </is>
      </c>
      <c r="O453" s="322" t="n"/>
      <c r="P453" s="322" t="n"/>
      <c r="Q453" s="322" t="n"/>
      <c r="R453" s="320" t="n"/>
      <c r="S453" s="34" t="n"/>
      <c r="T453" s="34" t="n"/>
      <c r="U453" s="35" t="inlineStr">
        <is>
          <t>кг</t>
        </is>
      </c>
      <c r="V453" s="658" t="n">
        <v>0</v>
      </c>
      <c r="W453" s="659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302" t="inlineStr">
        <is>
          <t>КИ</t>
        </is>
      </c>
    </row>
    <row r="454">
      <c r="A454" s="326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8" t="n"/>
      <c r="N454" s="323" t="inlineStr">
        <is>
          <t>Итого</t>
        </is>
      </c>
      <c r="O454" s="324" t="n"/>
      <c r="P454" s="324" t="n"/>
      <c r="Q454" s="324" t="n"/>
      <c r="R454" s="324" t="n"/>
      <c r="S454" s="324" t="n"/>
      <c r="T454" s="325" t="n"/>
      <c r="U454" s="37" t="inlineStr">
        <is>
          <t>кор</t>
        </is>
      </c>
      <c r="V454" s="660">
        <f>IFERROR(V452/H452,"0")+IFERROR(V453/H453,"0")</f>
        <v/>
      </c>
      <c r="W454" s="660">
        <f>IFERROR(W452/H452,"0")+IFERROR(W453/H453,"0")</f>
        <v/>
      </c>
      <c r="X454" s="660">
        <f>IFERROR(IF(X452="",0,X452),"0")+IFERROR(IF(X453="",0,X453),"0")</f>
        <v/>
      </c>
      <c r="Y454" s="661" t="n"/>
      <c r="Z454" s="661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328" t="n"/>
      <c r="N455" s="323" t="inlineStr">
        <is>
          <t>Итого</t>
        </is>
      </c>
      <c r="O455" s="324" t="n"/>
      <c r="P455" s="324" t="n"/>
      <c r="Q455" s="324" t="n"/>
      <c r="R455" s="324" t="n"/>
      <c r="S455" s="324" t="n"/>
      <c r="T455" s="325" t="n"/>
      <c r="U455" s="37" t="inlineStr">
        <is>
          <t>кг</t>
        </is>
      </c>
      <c r="V455" s="660">
        <f>IFERROR(SUM(V452:V453),"0")</f>
        <v/>
      </c>
      <c r="W455" s="660">
        <f>IFERROR(SUM(W452:W453),"0")</f>
        <v/>
      </c>
      <c r="X455" s="37" t="n"/>
      <c r="Y455" s="661" t="n"/>
      <c r="Z455" s="661" t="n"/>
    </row>
    <row r="456" ht="14.25" customHeight="1">
      <c r="A456" s="332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32" t="n"/>
      <c r="Z456" s="332" t="n"/>
    </row>
    <row r="457" ht="27" customHeight="1">
      <c r="A457" s="54" t="inlineStr">
        <is>
          <t>SU002805</t>
        </is>
      </c>
      <c r="B457" s="54" t="inlineStr">
        <is>
          <t>P003584</t>
        </is>
      </c>
      <c r="C457" s="31" t="n">
        <v>4301031280</v>
      </c>
      <c r="D457" s="319" t="n">
        <v>4640242180816</v>
      </c>
      <c r="E457" s="320" t="n"/>
      <c r="F457" s="657" t="n">
        <v>0.7</v>
      </c>
      <c r="G457" s="32" t="n">
        <v>6</v>
      </c>
      <c r="H457" s="657" t="n">
        <v>4.2</v>
      </c>
      <c r="I457" s="657" t="n">
        <v>4.46</v>
      </c>
      <c r="J457" s="32" t="n">
        <v>156</v>
      </c>
      <c r="K457" s="32" t="inlineStr">
        <is>
          <t>12</t>
        </is>
      </c>
      <c r="L457" s="33" t="inlineStr">
        <is>
          <t>СК2</t>
        </is>
      </c>
      <c r="M457" s="32" t="n">
        <v>40</v>
      </c>
      <c r="N457" s="343" t="inlineStr">
        <is>
          <t>Копченые колбасы «Сервелат Пражский» Весовой фиброуз ТМ «Зареченские»</t>
        </is>
      </c>
      <c r="O457" s="322" t="n"/>
      <c r="P457" s="322" t="n"/>
      <c r="Q457" s="322" t="n"/>
      <c r="R457" s="320" t="n"/>
      <c r="S457" s="34" t="n"/>
      <c r="T457" s="34" t="n"/>
      <c r="U457" s="35" t="inlineStr">
        <is>
          <t>кг</t>
        </is>
      </c>
      <c r="V457" s="658" t="n">
        <v>0</v>
      </c>
      <c r="W457" s="659">
        <f>IFERROR(IF(V457="",0,CEILING((V457/$H457),1)*$H457),"")</f>
        <v/>
      </c>
      <c r="X457" s="36">
        <f>IFERROR(IF(W457=0,"",ROUNDUP(W457/H457,0)*0.00753),"")</f>
        <v/>
      </c>
      <c r="Y457" s="56" t="n"/>
      <c r="Z457" s="57" t="n"/>
      <c r="AD457" s="58" t="n"/>
      <c r="BA457" s="303" t="inlineStr">
        <is>
          <t>КИ</t>
        </is>
      </c>
    </row>
    <row r="458" ht="27" customHeight="1">
      <c r="A458" s="54" t="inlineStr">
        <is>
          <t>SU002809</t>
        </is>
      </c>
      <c r="B458" s="54" t="inlineStr">
        <is>
          <t>P003586</t>
        </is>
      </c>
      <c r="C458" s="31" t="n">
        <v>4301031244</v>
      </c>
      <c r="D458" s="319" t="n">
        <v>4640242180595</v>
      </c>
      <c r="E458" s="320" t="n"/>
      <c r="F458" s="657" t="n">
        <v>0.7</v>
      </c>
      <c r="G458" s="32" t="n">
        <v>6</v>
      </c>
      <c r="H458" s="657" t="n">
        <v>4.2</v>
      </c>
      <c r="I458" s="657" t="n">
        <v>4.46</v>
      </c>
      <c r="J458" s="32" t="n">
        <v>156</v>
      </c>
      <c r="K458" s="32" t="inlineStr">
        <is>
          <t>12</t>
        </is>
      </c>
      <c r="L458" s="33" t="inlineStr">
        <is>
          <t>СК2</t>
        </is>
      </c>
      <c r="M458" s="32" t="n">
        <v>40</v>
      </c>
      <c r="N458" s="506" t="inlineStr">
        <is>
          <t>В/к колбасы «Сервелат Рижский» НТУ Весовые Фиброуз в/у ТМ «Зареченские»</t>
        </is>
      </c>
      <c r="O458" s="322" t="n"/>
      <c r="P458" s="322" t="n"/>
      <c r="Q458" s="322" t="n"/>
      <c r="R458" s="320" t="n"/>
      <c r="S458" s="34" t="n"/>
      <c r="T458" s="34" t="n"/>
      <c r="U458" s="35" t="inlineStr">
        <is>
          <t>кг</t>
        </is>
      </c>
      <c r="V458" s="658" t="n">
        <v>0</v>
      </c>
      <c r="W458" s="659">
        <f>IFERROR(IF(V458="",0,CEILING((V458/$H458),1)*$H458),"")</f>
        <v/>
      </c>
      <c r="X458" s="36">
        <f>IFERROR(IF(W458=0,"",ROUNDUP(W458/H458,0)*0.00753),"")</f>
        <v/>
      </c>
      <c r="Y458" s="56" t="n"/>
      <c r="Z458" s="57" t="n"/>
      <c r="AD458" s="58" t="n"/>
      <c r="BA458" s="304" t="inlineStr">
        <is>
          <t>КИ</t>
        </is>
      </c>
    </row>
    <row r="459">
      <c r="A459" s="326" t="n"/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8" t="n"/>
      <c r="N459" s="323" t="inlineStr">
        <is>
          <t>Итого</t>
        </is>
      </c>
      <c r="O459" s="324" t="n"/>
      <c r="P459" s="324" t="n"/>
      <c r="Q459" s="324" t="n"/>
      <c r="R459" s="324" t="n"/>
      <c r="S459" s="324" t="n"/>
      <c r="T459" s="325" t="n"/>
      <c r="U459" s="37" t="inlineStr">
        <is>
          <t>кор</t>
        </is>
      </c>
      <c r="V459" s="660">
        <f>IFERROR(V457/H457,"0")+IFERROR(V458/H458,"0")</f>
        <v/>
      </c>
      <c r="W459" s="660">
        <f>IFERROR(W457/H457,"0")+IFERROR(W458/H458,"0")</f>
        <v/>
      </c>
      <c r="X459" s="660">
        <f>IFERROR(IF(X457="",0,X457),"0")+IFERROR(IF(X458="",0,X458),"0")</f>
        <v/>
      </c>
      <c r="Y459" s="661" t="n"/>
      <c r="Z459" s="661" t="n"/>
    </row>
    <row r="460">
      <c r="A460" s="327" t="n"/>
      <c r="B460" s="327" t="n"/>
      <c r="C460" s="327" t="n"/>
      <c r="D460" s="327" t="n"/>
      <c r="E460" s="327" t="n"/>
      <c r="F460" s="327" t="n"/>
      <c r="G460" s="327" t="n"/>
      <c r="H460" s="327" t="n"/>
      <c r="I460" s="327" t="n"/>
      <c r="J460" s="327" t="n"/>
      <c r="K460" s="327" t="n"/>
      <c r="L460" s="327" t="n"/>
      <c r="M460" s="328" t="n"/>
      <c r="N460" s="323" t="inlineStr">
        <is>
          <t>Итого</t>
        </is>
      </c>
      <c r="O460" s="324" t="n"/>
      <c r="P460" s="324" t="n"/>
      <c r="Q460" s="324" t="n"/>
      <c r="R460" s="324" t="n"/>
      <c r="S460" s="324" t="n"/>
      <c r="T460" s="325" t="n"/>
      <c r="U460" s="37" t="inlineStr">
        <is>
          <t>кг</t>
        </is>
      </c>
      <c r="V460" s="660">
        <f>IFERROR(SUM(V457:V458),"0")</f>
        <v/>
      </c>
      <c r="W460" s="660">
        <f>IFERROR(SUM(W457:W458),"0")</f>
        <v/>
      </c>
      <c r="X460" s="37" t="n"/>
      <c r="Y460" s="661" t="n"/>
      <c r="Z460" s="661" t="n"/>
    </row>
    <row r="461" ht="14.25" customHeight="1">
      <c r="A461" s="332" t="inlineStr">
        <is>
          <t>Сосиски</t>
        </is>
      </c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327" t="n"/>
      <c r="N461" s="327" t="n"/>
      <c r="O461" s="327" t="n"/>
      <c r="P461" s="327" t="n"/>
      <c r="Q461" s="327" t="n"/>
      <c r="R461" s="327" t="n"/>
      <c r="S461" s="327" t="n"/>
      <c r="T461" s="327" t="n"/>
      <c r="U461" s="327" t="n"/>
      <c r="V461" s="327" t="n"/>
      <c r="W461" s="327" t="n"/>
      <c r="X461" s="327" t="n"/>
      <c r="Y461" s="332" t="n"/>
      <c r="Z461" s="332" t="n"/>
    </row>
    <row r="462" ht="27" customHeight="1">
      <c r="A462" s="54" t="inlineStr">
        <is>
          <t>SU002803</t>
        </is>
      </c>
      <c r="B462" s="54" t="inlineStr">
        <is>
          <t>P003590</t>
        </is>
      </c>
      <c r="C462" s="31" t="n">
        <v>4301051510</v>
      </c>
      <c r="D462" s="319" t="n">
        <v>4640242180540</v>
      </c>
      <c r="E462" s="320" t="n"/>
      <c r="F462" s="657" t="n">
        <v>1.3</v>
      </c>
      <c r="G462" s="32" t="n">
        <v>6</v>
      </c>
      <c r="H462" s="657" t="n">
        <v>7.8</v>
      </c>
      <c r="I462" s="657" t="n">
        <v>8.364000000000001</v>
      </c>
      <c r="J462" s="32" t="n">
        <v>56</v>
      </c>
      <c r="K462" s="32" t="inlineStr">
        <is>
          <t>8</t>
        </is>
      </c>
      <c r="L462" s="33" t="inlineStr">
        <is>
          <t>СК2</t>
        </is>
      </c>
      <c r="M462" s="32" t="n">
        <v>30</v>
      </c>
      <c r="N462" s="334" t="inlineStr">
        <is>
          <t>Сосиски «Сочные» Весовой п/а ТМ «Зареченские»</t>
        </is>
      </c>
      <c r="O462" s="322" t="n"/>
      <c r="P462" s="322" t="n"/>
      <c r="Q462" s="322" t="n"/>
      <c r="R462" s="320" t="n"/>
      <c r="S462" s="34" t="n"/>
      <c r="T462" s="34" t="n"/>
      <c r="U462" s="35" t="inlineStr">
        <is>
          <t>кг</t>
        </is>
      </c>
      <c r="V462" s="658" t="n">
        <v>0</v>
      </c>
      <c r="W462" s="659">
        <f>IFERROR(IF(V462="",0,CEILING((V462/$H462),1)*$H462),"")</f>
        <v/>
      </c>
      <c r="X462" s="36">
        <f>IFERROR(IF(W462=0,"",ROUNDUP(W462/H462,0)*0.02175),"")</f>
        <v/>
      </c>
      <c r="Y462" s="56" t="n"/>
      <c r="Z462" s="57" t="n"/>
      <c r="AD462" s="58" t="n"/>
      <c r="BA462" s="305" t="inlineStr">
        <is>
          <t>КИ</t>
        </is>
      </c>
    </row>
    <row r="463" ht="27" customHeight="1">
      <c r="A463" s="54" t="inlineStr">
        <is>
          <t>SU002804</t>
        </is>
      </c>
      <c r="B463" s="54" t="inlineStr">
        <is>
          <t>P003585</t>
        </is>
      </c>
      <c r="C463" s="31" t="n">
        <v>4301051508</v>
      </c>
      <c r="D463" s="319" t="n">
        <v>4640242180557</v>
      </c>
      <c r="E463" s="320" t="n"/>
      <c r="F463" s="657" t="n">
        <v>0.5</v>
      </c>
      <c r="G463" s="32" t="n">
        <v>6</v>
      </c>
      <c r="H463" s="657" t="n">
        <v>3</v>
      </c>
      <c r="I463" s="657" t="n">
        <v>3.284</v>
      </c>
      <c r="J463" s="32" t="n">
        <v>156</v>
      </c>
      <c r="K463" s="32" t="inlineStr">
        <is>
          <t>12</t>
        </is>
      </c>
      <c r="L463" s="33" t="inlineStr">
        <is>
          <t>СК2</t>
        </is>
      </c>
      <c r="M463" s="32" t="n">
        <v>30</v>
      </c>
      <c r="N463" s="368" t="inlineStr">
        <is>
          <t>Сосиски «Сочные» Фикс.вес 0,5 п/а ТМ «Зареченские»</t>
        </is>
      </c>
      <c r="O463" s="322" t="n"/>
      <c r="P463" s="322" t="n"/>
      <c r="Q463" s="322" t="n"/>
      <c r="R463" s="320" t="n"/>
      <c r="S463" s="34" t="n"/>
      <c r="T463" s="34" t="n"/>
      <c r="U463" s="35" t="inlineStr">
        <is>
          <t>кг</t>
        </is>
      </c>
      <c r="V463" s="658" t="n">
        <v>0</v>
      </c>
      <c r="W463" s="659">
        <f>IFERROR(IF(V463="",0,CEILING((V463/$H463),1)*$H463),"")</f>
        <v/>
      </c>
      <c r="X463" s="36">
        <f>IFERROR(IF(W463=0,"",ROUNDUP(W463/H463,0)*0.00753),"")</f>
        <v/>
      </c>
      <c r="Y463" s="56" t="n"/>
      <c r="Z463" s="57" t="n"/>
      <c r="AD463" s="58" t="n"/>
      <c r="BA463" s="306" t="inlineStr">
        <is>
          <t>КИ</t>
        </is>
      </c>
    </row>
    <row r="464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328" t="n"/>
      <c r="N464" s="323" t="inlineStr">
        <is>
          <t>Итого</t>
        </is>
      </c>
      <c r="O464" s="324" t="n"/>
      <c r="P464" s="324" t="n"/>
      <c r="Q464" s="324" t="n"/>
      <c r="R464" s="324" t="n"/>
      <c r="S464" s="324" t="n"/>
      <c r="T464" s="325" t="n"/>
      <c r="U464" s="37" t="inlineStr">
        <is>
          <t>кор</t>
        </is>
      </c>
      <c r="V464" s="660">
        <f>IFERROR(V462/H462,"0")+IFERROR(V463/H463,"0")</f>
        <v/>
      </c>
      <c r="W464" s="660">
        <f>IFERROR(W462/H462,"0")+IFERROR(W463/H463,"0")</f>
        <v/>
      </c>
      <c r="X464" s="660">
        <f>IFERROR(IF(X462="",0,X462),"0")+IFERROR(IF(X463="",0,X463),"0")</f>
        <v/>
      </c>
      <c r="Y464" s="661" t="n"/>
      <c r="Z464" s="66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328" t="n"/>
      <c r="N465" s="323" t="inlineStr">
        <is>
          <t>Итого</t>
        </is>
      </c>
      <c r="O465" s="324" t="n"/>
      <c r="P465" s="324" t="n"/>
      <c r="Q465" s="324" t="n"/>
      <c r="R465" s="324" t="n"/>
      <c r="S465" s="324" t="n"/>
      <c r="T465" s="325" t="n"/>
      <c r="U465" s="37" t="inlineStr">
        <is>
          <t>кг</t>
        </is>
      </c>
      <c r="V465" s="660">
        <f>IFERROR(SUM(V462:V463),"0")</f>
        <v/>
      </c>
      <c r="W465" s="660">
        <f>IFERROR(SUM(W462:W463),"0")</f>
        <v/>
      </c>
      <c r="X465" s="37" t="n"/>
      <c r="Y465" s="661" t="n"/>
      <c r="Z465" s="661" t="n"/>
    </row>
    <row r="466" ht="16.5" customHeight="1">
      <c r="A466" s="339" t="inlineStr">
        <is>
          <t>Выгодная цена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39" t="n"/>
      <c r="Z466" s="339" t="n"/>
    </row>
    <row r="467" ht="14.25" customHeight="1">
      <c r="A467" s="332" t="inlineStr">
        <is>
          <t>Сосиски</t>
        </is>
      </c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327" t="n"/>
      <c r="N467" s="327" t="n"/>
      <c r="O467" s="327" t="n"/>
      <c r="P467" s="327" t="n"/>
      <c r="Q467" s="327" t="n"/>
      <c r="R467" s="327" t="n"/>
      <c r="S467" s="327" t="n"/>
      <c r="T467" s="327" t="n"/>
      <c r="U467" s="327" t="n"/>
      <c r="V467" s="327" t="n"/>
      <c r="W467" s="327" t="n"/>
      <c r="X467" s="327" t="n"/>
      <c r="Y467" s="332" t="n"/>
      <c r="Z467" s="332" t="n"/>
    </row>
    <row r="468" ht="16.5" customHeight="1">
      <c r="A468" s="54" t="inlineStr">
        <is>
          <t>SU002655</t>
        </is>
      </c>
      <c r="B468" s="54" t="inlineStr">
        <is>
          <t>P003022</t>
        </is>
      </c>
      <c r="C468" s="31" t="n">
        <v>4301051310</v>
      </c>
      <c r="D468" s="319" t="n">
        <v>4680115880870</v>
      </c>
      <c r="E468" s="320" t="n"/>
      <c r="F468" s="657" t="n">
        <v>1.3</v>
      </c>
      <c r="G468" s="32" t="n">
        <v>6</v>
      </c>
      <c r="H468" s="657" t="n">
        <v>7.8</v>
      </c>
      <c r="I468" s="657" t="n">
        <v>8.364000000000001</v>
      </c>
      <c r="J468" s="32" t="n">
        <v>56</v>
      </c>
      <c r="K468" s="32" t="inlineStr">
        <is>
          <t>8</t>
        </is>
      </c>
      <c r="L468" s="33" t="inlineStr">
        <is>
          <t>СК3</t>
        </is>
      </c>
      <c r="M468" s="32" t="n">
        <v>40</v>
      </c>
      <c r="N468" s="48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322" t="n"/>
      <c r="P468" s="322" t="n"/>
      <c r="Q468" s="322" t="n"/>
      <c r="R468" s="320" t="n"/>
      <c r="S468" s="34" t="n"/>
      <c r="T468" s="34" t="n"/>
      <c r="U468" s="35" t="inlineStr">
        <is>
          <t>кг</t>
        </is>
      </c>
      <c r="V468" s="658" t="n">
        <v>0</v>
      </c>
      <c r="W468" s="659">
        <f>IFERROR(IF(V468="",0,CEILING((V468/$H468),1)*$H468),"")</f>
        <v/>
      </c>
      <c r="X468" s="36">
        <f>IFERROR(IF(W468=0,"",ROUNDUP(W468/H468,0)*0.02175),"")</f>
        <v/>
      </c>
      <c r="Y468" s="56" t="n"/>
      <c r="Z468" s="57" t="n"/>
      <c r="AD468" s="58" t="n"/>
      <c r="BA468" s="307" t="inlineStr">
        <is>
          <t>КИ</t>
        </is>
      </c>
    </row>
    <row r="469">
      <c r="A469" s="326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28" t="n"/>
      <c r="N469" s="323" t="inlineStr">
        <is>
          <t>Итого</t>
        </is>
      </c>
      <c r="O469" s="324" t="n"/>
      <c r="P469" s="324" t="n"/>
      <c r="Q469" s="324" t="n"/>
      <c r="R469" s="324" t="n"/>
      <c r="S469" s="324" t="n"/>
      <c r="T469" s="325" t="n"/>
      <c r="U469" s="37" t="inlineStr">
        <is>
          <t>кор</t>
        </is>
      </c>
      <c r="V469" s="660">
        <f>IFERROR(V468/H468,"0")</f>
        <v/>
      </c>
      <c r="W469" s="660">
        <f>IFERROR(W468/H468,"0")</f>
        <v/>
      </c>
      <c r="X469" s="660">
        <f>IFERROR(IF(X468="",0,X468),"0")</f>
        <v/>
      </c>
      <c r="Y469" s="661" t="n"/>
      <c r="Z469" s="661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328" t="n"/>
      <c r="N470" s="323" t="inlineStr">
        <is>
          <t>Итого</t>
        </is>
      </c>
      <c r="O470" s="324" t="n"/>
      <c r="P470" s="324" t="n"/>
      <c r="Q470" s="324" t="n"/>
      <c r="R470" s="324" t="n"/>
      <c r="S470" s="324" t="n"/>
      <c r="T470" s="325" t="n"/>
      <c r="U470" s="37" t="inlineStr">
        <is>
          <t>кг</t>
        </is>
      </c>
      <c r="V470" s="660">
        <f>IFERROR(SUM(V468:V468),"0")</f>
        <v/>
      </c>
      <c r="W470" s="660">
        <f>IFERROR(SUM(W468:W468),"0")</f>
        <v/>
      </c>
      <c r="X470" s="37" t="n"/>
      <c r="Y470" s="661" t="n"/>
      <c r="Z470" s="661" t="n"/>
    </row>
    <row r="471" ht="15" customHeight="1">
      <c r="A471" s="589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72" t="n"/>
      <c r="N471" s="344" t="inlineStr">
        <is>
          <t>ИТОГО НЕТТО</t>
        </is>
      </c>
      <c r="O471" s="345" t="n"/>
      <c r="P471" s="345" t="n"/>
      <c r="Q471" s="345" t="n"/>
      <c r="R471" s="345" t="n"/>
      <c r="S471" s="345" t="n"/>
      <c r="T471" s="346" t="n"/>
      <c r="U471" s="37" t="inlineStr">
        <is>
          <t>кг</t>
        </is>
      </c>
      <c r="V471" s="660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60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37" t="n"/>
      <c r="Y471" s="661" t="n"/>
      <c r="Z471" s="661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72" t="n"/>
      <c r="N472" s="344" t="inlineStr">
        <is>
          <t>ИТОГО БРУТТО</t>
        </is>
      </c>
      <c r="O472" s="345" t="n"/>
      <c r="P472" s="345" t="n"/>
      <c r="Q472" s="345" t="n"/>
      <c r="R472" s="345" t="n"/>
      <c r="S472" s="345" t="n"/>
      <c r="T472" s="346" t="n"/>
      <c r="U472" s="37" t="inlineStr">
        <is>
          <t>кг</t>
        </is>
      </c>
      <c r="V472" s="66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6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37" t="n"/>
      <c r="Y472" s="661" t="n"/>
      <c r="Z472" s="661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72" t="n"/>
      <c r="N473" s="344" t="inlineStr">
        <is>
          <t>Кол-во паллет</t>
        </is>
      </c>
      <c r="O473" s="345" t="n"/>
      <c r="P473" s="345" t="n"/>
      <c r="Q473" s="345" t="n"/>
      <c r="R473" s="345" t="n"/>
      <c r="S473" s="345" t="n"/>
      <c r="T473" s="346" t="n"/>
      <c r="U473" s="37" t="inlineStr">
        <is>
          <t>шт</t>
        </is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37" t="n"/>
      <c r="Y473" s="661" t="n"/>
      <c r="Z473" s="661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72" t="n"/>
      <c r="N474" s="344" t="inlineStr">
        <is>
          <t>Вес брутто  с паллетами</t>
        </is>
      </c>
      <c r="O474" s="345" t="n"/>
      <c r="P474" s="345" t="n"/>
      <c r="Q474" s="345" t="n"/>
      <c r="R474" s="345" t="n"/>
      <c r="S474" s="345" t="n"/>
      <c r="T474" s="346" t="n"/>
      <c r="U474" s="37" t="inlineStr">
        <is>
          <t>кг</t>
        </is>
      </c>
      <c r="V474" s="660">
        <f>GrossWeightTotal+PalletQtyTotal*25</f>
        <v/>
      </c>
      <c r="W474" s="660">
        <f>GrossWeightTotalR+PalletQtyTotalR*25</f>
        <v/>
      </c>
      <c r="X474" s="37" t="n"/>
      <c r="Y474" s="661" t="n"/>
      <c r="Z474" s="661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72" t="n"/>
      <c r="N475" s="344" t="inlineStr">
        <is>
          <t>Кол-во коробок</t>
        </is>
      </c>
      <c r="O475" s="345" t="n"/>
      <c r="P475" s="345" t="n"/>
      <c r="Q475" s="345" t="n"/>
      <c r="R475" s="345" t="n"/>
      <c r="S475" s="345" t="n"/>
      <c r="T475" s="346" t="n"/>
      <c r="U475" s="37" t="inlineStr">
        <is>
          <t>шт</t>
        </is>
      </c>
      <c r="V475" s="660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60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37" t="n"/>
      <c r="Y475" s="661" t="n"/>
      <c r="Z475" s="661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372" t="n"/>
      <c r="N476" s="344" t="inlineStr">
        <is>
          <t>Объем заказа</t>
        </is>
      </c>
      <c r="O476" s="345" t="n"/>
      <c r="P476" s="345" t="n"/>
      <c r="Q476" s="345" t="n"/>
      <c r="R476" s="345" t="n"/>
      <c r="S476" s="345" t="n"/>
      <c r="T476" s="346" t="n"/>
      <c r="U476" s="39" t="inlineStr">
        <is>
          <t>м3</t>
        </is>
      </c>
      <c r="V476" s="37" t="n"/>
      <c r="W476" s="37" t="n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61" t="n"/>
      <c r="Z476" s="661" t="n"/>
    </row>
    <row r="477" ht="13.5" customHeight="1" thickBot="1"/>
    <row r="478" ht="27" customHeight="1" thickBot="1" thickTop="1">
      <c r="A478" s="40" t="inlineStr">
        <is>
          <t>ТОРГОВАЯ МАРКА</t>
        </is>
      </c>
      <c r="B478" s="376" t="inlineStr">
        <is>
          <t>Ядрена копоть</t>
        </is>
      </c>
      <c r="C478" s="376" t="inlineStr">
        <is>
          <t>Вязанка</t>
        </is>
      </c>
      <c r="D478" s="550" t="n"/>
      <c r="E478" s="550" t="n"/>
      <c r="F478" s="514" t="n"/>
      <c r="G478" s="376" t="inlineStr">
        <is>
          <t>Стародворье</t>
        </is>
      </c>
      <c r="H478" s="550" t="n"/>
      <c r="I478" s="550" t="n"/>
      <c r="J478" s="550" t="n"/>
      <c r="K478" s="550" t="n"/>
      <c r="L478" s="550" t="n"/>
      <c r="M478" s="550" t="n"/>
      <c r="N478" s="514" t="n"/>
      <c r="O478" s="376" t="inlineStr">
        <is>
          <t>Особый рецепт</t>
        </is>
      </c>
      <c r="P478" s="514" t="n"/>
      <c r="Q478" s="376" t="inlineStr">
        <is>
          <t>Баварушка</t>
        </is>
      </c>
      <c r="R478" s="514" t="n"/>
      <c r="S478" s="376" t="inlineStr">
        <is>
          <t>Дугушка</t>
        </is>
      </c>
      <c r="T478" s="376" t="inlineStr">
        <is>
          <t>Зареченские</t>
        </is>
      </c>
      <c r="U478" s="514" t="n"/>
      <c r="Z478" s="52" t="n"/>
      <c r="AC478" s="327" t="n"/>
    </row>
    <row r="479" ht="14.25" customHeight="1" thickTop="1">
      <c r="A479" s="625" t="inlineStr">
        <is>
          <t>СЕРИЯ</t>
        </is>
      </c>
      <c r="B479" s="376" t="inlineStr">
        <is>
          <t>Ядрена копоть</t>
        </is>
      </c>
      <c r="C479" s="376" t="inlineStr">
        <is>
          <t>Столичная</t>
        </is>
      </c>
      <c r="D479" s="376" t="inlineStr">
        <is>
          <t>Классическая</t>
        </is>
      </c>
      <c r="E479" s="376" t="inlineStr">
        <is>
          <t>Вязанка</t>
        </is>
      </c>
      <c r="F479" s="376" t="inlineStr">
        <is>
          <t>Сливушки</t>
        </is>
      </c>
      <c r="G479" s="376" t="inlineStr">
        <is>
          <t>Золоченная в печи</t>
        </is>
      </c>
      <c r="H479" s="376" t="inlineStr">
        <is>
          <t>Мясорубская</t>
        </is>
      </c>
      <c r="I479" s="376" t="inlineStr">
        <is>
          <t>Сочинка</t>
        </is>
      </c>
      <c r="J479" s="376" t="inlineStr">
        <is>
          <t>Филедворская</t>
        </is>
      </c>
      <c r="K479" s="327" t="n"/>
      <c r="L479" s="376" t="inlineStr">
        <is>
          <t>Бордо</t>
        </is>
      </c>
      <c r="M479" s="376" t="inlineStr">
        <is>
          <t>Фирменная</t>
        </is>
      </c>
      <c r="N479" s="376" t="inlineStr">
        <is>
          <t>Бавария</t>
        </is>
      </c>
      <c r="O479" s="376" t="inlineStr">
        <is>
          <t>Особая</t>
        </is>
      </c>
      <c r="P479" s="376" t="inlineStr">
        <is>
          <t>Особая Без свинины</t>
        </is>
      </c>
      <c r="Q479" s="376" t="inlineStr">
        <is>
          <t>Филейбургская</t>
        </is>
      </c>
      <c r="R479" s="376" t="inlineStr">
        <is>
          <t>Балыкбургская</t>
        </is>
      </c>
      <c r="S479" s="376" t="inlineStr">
        <is>
          <t>Дугушка</t>
        </is>
      </c>
      <c r="T479" s="376" t="inlineStr">
        <is>
          <t>Зареченские продукты</t>
        </is>
      </c>
      <c r="U479" s="376" t="inlineStr">
        <is>
          <t>Выгодная цена</t>
        </is>
      </c>
      <c r="Z479" s="52" t="n"/>
      <c r="AC479" s="327" t="n"/>
    </row>
    <row r="480" ht="13.5" customHeight="1" thickBot="1">
      <c r="A480" s="626" t="n"/>
      <c r="B480" s="377" t="n"/>
      <c r="C480" s="377" t="n"/>
      <c r="D480" s="377" t="n"/>
      <c r="E480" s="377" t="n"/>
      <c r="F480" s="377" t="n"/>
      <c r="G480" s="377" t="n"/>
      <c r="H480" s="377" t="n"/>
      <c r="I480" s="377" t="n"/>
      <c r="J480" s="377" t="n"/>
      <c r="K480" s="32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Z480" s="52" t="n"/>
      <c r="AC480" s="327" t="n"/>
    </row>
    <row r="481" ht="18" customHeight="1" thickBot="1" thickTop="1">
      <c r="A481" s="40" t="inlineStr">
        <is>
          <t>ИТОГО, кг</t>
        </is>
      </c>
      <c r="B481" s="46">
        <f>IFERROR(W22*1,"0")+IFERROR(W26*1,"0")+IFERROR(W27*1,"0")+IFERROR(W28*1,"0")+IFERROR(W29*1,"0")+IFERROR(W30*1,"0")+IFERROR(W31*1,"0")+IFERROR(W35*1,"0")+IFERROR(W39*1,"0")+IFERROR(W43*1,"0")</f>
        <v/>
      </c>
      <c r="C481" s="46">
        <f>IFERROR(W49*1,"0")+IFERROR(W50*1,"0")</f>
        <v/>
      </c>
      <c r="D481" s="46">
        <f>IFERROR(W55*1,"0")+IFERROR(W56*1,"0")+IFERROR(W57*1,"0")+IFERROR(W58*1,"0")</f>
        <v/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46">
        <f>IFERROR(W130*1,"0")+IFERROR(W131*1,"0")+IFERROR(W132*1,"0")</f>
        <v/>
      </c>
      <c r="G481" s="46">
        <f>IFERROR(W138*1,"0")+IFERROR(W139*1,"0")+IFERROR(W140*1,"0")</f>
        <v/>
      </c>
      <c r="H481" s="46">
        <f>IFERROR(W145*1,"0")+IFERROR(W146*1,"0")+IFERROR(W147*1,"0")+IFERROR(W148*1,"0")+IFERROR(W149*1,"0")+IFERROR(W150*1,"0")+IFERROR(W151*1,"0")+IFERROR(W152*1,"0")+IFERROR(W153*1,"0")</f>
        <v/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46">
        <f>IFERROR(W203*1,"0")</f>
        <v/>
      </c>
      <c r="K481" s="327" t="n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46">
        <f>IFERROR(W267*1,"0")+IFERROR(W268*1,"0")+IFERROR(W269*1,"0")+IFERROR(W270*1,"0")+IFERROR(W271*1,"0")+IFERROR(W272*1,"0")+IFERROR(W273*1,"0")+IFERROR(W277*1,"0")+IFERROR(W278*1,"0")</f>
        <v/>
      </c>
      <c r="N481" s="46">
        <f>IFERROR(W283*1,"0")+IFERROR(W287*1,"0")+IFERROR(W291*1,"0")+IFERROR(W295*1,"0")</f>
        <v/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46">
        <f>IFERROR(W397*1,"0")+IFERROR(W398*1,"0")+IFERROR(W402*1,"0")+IFERROR(W403*1,"0")+IFERROR(W404*1,"0")+IFERROR(W405*1,"0")+IFERROR(W406*1,"0")+IFERROR(W407*1,"0")+IFERROR(W408*1,"0")</f>
        <v/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46">
        <f>IFERROR(W447*1,"0")+IFERROR(W448*1,"0")+IFERROR(W452*1,"0")+IFERROR(W453*1,"0")+IFERROR(W457*1,"0")+IFERROR(W458*1,"0")+IFERROR(W462*1,"0")+IFERROR(W463*1,"0")</f>
        <v/>
      </c>
      <c r="U481" s="46">
        <f>IFERROR(W468*1,"0")</f>
        <v/>
      </c>
      <c r="Z481" s="52" t="n"/>
      <c r="AC481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47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W17:W18"/>
    <mergeCell ref="N161:T161"/>
    <mergeCell ref="N332:T332"/>
    <mergeCell ref="N459:T459"/>
    <mergeCell ref="N178:R178"/>
    <mergeCell ref="N270:R270"/>
    <mergeCell ref="N463:R463"/>
    <mergeCell ref="N49:R49"/>
    <mergeCell ref="N359:R359"/>
    <mergeCell ref="R6:S9"/>
    <mergeCell ref="D365:E365"/>
    <mergeCell ref="N2:U3"/>
    <mergeCell ref="A437:M438"/>
    <mergeCell ref="N334:R334"/>
    <mergeCell ref="A61:X6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A59:M6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A466:X466"/>
    <mergeCell ref="A81:M82"/>
    <mergeCell ref="D313:E313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D322:E322"/>
    <mergeCell ref="A201:X201"/>
    <mergeCell ref="D453:E453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180:E180"/>
    <mergeCell ref="D9:E9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A423:M424"/>
    <mergeCell ref="N319:T319"/>
    <mergeCell ref="N386:R386"/>
    <mergeCell ref="N344:T34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A469:M470"/>
    <mergeCell ref="N68:R68"/>
    <mergeCell ref="N295:R295"/>
    <mergeCell ref="N432:R432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C478:F478"/>
    <mergeCell ref="N261:R261"/>
    <mergeCell ref="A347:M348"/>
    <mergeCell ref="N217:R217"/>
    <mergeCell ref="N381:T381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I479:I480"/>
    <mergeCell ref="S479:S480"/>
    <mergeCell ref="D95:E95"/>
    <mergeCell ref="S17:T17"/>
    <mergeCell ref="N316:T316"/>
    <mergeCell ref="N385:R385"/>
    <mergeCell ref="N310:T310"/>
    <mergeCell ref="Y17:Y18"/>
    <mergeCell ref="D239:E239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2023-12-13T08:49:39Z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