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7369ED4-86D4-423E-B8C9-6F91C7CC77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8" i="1" s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Y120" i="1" s="1"/>
  <c r="P116" i="1"/>
  <c r="X113" i="1"/>
  <c r="Z112" i="1"/>
  <c r="X112" i="1"/>
  <c r="BO111" i="1"/>
  <c r="BM111" i="1"/>
  <c r="Z111" i="1"/>
  <c r="Y111" i="1"/>
  <c r="BO110" i="1"/>
  <c r="BM110" i="1"/>
  <c r="Z110" i="1"/>
  <c r="Y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6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5" i="1"/>
  <c r="BN28" i="1"/>
  <c r="BP28" i="1"/>
  <c r="BN30" i="1"/>
  <c r="Y33" i="1"/>
  <c r="Y295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4" i="1"/>
  <c r="Y107" i="1"/>
  <c r="H9" i="1"/>
  <c r="BP91" i="1"/>
  <c r="BN91" i="1"/>
  <c r="Y93" i="1"/>
  <c r="BP98" i="1"/>
  <c r="BN98" i="1"/>
  <c r="BP100" i="1"/>
  <c r="BN100" i="1"/>
  <c r="BP102" i="1"/>
  <c r="BN102" i="1"/>
  <c r="BP104" i="1"/>
  <c r="BN104" i="1"/>
  <c r="Y106" i="1"/>
  <c r="Y112" i="1"/>
  <c r="BP110" i="1"/>
  <c r="BN110" i="1"/>
  <c r="Y113" i="1"/>
  <c r="BP111" i="1"/>
  <c r="BN111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A308" i="1" l="1"/>
  <c r="Y297" i="1"/>
  <c r="Y299" i="1"/>
  <c r="Y296" i="1"/>
  <c r="Y298" i="1" s="1"/>
  <c r="B308" i="1" l="1"/>
  <c r="C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<sst xmlns="http://schemas.openxmlformats.org/spreadsheetml/2006/main" count="1510" uniqueCount="512">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</sst>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6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0" t="s">
        <v>0</v>
      </c>
      <c r="E1" s="344"/>
      <c r="F1" s="344"/>
      <c r="G1" s="12" t="s">
        <v>1</v>
      </c>
      <c r="H1" s="380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6" t="s">
        <v>7</v>
      </c>
      <c r="B5" s="359"/>
      <c r="C5" s="360"/>
      <c r="D5" s="381"/>
      <c r="E5" s="382"/>
      <c r="F5" s="512" t="s">
        <v>8</v>
      </c>
      <c r="G5" s="360"/>
      <c r="H5" s="381"/>
      <c r="I5" s="482"/>
      <c r="J5" s="482"/>
      <c r="K5" s="482"/>
      <c r="L5" s="482"/>
      <c r="M5" s="382"/>
      <c r="N5" s="61"/>
      <c r="P5" s="24" t="s">
        <v>9</v>
      </c>
      <c r="Q5" s="522">
        <v>45611</v>
      </c>
      <c r="R5" s="414"/>
      <c r="T5" s="439" t="s">
        <v>10</v>
      </c>
      <c r="U5" s="440"/>
      <c r="V5" s="441" t="s">
        <v>11</v>
      </c>
      <c r="W5" s="414"/>
      <c r="AB5" s="51"/>
      <c r="AC5" s="51"/>
      <c r="AD5" s="51"/>
      <c r="AE5" s="51"/>
    </row>
    <row r="6" spans="1:32" s="316" customFormat="1" ht="24" customHeight="1" x14ac:dyDescent="0.2">
      <c r="A6" s="416" t="s">
        <v>12</v>
      </c>
      <c r="B6" s="359"/>
      <c r="C6" s="360"/>
      <c r="D6" s="484" t="s">
        <v>13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14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15</v>
      </c>
      <c r="U6" s="440"/>
      <c r="V6" s="469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6" customFormat="1" ht="25.5" customHeight="1" x14ac:dyDescent="0.2">
      <c r="A8" s="535" t="s">
        <v>17</v>
      </c>
      <c r="B8" s="329"/>
      <c r="C8" s="330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23">
        <v>0.375</v>
      </c>
      <c r="R8" s="371"/>
      <c r="T8" s="332"/>
      <c r="U8" s="440"/>
      <c r="V8" s="470"/>
      <c r="W8" s="471"/>
      <c r="AB8" s="51"/>
      <c r="AC8" s="51"/>
      <c r="AD8" s="51"/>
      <c r="AE8" s="51"/>
    </row>
    <row r="9" spans="1:32" s="31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4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6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21</v>
      </c>
      <c r="Q10" s="446"/>
      <c r="R10" s="447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3"/>
      <c r="R12" s="371"/>
      <c r="S12" s="23"/>
      <c r="U12" s="24"/>
      <c r="V12" s="344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2" t="s">
        <v>34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6" t="s">
        <v>37</v>
      </c>
      <c r="D17" s="353" t="s">
        <v>38</v>
      </c>
      <c r="E17" s="39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7"/>
      <c r="R17" s="397"/>
      <c r="S17" s="397"/>
      <c r="T17" s="398"/>
      <c r="U17" s="532" t="s">
        <v>50</v>
      </c>
      <c r="V17" s="360"/>
      <c r="W17" s="353" t="s">
        <v>51</v>
      </c>
      <c r="X17" s="353" t="s">
        <v>52</v>
      </c>
      <c r="Y17" s="533" t="s">
        <v>53</v>
      </c>
      <c r="Z17" s="480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9"/>
      <c r="E18" s="401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4"/>
      <c r="X18" s="354"/>
      <c r="Y18" s="534"/>
      <c r="Z18" s="481"/>
      <c r="AA18" s="465"/>
      <c r="AB18" s="465"/>
      <c r="AC18" s="465"/>
      <c r="AD18" s="509"/>
      <c r="AE18" s="510"/>
      <c r="AF18" s="511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0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1" t="s">
        <v>75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0" t="s">
        <v>76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112</v>
      </c>
      <c r="Y30" s="32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4">
        <f>IFERROR(SUM(X28:X31),"0")</f>
        <v>112</v>
      </c>
      <c r="Y32" s="324">
        <f>IFERROR(SUM(Y28:Y31),"0")</f>
        <v>112</v>
      </c>
      <c r="Z32" s="324">
        <f>IFERROR(IF(Z28="",0,Z28),"0")+IFERROR(IF(Z29="",0,Z29),"0")+IFERROR(IF(Z30="",0,Z30),"0")+IFERROR(IF(Z31="",0,Z31),"0")</f>
        <v>1.05392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4">
        <f>IFERROR(SUMPRODUCT(X28:X31*H28:H31),"0")</f>
        <v>168</v>
      </c>
      <c r="Y33" s="324">
        <f>IFERROR(SUMPRODUCT(Y28:Y31*H28:H31),"0")</f>
        <v>168</v>
      </c>
      <c r="Z33" s="37"/>
      <c r="AA33" s="325"/>
      <c r="AB33" s="325"/>
      <c r="AC33" s="325"/>
    </row>
    <row r="34" spans="1:68" ht="16.5" customHeight="1" x14ac:dyDescent="0.25">
      <c r="A34" s="331" t="s">
        <v>90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0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24</v>
      </c>
      <c r="Y37" s="323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4">
        <f>IFERROR(SUM(X36:X37),"0")</f>
        <v>24</v>
      </c>
      <c r="Y38" s="324">
        <f>IFERROR(SUM(Y36:Y37),"0")</f>
        <v>24</v>
      </c>
      <c r="Z38" s="324">
        <f>IFERROR(IF(Z36="",0,Z36),"0")+IFERROR(IF(Z37="",0,Z37),"0")</f>
        <v>0.372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4">
        <f>IFERROR(SUMPRODUCT(X36:X37*H36:H37),"0")</f>
        <v>144</v>
      </c>
      <c r="Y39" s="324">
        <f>IFERROR(SUMPRODUCT(Y36:Y37*H36:H37),"0")</f>
        <v>144</v>
      </c>
      <c r="Z39" s="37"/>
      <c r="AA39" s="325"/>
      <c r="AB39" s="325"/>
      <c r="AC39" s="325"/>
    </row>
    <row r="40" spans="1:68" ht="16.5" customHeight="1" x14ac:dyDescent="0.25">
      <c r="A40" s="331" t="s">
        <v>99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0" t="s">
        <v>100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105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0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24</v>
      </c>
      <c r="Y49" s="323">
        <f t="shared" si="0"/>
        <v>24</v>
      </c>
      <c r="Z49" s="36">
        <f t="shared" si="1"/>
        <v>0.372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179.66399999999999</v>
      </c>
      <c r="BN49" s="67">
        <f t="shared" si="3"/>
        <v>179.66399999999999</v>
      </c>
      <c r="BO49" s="67">
        <f t="shared" si="4"/>
        <v>0.2857142857142857</v>
      </c>
      <c r="BP49" s="67">
        <f t="shared" si="5"/>
        <v>0.2857142857142857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12</v>
      </c>
      <c r="Y51" s="32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8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24</v>
      </c>
      <c r="Y53" s="323">
        <f t="shared" si="0"/>
        <v>24</v>
      </c>
      <c r="Z53" s="36">
        <f t="shared" si="1"/>
        <v>0.372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12</v>
      </c>
      <c r="Y55" s="323">
        <f t="shared" si="0"/>
        <v>12</v>
      </c>
      <c r="Z55" s="36">
        <f t="shared" si="1"/>
        <v>0.186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86.395200000000003</v>
      </c>
      <c r="BN55" s="67">
        <f t="shared" si="3"/>
        <v>86.395200000000003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24</v>
      </c>
      <c r="Y57" s="323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4">
        <f>IFERROR(SUM(X47:X58),"0")</f>
        <v>96</v>
      </c>
      <c r="Y59" s="324">
        <f>IFERROR(SUM(Y47:Y58),"0")</f>
        <v>96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4">
        <f>IFERROR(SUMPRODUCT(X47:X58*H47:H58),"0")</f>
        <v>683.52</v>
      </c>
      <c r="Y60" s="324">
        <f>IFERROR(SUMPRODUCT(Y47:Y58*H47:H58),"0")</f>
        <v>683.52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0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144</v>
      </c>
      <c r="Y63" s="323">
        <f>IFERROR(IF(X63="","",X63),"")</f>
        <v>144</v>
      </c>
      <c r="Z63" s="36">
        <f>IFERROR(IF(X63="","",X63*0.00502),"")</f>
        <v>0.72287999999999997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405.10080000000005</v>
      </c>
      <c r="BN63" s="67">
        <f>IFERROR(Y63*I63,"0")</f>
        <v>405.10080000000005</v>
      </c>
      <c r="BO63" s="67">
        <f>IFERROR(X63/J63,"0")</f>
        <v>0.61538461538461542</v>
      </c>
      <c r="BP63" s="67">
        <f>IFERROR(Y63/J63,"0")</f>
        <v>0.61538461538461542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204</v>
      </c>
      <c r="Y64" s="323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4">
        <f>IFERROR(SUM(X63:X64),"0")</f>
        <v>348</v>
      </c>
      <c r="Y65" s="324">
        <f>IFERROR(SUM(Y63:Y64),"0")</f>
        <v>348</v>
      </c>
      <c r="Z65" s="324">
        <f>IFERROR(IF(Z63="",0,Z63),"0")+IFERROR(IF(Z64="",0,Z64),"0")</f>
        <v>2.4895199999999997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4">
        <f>IFERROR(SUMPRODUCT(X63:X64*H63:H64),"0")</f>
        <v>1408.8</v>
      </c>
      <c r="Y66" s="324">
        <f>IFERROR(SUMPRODUCT(Y63:Y64*H63:H64),"0")</f>
        <v>1408.8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0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0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14</v>
      </c>
      <c r="Y75" s="32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4">
        <f>IFERROR(SUM(X74:X75),"0")</f>
        <v>42</v>
      </c>
      <c r="Y76" s="324">
        <f>IFERROR(SUM(Y74:Y75),"0")</f>
        <v>42</v>
      </c>
      <c r="Z76" s="324">
        <f>IFERROR(IF(Z74="",0,Z74),"0")+IFERROR(IF(Z75="",0,Z75),"0")</f>
        <v>0.75095999999999996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4">
        <f>IFERROR(SUMPRODUCT(X74:X75*H74:H75),"0")</f>
        <v>151.19999999999999</v>
      </c>
      <c r="Y77" s="324">
        <f>IFERROR(SUMPRODUCT(Y74:Y75*H74:H75),"0")</f>
        <v>151.19999999999999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0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5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56</v>
      </c>
      <c r="Y82" s="323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70</v>
      </c>
      <c r="Y84" s="32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4">
        <f>IFERROR(SUM(X80:X85),"0")</f>
        <v>168</v>
      </c>
      <c r="Y86" s="324">
        <f>IFERROR(SUM(Y80:Y85),"0")</f>
        <v>168</v>
      </c>
      <c r="Z86" s="324">
        <f>IFERROR(IF(Z80="",0,Z80),"0")+IFERROR(IF(Z81="",0,Z81),"0")+IFERROR(IF(Z82="",0,Z82),"0")+IFERROR(IF(Z83="",0,Z83),"0")+IFERROR(IF(Z84="",0,Z84),"0")+IFERROR(IF(Z85="",0,Z85),"0")</f>
        <v>3.0038400000000003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4">
        <f>IFERROR(SUMPRODUCT(X80:X85*H80:H85),"0")</f>
        <v>613.20000000000005</v>
      </c>
      <c r="Y87" s="324">
        <f>IFERROR(SUMPRODUCT(Y80:Y85*H80:H85),"0")</f>
        <v>613.20000000000005</v>
      </c>
      <c r="Z87" s="37"/>
      <c r="AA87" s="325"/>
      <c r="AB87" s="325"/>
      <c r="AC87" s="325"/>
    </row>
    <row r="88" spans="1:68" ht="16.5" customHeight="1" x14ac:dyDescent="0.25">
      <c r="A88" s="331" t="s">
        <v>172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0" t="s">
        <v>173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0</v>
      </c>
      <c r="Y90" s="323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4">
        <f>IFERROR(SUM(X90:X92),"0")</f>
        <v>0</v>
      </c>
      <c r="Y93" s="324">
        <f>IFERROR(SUM(Y90:Y92),"0")</f>
        <v>0</v>
      </c>
      <c r="Z93" s="324">
        <f>IFERROR(IF(Z90="",0,Z90),"0")+IFERROR(IF(Z91="",0,Z91),"0")+IFERROR(IF(Z92="",0,Z92),"0")</f>
        <v>0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4">
        <f>IFERROR(SUMPRODUCT(X90:X92*H90:H92),"0")</f>
        <v>0</v>
      </c>
      <c r="Y94" s="324">
        <f>IFERROR(SUMPRODUCT(Y90:Y92*H90:H92),"0")</f>
        <v>0</v>
      </c>
      <c r="Z94" s="37"/>
      <c r="AA94" s="325"/>
      <c r="AB94" s="325"/>
      <c r="AC94" s="325"/>
    </row>
    <row r="95" spans="1:68" ht="16.5" customHeight="1" x14ac:dyDescent="0.25">
      <c r="A95" s="331" t="s">
        <v>182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0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6">
        <v>4607111033970</v>
      </c>
      <c r="E97" s="327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60</v>
      </c>
      <c r="Y97" s="323">
        <f t="shared" ref="Y97:Y105" si="12">IFERROR(IF(X97="","",X97),"")</f>
        <v>60</v>
      </c>
      <c r="Z97" s="36">
        <f t="shared" ref="Z97:Z105" si="13">IFERROR(IF(X97="","",X97*0.0155),"")</f>
        <v>0.92999999999999994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431.976</v>
      </c>
      <c r="BN97" s="67">
        <f t="shared" ref="BN97:BN105" si="15">IFERROR(Y97*I97,"0")</f>
        <v>431.976</v>
      </c>
      <c r="BO97" s="67">
        <f t="shared" ref="BO97:BO105" si="16">IFERROR(X97/J97,"0")</f>
        <v>0.7142857142857143</v>
      </c>
      <c r="BP97" s="67">
        <f t="shared" ref="BP97:BP105" si="17">IFERROR(Y97/J97,"0")</f>
        <v>0.7142857142857143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6">
        <v>4607111039262</v>
      </c>
      <c r="E98" s="327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6">
        <v>4607111034144</v>
      </c>
      <c r="E99" s="327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252</v>
      </c>
      <c r="Y99" s="323">
        <f t="shared" si="12"/>
        <v>252</v>
      </c>
      <c r="Z99" s="36">
        <f t="shared" si="13"/>
        <v>3.9060000000000001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1886.472</v>
      </c>
      <c r="BN99" s="67">
        <f t="shared" si="15"/>
        <v>1886.472</v>
      </c>
      <c r="BO99" s="67">
        <f t="shared" si="16"/>
        <v>3</v>
      </c>
      <c r="BP99" s="67">
        <f t="shared" si="17"/>
        <v>3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6">
        <v>4607111039248</v>
      </c>
      <c r="E100" s="327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6">
        <v>4607111033987</v>
      </c>
      <c r="E101" s="327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60</v>
      </c>
      <c r="Y101" s="323">
        <f t="shared" si="12"/>
        <v>60</v>
      </c>
      <c r="Z101" s="36">
        <f t="shared" si="13"/>
        <v>0.92999999999999994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431.976</v>
      </c>
      <c r="BN101" s="67">
        <f t="shared" si="15"/>
        <v>431.976</v>
      </c>
      <c r="BO101" s="67">
        <f t="shared" si="16"/>
        <v>0.7142857142857143</v>
      </c>
      <c r="BP101" s="67">
        <f t="shared" si="17"/>
        <v>0.7142857142857143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6">
        <v>4607111039293</v>
      </c>
      <c r="E102" s="327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6">
        <v>4607111034151</v>
      </c>
      <c r="E103" s="327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300</v>
      </c>
      <c r="Y103" s="323">
        <f t="shared" si="12"/>
        <v>300</v>
      </c>
      <c r="Z103" s="36">
        <f t="shared" si="13"/>
        <v>4.6500000000000004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2245.7999999999997</v>
      </c>
      <c r="BN103" s="67">
        <f t="shared" si="15"/>
        <v>2245.7999999999997</v>
      </c>
      <c r="BO103" s="67">
        <f t="shared" si="16"/>
        <v>3.5714285714285716</v>
      </c>
      <c r="BP103" s="67">
        <f t="shared" si="17"/>
        <v>3.5714285714285716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6">
        <v>4607111039279</v>
      </c>
      <c r="E104" s="327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9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60</v>
      </c>
      <c r="Y105" s="323">
        <f t="shared" si="12"/>
        <v>60</v>
      </c>
      <c r="Z105" s="36">
        <f t="shared" si="13"/>
        <v>0.92999999999999994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401.15999999999997</v>
      </c>
      <c r="BN105" s="67">
        <f t="shared" si="15"/>
        <v>401.15999999999997</v>
      </c>
      <c r="BO105" s="67">
        <f t="shared" si="16"/>
        <v>0.7142857142857143</v>
      </c>
      <c r="BP105" s="67">
        <f t="shared" si="17"/>
        <v>0.7142857142857143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72</v>
      </c>
      <c r="Q106" s="329"/>
      <c r="R106" s="329"/>
      <c r="S106" s="329"/>
      <c r="T106" s="329"/>
      <c r="U106" s="329"/>
      <c r="V106" s="330"/>
      <c r="W106" s="37" t="s">
        <v>69</v>
      </c>
      <c r="X106" s="324">
        <f>IFERROR(SUM(X97:X105),"0")</f>
        <v>732</v>
      </c>
      <c r="Y106" s="324">
        <f>IFERROR(SUM(Y97:Y105),"0")</f>
        <v>732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11.346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72</v>
      </c>
      <c r="Q107" s="329"/>
      <c r="R107" s="329"/>
      <c r="S107" s="329"/>
      <c r="T107" s="329"/>
      <c r="U107" s="329"/>
      <c r="V107" s="330"/>
      <c r="W107" s="37" t="s">
        <v>73</v>
      </c>
      <c r="X107" s="324">
        <f>IFERROR(SUMPRODUCT(X97:X105*H97:H105),"0")</f>
        <v>5184</v>
      </c>
      <c r="Y107" s="324">
        <f>IFERROR(SUMPRODUCT(Y97:Y105*H97:H105),"0")</f>
        <v>5184</v>
      </c>
      <c r="Z107" s="37"/>
      <c r="AA107" s="325"/>
      <c r="AB107" s="325"/>
      <c r="AC107" s="325"/>
    </row>
    <row r="108" spans="1:68" ht="16.5" customHeight="1" x14ac:dyDescent="0.25">
      <c r="A108" s="331" t="s">
        <v>204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0" t="s">
        <v>141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0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70</v>
      </c>
      <c r="Y110" s="323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0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112</v>
      </c>
      <c r="Y111" s="323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72</v>
      </c>
      <c r="Q112" s="329"/>
      <c r="R112" s="329"/>
      <c r="S112" s="329"/>
      <c r="T112" s="329"/>
      <c r="U112" s="329"/>
      <c r="V112" s="330"/>
      <c r="W112" s="37" t="s">
        <v>69</v>
      </c>
      <c r="X112" s="324">
        <f>IFERROR(SUM(X110:X111),"0")</f>
        <v>182</v>
      </c>
      <c r="Y112" s="324">
        <f>IFERROR(SUM(Y110:Y111),"0")</f>
        <v>182</v>
      </c>
      <c r="Z112" s="324">
        <f>IFERROR(IF(Z110="",0,Z110),"0")+IFERROR(IF(Z111="",0,Z111),"0")</f>
        <v>3.2541599999999997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72</v>
      </c>
      <c r="Q113" s="329"/>
      <c r="R113" s="329"/>
      <c r="S113" s="329"/>
      <c r="T113" s="329"/>
      <c r="U113" s="329"/>
      <c r="V113" s="330"/>
      <c r="W113" s="37" t="s">
        <v>73</v>
      </c>
      <c r="X113" s="324">
        <f>IFERROR(SUMPRODUCT(X110:X111*H110:H111),"0")</f>
        <v>546</v>
      </c>
      <c r="Y113" s="324">
        <f>IFERROR(SUMPRODUCT(Y110:Y111*H110:H111),"0")</f>
        <v>546</v>
      </c>
      <c r="Z113" s="37"/>
      <c r="AA113" s="325"/>
      <c r="AB113" s="325"/>
      <c r="AC113" s="325"/>
    </row>
    <row r="114" spans="1:68" ht="16.5" customHeight="1" x14ac:dyDescent="0.25">
      <c r="A114" s="331" t="s">
        <v>212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0" t="s">
        <v>141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14</v>
      </c>
      <c r="Y116" s="32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216</v>
      </c>
      <c r="B117" s="54" t="s">
        <v>217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20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42</v>
      </c>
      <c r="Y118" s="323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72</v>
      </c>
      <c r="Q119" s="329"/>
      <c r="R119" s="329"/>
      <c r="S119" s="329"/>
      <c r="T119" s="329"/>
      <c r="U119" s="329"/>
      <c r="V119" s="330"/>
      <c r="W119" s="37" t="s">
        <v>69</v>
      </c>
      <c r="X119" s="324">
        <f>IFERROR(SUM(X116:X118),"0")</f>
        <v>56</v>
      </c>
      <c r="Y119" s="324">
        <f>IFERROR(SUM(Y116:Y118),"0")</f>
        <v>56</v>
      </c>
      <c r="Z119" s="324">
        <f>IFERROR(IF(Z116="",0,Z116),"0")+IFERROR(IF(Z117="",0,Z117),"0")+IFERROR(IF(Z118="",0,Z118),"0")</f>
        <v>1.0012799999999999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72</v>
      </c>
      <c r="Q120" s="329"/>
      <c r="R120" s="329"/>
      <c r="S120" s="329"/>
      <c r="T120" s="329"/>
      <c r="U120" s="329"/>
      <c r="V120" s="330"/>
      <c r="W120" s="37" t="s">
        <v>73</v>
      </c>
      <c r="X120" s="324">
        <f>IFERROR(SUMPRODUCT(X116:X118*H116:H118),"0")</f>
        <v>168</v>
      </c>
      <c r="Y120" s="324">
        <f>IFERROR(SUMPRODUCT(Y116:Y118*H116:H118),"0")</f>
        <v>168</v>
      </c>
      <c r="Z120" s="37"/>
      <c r="AA120" s="325"/>
      <c r="AB120" s="325"/>
      <c r="AC120" s="325"/>
    </row>
    <row r="121" spans="1:68" ht="16.5" customHeight="1" x14ac:dyDescent="0.25">
      <c r="A121" s="331" t="s">
        <v>222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0" t="s">
        <v>141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8"/>
      <c r="AB122" s="318"/>
      <c r="AC122" s="318"/>
    </row>
    <row r="123" spans="1:68" ht="27" customHeight="1" x14ac:dyDescent="0.25">
      <c r="A123" s="54" t="s">
        <v>223</v>
      </c>
      <c r="B123" s="54" t="s">
        <v>224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28</v>
      </c>
      <c r="Y124" s="32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28</v>
      </c>
      <c r="Y125" s="323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91.839999999999989</v>
      </c>
      <c r="BN125" s="67">
        <f>IFERROR(Y125*I125,"0")</f>
        <v>91.839999999999989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72</v>
      </c>
      <c r="Q126" s="329"/>
      <c r="R126" s="329"/>
      <c r="S126" s="329"/>
      <c r="T126" s="329"/>
      <c r="U126" s="329"/>
      <c r="V126" s="330"/>
      <c r="W126" s="37" t="s">
        <v>69</v>
      </c>
      <c r="X126" s="324">
        <f>IFERROR(SUM(X123:X125),"0")</f>
        <v>56</v>
      </c>
      <c r="Y126" s="324">
        <f>IFERROR(SUM(Y123:Y125),"0")</f>
        <v>56</v>
      </c>
      <c r="Z126" s="324">
        <f>IFERROR(IF(Z123="",0,Z123),"0")+IFERROR(IF(Z124="",0,Z124),"0")+IFERROR(IF(Z125="",0,Z125),"0")</f>
        <v>1.0012799999999999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72</v>
      </c>
      <c r="Q127" s="329"/>
      <c r="R127" s="329"/>
      <c r="S127" s="329"/>
      <c r="T127" s="329"/>
      <c r="U127" s="329"/>
      <c r="V127" s="330"/>
      <c r="W127" s="37" t="s">
        <v>73</v>
      </c>
      <c r="X127" s="324">
        <f>IFERROR(SUMPRODUCT(X123:X125*H123:H125),"0")</f>
        <v>168</v>
      </c>
      <c r="Y127" s="324">
        <f>IFERROR(SUMPRODUCT(Y123:Y125*H123:H125),"0")</f>
        <v>168</v>
      </c>
      <c r="Z127" s="37"/>
      <c r="AA127" s="325"/>
      <c r="AB127" s="325"/>
      <c r="AC127" s="325"/>
    </row>
    <row r="128" spans="1:68" ht="16.5" customHeight="1" x14ac:dyDescent="0.25">
      <c r="A128" s="331" t="s">
        <v>230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0" t="s">
        <v>141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8"/>
      <c r="AB129" s="318"/>
      <c r="AC129" s="318"/>
    </row>
    <row r="130" spans="1:68" ht="27" customHeight="1" x14ac:dyDescent="0.25">
      <c r="A130" s="54" t="s">
        <v>231</v>
      </c>
      <c r="B130" s="54" t="s">
        <v>232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72</v>
      </c>
      <c r="Q131" s="329"/>
      <c r="R131" s="329"/>
      <c r="S131" s="329"/>
      <c r="T131" s="329"/>
      <c r="U131" s="329"/>
      <c r="V131" s="330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72</v>
      </c>
      <c r="Q132" s="329"/>
      <c r="R132" s="329"/>
      <c r="S132" s="329"/>
      <c r="T132" s="329"/>
      <c r="U132" s="329"/>
      <c r="V132" s="330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234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0" t="s">
        <v>235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8"/>
      <c r="AB134" s="318"/>
      <c r="AC134" s="318"/>
    </row>
    <row r="135" spans="1:68" ht="27" customHeight="1" x14ac:dyDescent="0.25">
      <c r="A135" s="54" t="s">
        <v>236</v>
      </c>
      <c r="B135" s="54" t="s">
        <v>237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6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241</v>
      </c>
      <c r="B136" s="54" t="s">
        <v>242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72</v>
      </c>
      <c r="Q137" s="329"/>
      <c r="R137" s="329"/>
      <c r="S137" s="329"/>
      <c r="T137" s="329"/>
      <c r="U137" s="329"/>
      <c r="V137" s="330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72</v>
      </c>
      <c r="Q138" s="329"/>
      <c r="R138" s="329"/>
      <c r="S138" s="329"/>
      <c r="T138" s="329"/>
      <c r="U138" s="329"/>
      <c r="V138" s="330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243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0" t="s">
        <v>141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8"/>
      <c r="AB140" s="318"/>
      <c r="AC140" s="318"/>
    </row>
    <row r="141" spans="1:68" ht="27" customHeight="1" x14ac:dyDescent="0.25">
      <c r="A141" s="54" t="s">
        <v>244</v>
      </c>
      <c r="B141" s="54" t="s">
        <v>245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72</v>
      </c>
      <c r="Q142" s="329"/>
      <c r="R142" s="329"/>
      <c r="S142" s="329"/>
      <c r="T142" s="329"/>
      <c r="U142" s="329"/>
      <c r="V142" s="330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72</v>
      </c>
      <c r="Q143" s="329"/>
      <c r="R143" s="329"/>
      <c r="S143" s="329"/>
      <c r="T143" s="329"/>
      <c r="U143" s="329"/>
      <c r="V143" s="330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customHeight="1" x14ac:dyDescent="0.25">
      <c r="A145" s="331" t="s">
        <v>248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0" t="s">
        <v>141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8"/>
      <c r="AB146" s="318"/>
      <c r="AC146" s="318"/>
    </row>
    <row r="147" spans="1:68" ht="27" customHeight="1" x14ac:dyDescent="0.25">
      <c r="A147" s="54" t="s">
        <v>249</v>
      </c>
      <c r="B147" s="54" t="s">
        <v>250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72</v>
      </c>
      <c r="Q148" s="329"/>
      <c r="R148" s="329"/>
      <c r="S148" s="329"/>
      <c r="T148" s="329"/>
      <c r="U148" s="329"/>
      <c r="V148" s="330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72</v>
      </c>
      <c r="Q149" s="329"/>
      <c r="R149" s="329"/>
      <c r="S149" s="329"/>
      <c r="T149" s="329"/>
      <c r="U149" s="329"/>
      <c r="V149" s="330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252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0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8"/>
      <c r="AB151" s="318"/>
      <c r="AC151" s="318"/>
    </row>
    <row r="152" spans="1:68" ht="16.5" customHeight="1" x14ac:dyDescent="0.25">
      <c r="A152" s="54" t="s">
        <v>253</v>
      </c>
      <c r="B152" s="54" t="s">
        <v>254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1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12</v>
      </c>
      <c r="Y153" s="32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62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36</v>
      </c>
      <c r="Y154" s="323">
        <f>IFERROR(IF(X154="","",X154),"")</f>
        <v>36</v>
      </c>
      <c r="Z154" s="36">
        <f>IFERROR(IF(X154="","",X154*0.00866),"")</f>
        <v>0.31175999999999998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187.67519999999999</v>
      </c>
      <c r="BN154" s="67">
        <f>IFERROR(Y154*I154,"0")</f>
        <v>187.67519999999999</v>
      </c>
      <c r="BO154" s="67">
        <f>IFERROR(X154/J154,"0")</f>
        <v>0.25</v>
      </c>
      <c r="BP154" s="67">
        <f>IFERROR(Y154/J154,"0")</f>
        <v>0.25</v>
      </c>
    </row>
    <row r="155" spans="1:68" ht="27" customHeight="1" x14ac:dyDescent="0.25">
      <c r="A155" s="54" t="s">
        <v>265</v>
      </c>
      <c r="B155" s="54" t="s">
        <v>266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72</v>
      </c>
      <c r="Q156" s="329"/>
      <c r="R156" s="329"/>
      <c r="S156" s="329"/>
      <c r="T156" s="329"/>
      <c r="U156" s="329"/>
      <c r="V156" s="330"/>
      <c r="W156" s="37" t="s">
        <v>69</v>
      </c>
      <c r="X156" s="324">
        <f>IFERROR(SUM(X152:X155),"0")</f>
        <v>48</v>
      </c>
      <c r="Y156" s="324">
        <f>IFERROR(SUM(Y152:Y155),"0")</f>
        <v>48</v>
      </c>
      <c r="Z156" s="324">
        <f>IFERROR(IF(Z152="",0,Z152),"0")+IFERROR(IF(Z153="",0,Z153),"0")+IFERROR(IF(Z154="",0,Z154),"0")+IFERROR(IF(Z155="",0,Z155),"0")</f>
        <v>0.41567999999999994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72</v>
      </c>
      <c r="Q157" s="329"/>
      <c r="R157" s="329"/>
      <c r="S157" s="329"/>
      <c r="T157" s="329"/>
      <c r="U157" s="329"/>
      <c r="V157" s="330"/>
      <c r="W157" s="37" t="s">
        <v>73</v>
      </c>
      <c r="X157" s="324">
        <f>IFERROR(SUMPRODUCT(X152:X155*H152:H155),"0")</f>
        <v>240</v>
      </c>
      <c r="Y157" s="324">
        <f>IFERROR(SUMPRODUCT(Y152:Y155*H152:H155),"0")</f>
        <v>240</v>
      </c>
      <c r="Z157" s="37"/>
      <c r="AA157" s="325"/>
      <c r="AB157" s="325"/>
      <c r="AC157" s="325"/>
    </row>
    <row r="158" spans="1:68" ht="14.25" customHeight="1" x14ac:dyDescent="0.25">
      <c r="A158" s="350" t="s">
        <v>269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8"/>
      <c r="AB158" s="318"/>
      <c r="AC158" s="318"/>
    </row>
    <row r="159" spans="1:68" ht="27" customHeight="1" x14ac:dyDescent="0.25">
      <c r="A159" s="54" t="s">
        <v>270</v>
      </c>
      <c r="B159" s="54" t="s">
        <v>271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273</v>
      </c>
      <c r="B160" s="54" t="s">
        <v>274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72</v>
      </c>
      <c r="Q161" s="329"/>
      <c r="R161" s="329"/>
      <c r="S161" s="329"/>
      <c r="T161" s="329"/>
      <c r="U161" s="329"/>
      <c r="V161" s="330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72</v>
      </c>
      <c r="Q162" s="329"/>
      <c r="R162" s="329"/>
      <c r="S162" s="329"/>
      <c r="T162" s="329"/>
      <c r="U162" s="329"/>
      <c r="V162" s="330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customHeight="1" x14ac:dyDescent="0.25">
      <c r="A164" s="331" t="s">
        <v>276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0" t="s">
        <v>76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84</v>
      </c>
      <c r="Y166" s="323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98</v>
      </c>
      <c r="Y167" s="323">
        <f>IFERROR(IF(X167="","",X167),"")</f>
        <v>98</v>
      </c>
      <c r="Z167" s="36">
        <f>IFERROR(IF(X167="","",X167*0.01788),"")</f>
        <v>1.75224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332.024</v>
      </c>
      <c r="BN167" s="67">
        <f>IFERROR(Y167*I167,"0")</f>
        <v>332.024</v>
      </c>
      <c r="BO167" s="67">
        <f>IFERROR(X167/J167,"0")</f>
        <v>1.4</v>
      </c>
      <c r="BP167" s="67">
        <f>IFERROR(Y167/J167,"0")</f>
        <v>1.4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39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72</v>
      </c>
      <c r="Q169" s="329"/>
      <c r="R169" s="329"/>
      <c r="S169" s="329"/>
      <c r="T169" s="329"/>
      <c r="U169" s="329"/>
      <c r="V169" s="330"/>
      <c r="W169" s="37" t="s">
        <v>69</v>
      </c>
      <c r="X169" s="324">
        <f>IFERROR(SUM(X166:X168),"0")</f>
        <v>210</v>
      </c>
      <c r="Y169" s="324">
        <f>IFERROR(SUM(Y166:Y168),"0")</f>
        <v>210</v>
      </c>
      <c r="Z169" s="324">
        <f>IFERROR(IF(Z166="",0,Z166),"0")+IFERROR(IF(Z167="",0,Z167),"0")+IFERROR(IF(Z168="",0,Z168),"0")</f>
        <v>3.7547999999999995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72</v>
      </c>
      <c r="Q170" s="329"/>
      <c r="R170" s="329"/>
      <c r="S170" s="329"/>
      <c r="T170" s="329"/>
      <c r="U170" s="329"/>
      <c r="V170" s="330"/>
      <c r="W170" s="37" t="s">
        <v>73</v>
      </c>
      <c r="X170" s="324">
        <f>IFERROR(SUMPRODUCT(X166:X168*H166:H168),"0")</f>
        <v>630</v>
      </c>
      <c r="Y170" s="324">
        <f>IFERROR(SUMPRODUCT(Y166:Y168*H166:H168),"0")</f>
        <v>630</v>
      </c>
      <c r="Z170" s="37"/>
      <c r="AA170" s="325"/>
      <c r="AB170" s="325"/>
      <c r="AC170" s="325"/>
    </row>
    <row r="171" spans="1:68" ht="14.25" customHeight="1" x14ac:dyDescent="0.25">
      <c r="A171" s="350" t="s">
        <v>286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8"/>
      <c r="AB171" s="318"/>
      <c r="AC171" s="318"/>
    </row>
    <row r="172" spans="1:68" ht="27" customHeight="1" x14ac:dyDescent="0.25">
      <c r="A172" s="54" t="s">
        <v>287</v>
      </c>
      <c r="B172" s="54" t="s">
        <v>288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2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294</v>
      </c>
      <c r="B173" s="54" t="s">
        <v>295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72</v>
      </c>
      <c r="Q174" s="329"/>
      <c r="R174" s="329"/>
      <c r="S174" s="329"/>
      <c r="T174" s="329"/>
      <c r="U174" s="329"/>
      <c r="V174" s="330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72</v>
      </c>
      <c r="Q175" s="329"/>
      <c r="R175" s="329"/>
      <c r="S175" s="329"/>
      <c r="T175" s="329"/>
      <c r="U175" s="329"/>
      <c r="V175" s="330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customHeight="1" x14ac:dyDescent="0.25">
      <c r="A177" s="331" t="s">
        <v>298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0" t="s">
        <v>141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4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7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8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14</v>
      </c>
      <c r="Y181" s="323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43.450400000000002</v>
      </c>
      <c r="BN181" s="67">
        <f>IFERROR(Y181*I181,"0")</f>
        <v>43.450400000000002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72</v>
      </c>
      <c r="Q182" s="329"/>
      <c r="R182" s="329"/>
      <c r="S182" s="329"/>
      <c r="T182" s="329"/>
      <c r="U182" s="329"/>
      <c r="V182" s="330"/>
      <c r="W182" s="37" t="s">
        <v>69</v>
      </c>
      <c r="X182" s="324">
        <f>IFERROR(SUM(X179:X181),"0")</f>
        <v>14</v>
      </c>
      <c r="Y182" s="324">
        <f>IFERROR(SUM(Y179:Y181),"0")</f>
        <v>14</v>
      </c>
      <c r="Z182" s="324">
        <f>IFERROR(IF(Z179="",0,Z179),"0")+IFERROR(IF(Z180="",0,Z180),"0")+IFERROR(IF(Z181="",0,Z181),"0")</f>
        <v>0.25031999999999999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72</v>
      </c>
      <c r="Q183" s="329"/>
      <c r="R183" s="329"/>
      <c r="S183" s="329"/>
      <c r="T183" s="329"/>
      <c r="U183" s="329"/>
      <c r="V183" s="330"/>
      <c r="W183" s="37" t="s">
        <v>73</v>
      </c>
      <c r="X183" s="324">
        <f>IFERROR(SUMPRODUCT(X179:X181*H179:H181),"0")</f>
        <v>33.6</v>
      </c>
      <c r="Y183" s="324">
        <f>IFERROR(SUMPRODUCT(Y179:Y181*H179:H181),"0")</f>
        <v>33.6</v>
      </c>
      <c r="Z183" s="37"/>
      <c r="AA183" s="325"/>
      <c r="AB183" s="325"/>
      <c r="AC183" s="325"/>
    </row>
    <row r="184" spans="1:68" ht="16.5" customHeight="1" x14ac:dyDescent="0.25">
      <c r="A184" s="331" t="s">
        <v>311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0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60</v>
      </c>
      <c r="Y186" s="323">
        <f>IFERROR(IF(X186="","",X186),"")</f>
        <v>60</v>
      </c>
      <c r="Z186" s="36">
        <f>IFERROR(IF(X186="","",X186*0.0155),"")</f>
        <v>0.92999999999999994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352.2</v>
      </c>
      <c r="BN186" s="67">
        <f>IFERROR(Y186*I186,"0")</f>
        <v>352.2</v>
      </c>
      <c r="BO186" s="67">
        <f>IFERROR(X186/J186,"0")</f>
        <v>0.7142857142857143</v>
      </c>
      <c r="BP186" s="67">
        <f>IFERROR(Y186/J186,"0")</f>
        <v>0.7142857142857143</v>
      </c>
    </row>
    <row r="187" spans="1:68" ht="27" customHeight="1" x14ac:dyDescent="0.25">
      <c r="A187" s="54" t="s">
        <v>315</v>
      </c>
      <c r="B187" s="54" t="s">
        <v>316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72</v>
      </c>
      <c r="Q189" s="329"/>
      <c r="R189" s="329"/>
      <c r="S189" s="329"/>
      <c r="T189" s="329"/>
      <c r="U189" s="329"/>
      <c r="V189" s="330"/>
      <c r="W189" s="37" t="s">
        <v>69</v>
      </c>
      <c r="X189" s="324">
        <f>IFERROR(SUM(X186:X188),"0")</f>
        <v>60</v>
      </c>
      <c r="Y189" s="324">
        <f>IFERROR(SUM(Y186:Y188),"0")</f>
        <v>60</v>
      </c>
      <c r="Z189" s="324">
        <f>IFERROR(IF(Z186="",0,Z186),"0")+IFERROR(IF(Z187="",0,Z187),"0")+IFERROR(IF(Z188="",0,Z188),"0")</f>
        <v>0.92999999999999994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72</v>
      </c>
      <c r="Q190" s="329"/>
      <c r="R190" s="329"/>
      <c r="S190" s="329"/>
      <c r="T190" s="329"/>
      <c r="U190" s="329"/>
      <c r="V190" s="330"/>
      <c r="W190" s="37" t="s">
        <v>73</v>
      </c>
      <c r="X190" s="324">
        <f>IFERROR(SUMPRODUCT(X186:X188*H186:H188),"0")</f>
        <v>336</v>
      </c>
      <c r="Y190" s="324">
        <f>IFERROR(SUMPRODUCT(Y186:Y188*H186:H188),"0")</f>
        <v>336</v>
      </c>
      <c r="Z190" s="37"/>
      <c r="AA190" s="325"/>
      <c r="AB190" s="325"/>
      <c r="AC190" s="325"/>
    </row>
    <row r="191" spans="1:68" ht="16.5" customHeight="1" x14ac:dyDescent="0.25">
      <c r="A191" s="331" t="s">
        <v>321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0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8"/>
      <c r="AB192" s="318"/>
      <c r="AC192" s="318"/>
    </row>
    <row r="193" spans="1:68" ht="27" customHeight="1" x14ac:dyDescent="0.25">
      <c r="A193" s="54" t="s">
        <v>322</v>
      </c>
      <c r="B193" s="54" t="s">
        <v>323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330</v>
      </c>
      <c r="B196" s="54" t="s">
        <v>331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332</v>
      </c>
      <c r="B197" s="54" t="s">
        <v>333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72</v>
      </c>
      <c r="Q199" s="329"/>
      <c r="R199" s="329"/>
      <c r="S199" s="329"/>
      <c r="T199" s="329"/>
      <c r="U199" s="329"/>
      <c r="V199" s="330"/>
      <c r="W199" s="37" t="s">
        <v>69</v>
      </c>
      <c r="X199" s="324">
        <f>IFERROR(SUM(X193:X198),"0")</f>
        <v>0</v>
      </c>
      <c r="Y199" s="324">
        <f>IFERROR(SUM(Y193:Y198),"0")</f>
        <v>0</v>
      </c>
      <c r="Z199" s="324">
        <f>IFERROR(IF(Z193="",0,Z193),"0")+IFERROR(IF(Z194="",0,Z194),"0")+IFERROR(IF(Z195="",0,Z195),"0")+IFERROR(IF(Z196="",0,Z196),"0")+IFERROR(IF(Z197="",0,Z197),"0")+IFERROR(IF(Z198="",0,Z198),"0")</f>
        <v>0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72</v>
      </c>
      <c r="Q200" s="329"/>
      <c r="R200" s="329"/>
      <c r="S200" s="329"/>
      <c r="T200" s="329"/>
      <c r="U200" s="329"/>
      <c r="V200" s="330"/>
      <c r="W200" s="37" t="s">
        <v>73</v>
      </c>
      <c r="X200" s="324">
        <f>IFERROR(SUMPRODUCT(X193:X198*H193:H198),"0")</f>
        <v>0</v>
      </c>
      <c r="Y200" s="324">
        <f>IFERROR(SUMPRODUCT(Y193:Y198*H193:H198),"0")</f>
        <v>0</v>
      </c>
      <c r="Z200" s="37"/>
      <c r="AA200" s="325"/>
      <c r="AB200" s="325"/>
      <c r="AC200" s="325"/>
    </row>
    <row r="201" spans="1:68" ht="16.5" customHeight="1" x14ac:dyDescent="0.25">
      <c r="A201" s="331" t="s">
        <v>336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0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8"/>
      <c r="AB202" s="318"/>
      <c r="AC202" s="318"/>
    </row>
    <row r="203" spans="1:68" ht="27" customHeight="1" x14ac:dyDescent="0.25">
      <c r="A203" s="54" t="s">
        <v>337</v>
      </c>
      <c r="B203" s="54" t="s">
        <v>338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48</v>
      </c>
      <c r="Y206" s="323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72</v>
      </c>
      <c r="Q207" s="329"/>
      <c r="R207" s="329"/>
      <c r="S207" s="329"/>
      <c r="T207" s="329"/>
      <c r="U207" s="329"/>
      <c r="V207" s="330"/>
      <c r="W207" s="37" t="s">
        <v>69</v>
      </c>
      <c r="X207" s="324">
        <f>IFERROR(SUM(X203:X206),"0")</f>
        <v>48</v>
      </c>
      <c r="Y207" s="324">
        <f>IFERROR(SUM(Y203:Y206),"0")</f>
        <v>48</v>
      </c>
      <c r="Z207" s="324">
        <f>IFERROR(IF(Z203="",0,Z203),"0")+IFERROR(IF(Z204="",0,Z204),"0")+IFERROR(IF(Z205="",0,Z205),"0")+IFERROR(IF(Z206="",0,Z206),"0")</f>
        <v>0.74399999999999999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72</v>
      </c>
      <c r="Q208" s="329"/>
      <c r="R208" s="329"/>
      <c r="S208" s="329"/>
      <c r="T208" s="329"/>
      <c r="U208" s="329"/>
      <c r="V208" s="330"/>
      <c r="W208" s="37" t="s">
        <v>73</v>
      </c>
      <c r="X208" s="324">
        <f>IFERROR(SUMPRODUCT(X203:X206*H203:H206),"0")</f>
        <v>345.6</v>
      </c>
      <c r="Y208" s="324">
        <f>IFERROR(SUMPRODUCT(Y203:Y206*H203:H206),"0")</f>
        <v>345.6</v>
      </c>
      <c r="Z208" s="37"/>
      <c r="AA208" s="325"/>
      <c r="AB208" s="325"/>
      <c r="AC208" s="325"/>
    </row>
    <row r="209" spans="1:68" ht="16.5" customHeight="1" x14ac:dyDescent="0.25">
      <c r="A209" s="331" t="s">
        <v>347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0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8"/>
      <c r="AB210" s="318"/>
      <c r="AC210" s="318"/>
    </row>
    <row r="211" spans="1:68" ht="16.5" customHeight="1" x14ac:dyDescent="0.25">
      <c r="A211" s="54" t="s">
        <v>348</v>
      </c>
      <c r="B211" s="54" t="s">
        <v>349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72</v>
      </c>
      <c r="Q212" s="329"/>
      <c r="R212" s="329"/>
      <c r="S212" s="329"/>
      <c r="T212" s="329"/>
      <c r="U212" s="329"/>
      <c r="V212" s="330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72</v>
      </c>
      <c r="Q213" s="329"/>
      <c r="R213" s="329"/>
      <c r="S213" s="329"/>
      <c r="T213" s="329"/>
      <c r="U213" s="329"/>
      <c r="V213" s="330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351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0" t="s">
        <v>286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8"/>
      <c r="AB215" s="318"/>
      <c r="AC215" s="318"/>
    </row>
    <row r="216" spans="1:68" ht="27" customHeight="1" x14ac:dyDescent="0.25">
      <c r="A216" s="54" t="s">
        <v>352</v>
      </c>
      <c r="B216" s="54" t="s">
        <v>353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72</v>
      </c>
      <c r="Q217" s="329"/>
      <c r="R217" s="329"/>
      <c r="S217" s="329"/>
      <c r="T217" s="329"/>
      <c r="U217" s="329"/>
      <c r="V217" s="330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72</v>
      </c>
      <c r="Q218" s="329"/>
      <c r="R218" s="329"/>
      <c r="S218" s="329"/>
      <c r="T218" s="329"/>
      <c r="U218" s="329"/>
      <c r="V218" s="330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355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0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8"/>
      <c r="AB220" s="318"/>
      <c r="AC220" s="318"/>
    </row>
    <row r="221" spans="1:68" ht="16.5" customHeight="1" x14ac:dyDescent="0.25">
      <c r="A221" s="54" t="s">
        <v>356</v>
      </c>
      <c r="B221" s="54" t="s">
        <v>357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6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72</v>
      </c>
      <c r="Q223" s="329"/>
      <c r="R223" s="329"/>
      <c r="S223" s="329"/>
      <c r="T223" s="329"/>
      <c r="U223" s="329"/>
      <c r="V223" s="330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72</v>
      </c>
      <c r="Q224" s="329"/>
      <c r="R224" s="329"/>
      <c r="S224" s="329"/>
      <c r="T224" s="329"/>
      <c r="U224" s="329"/>
      <c r="V224" s="330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customHeight="1" x14ac:dyDescent="0.25">
      <c r="A226" s="331" t="s">
        <v>363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0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8"/>
      <c r="AB227" s="318"/>
      <c r="AC227" s="318"/>
    </row>
    <row r="228" spans="1:68" ht="27" customHeight="1" x14ac:dyDescent="0.25">
      <c r="A228" s="54" t="s">
        <v>364</v>
      </c>
      <c r="B228" s="54" t="s">
        <v>365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7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72</v>
      </c>
      <c r="Q229" s="329"/>
      <c r="R229" s="329"/>
      <c r="S229" s="329"/>
      <c r="T229" s="329"/>
      <c r="U229" s="329"/>
      <c r="V229" s="330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72</v>
      </c>
      <c r="Q230" s="329"/>
      <c r="R230" s="329"/>
      <c r="S230" s="329"/>
      <c r="T230" s="329"/>
      <c r="U230" s="329"/>
      <c r="V230" s="330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customHeight="1" x14ac:dyDescent="0.25">
      <c r="A232" s="331" t="s">
        <v>369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0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72</v>
      </c>
      <c r="Q236" s="329"/>
      <c r="R236" s="329"/>
      <c r="S236" s="329"/>
      <c r="T236" s="329"/>
      <c r="U236" s="329"/>
      <c r="V236" s="330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72</v>
      </c>
      <c r="Q237" s="329"/>
      <c r="R237" s="329"/>
      <c r="S237" s="329"/>
      <c r="T237" s="329"/>
      <c r="U237" s="329"/>
      <c r="V237" s="330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customHeight="1" x14ac:dyDescent="0.25">
      <c r="A238" s="331" t="s">
        <v>375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0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8"/>
      <c r="AB239" s="318"/>
      <c r="AC239" s="318"/>
    </row>
    <row r="240" spans="1:68" ht="27" customHeight="1" x14ac:dyDescent="0.25">
      <c r="A240" s="54" t="s">
        <v>376</v>
      </c>
      <c r="B240" s="54" t="s">
        <v>377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72</v>
      </c>
      <c r="Q241" s="329"/>
      <c r="R241" s="329"/>
      <c r="S241" s="329"/>
      <c r="T241" s="329"/>
      <c r="U241" s="329"/>
      <c r="V241" s="330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72</v>
      </c>
      <c r="Q242" s="329"/>
      <c r="R242" s="329"/>
      <c r="S242" s="329"/>
      <c r="T242" s="329"/>
      <c r="U242" s="329"/>
      <c r="V242" s="330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customHeight="1" x14ac:dyDescent="0.25">
      <c r="A244" s="331" t="s">
        <v>379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0" t="s">
        <v>141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8"/>
      <c r="AB245" s="318"/>
      <c r="AC245" s="318"/>
    </row>
    <row r="246" spans="1:68" ht="37.5" customHeight="1" x14ac:dyDescent="0.25">
      <c r="A246" s="54" t="s">
        <v>380</v>
      </c>
      <c r="B246" s="54" t="s">
        <v>381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4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72</v>
      </c>
      <c r="Q247" s="329"/>
      <c r="R247" s="329"/>
      <c r="S247" s="329"/>
      <c r="T247" s="329"/>
      <c r="U247" s="329"/>
      <c r="V247" s="330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72</v>
      </c>
      <c r="Q248" s="329"/>
      <c r="R248" s="329"/>
      <c r="S248" s="329"/>
      <c r="T248" s="329"/>
      <c r="U248" s="329"/>
      <c r="V248" s="330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customHeight="1" x14ac:dyDescent="0.25">
      <c r="A250" s="331" t="s">
        <v>248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0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27" customHeight="1" x14ac:dyDescent="0.25">
      <c r="A252" s="54" t="s">
        <v>384</v>
      </c>
      <c r="B252" s="54" t="s">
        <v>385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55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514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68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72</v>
      </c>
      <c r="Q255" s="329"/>
      <c r="R255" s="329"/>
      <c r="S255" s="329"/>
      <c r="T255" s="329"/>
      <c r="U255" s="329"/>
      <c r="V255" s="330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72</v>
      </c>
      <c r="Q256" s="329"/>
      <c r="R256" s="329"/>
      <c r="S256" s="329"/>
      <c r="T256" s="329"/>
      <c r="U256" s="329"/>
      <c r="V256" s="330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customHeight="1" x14ac:dyDescent="0.25">
      <c r="A257" s="350" t="s">
        <v>146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395</v>
      </c>
      <c r="B258" s="54" t="s">
        <v>396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7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72</v>
      </c>
      <c r="Q259" s="329"/>
      <c r="R259" s="329"/>
      <c r="S259" s="329"/>
      <c r="T259" s="329"/>
      <c r="U259" s="329"/>
      <c r="V259" s="330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72</v>
      </c>
      <c r="Q260" s="329"/>
      <c r="R260" s="329"/>
      <c r="S260" s="329"/>
      <c r="T260" s="329"/>
      <c r="U260" s="329"/>
      <c r="V260" s="330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0" t="s">
        <v>76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21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84</v>
      </c>
      <c r="Y262" s="323">
        <f>IFERROR(IF(X262="","",X262),"")</f>
        <v>84</v>
      </c>
      <c r="Z262" s="36">
        <f>IFERROR(IF(X262="","",X262*0.0155),"")</f>
        <v>1.302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525.84</v>
      </c>
      <c r="BN262" s="67">
        <f>IFERROR(Y262*I262,"0")</f>
        <v>525.84</v>
      </c>
      <c r="BO262" s="67">
        <f>IFERROR(X262/J262,"0")</f>
        <v>1</v>
      </c>
      <c r="BP262" s="67">
        <f>IFERROR(Y262/J262,"0")</f>
        <v>1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6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18</v>
      </c>
      <c r="Y263" s="323">
        <f>IFERROR(IF(X263="","",X263),"")</f>
        <v>18</v>
      </c>
      <c r="Z263" s="36">
        <f>IFERROR(IF(X263="","",X263*0.00502),"")</f>
        <v>9.0359999999999996E-2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51.21</v>
      </c>
      <c r="BN263" s="67">
        <f>IFERROR(Y263*I263,"0")</f>
        <v>51.21</v>
      </c>
      <c r="BO263" s="67">
        <f>IFERROR(X263/J263,"0")</f>
        <v>7.6923076923076927E-2</v>
      </c>
      <c r="BP263" s="67">
        <f>IFERROR(Y263/J263,"0")</f>
        <v>7.6923076923076927E-2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72</v>
      </c>
      <c r="Q264" s="329"/>
      <c r="R264" s="329"/>
      <c r="S264" s="329"/>
      <c r="T264" s="329"/>
      <c r="U264" s="329"/>
      <c r="V264" s="330"/>
      <c r="W264" s="37" t="s">
        <v>69</v>
      </c>
      <c r="X264" s="324">
        <f>IFERROR(SUM(X262:X263),"0")</f>
        <v>102</v>
      </c>
      <c r="Y264" s="324">
        <f>IFERROR(SUM(Y262:Y263),"0")</f>
        <v>102</v>
      </c>
      <c r="Z264" s="324">
        <f>IFERROR(IF(Z262="",0,Z262),"0")+IFERROR(IF(Z263="",0,Z263),"0")</f>
        <v>1.39236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72</v>
      </c>
      <c r="Q265" s="329"/>
      <c r="R265" s="329"/>
      <c r="S265" s="329"/>
      <c r="T265" s="329"/>
      <c r="U265" s="329"/>
      <c r="V265" s="330"/>
      <c r="W265" s="37" t="s">
        <v>73</v>
      </c>
      <c r="X265" s="324">
        <f>IFERROR(SUMPRODUCT(X262:X263*H262:H263),"0")</f>
        <v>552.6</v>
      </c>
      <c r="Y265" s="324">
        <f>IFERROR(SUMPRODUCT(Y262:Y263*H262:H263),"0")</f>
        <v>552.6</v>
      </c>
      <c r="Z265" s="37"/>
      <c r="AA265" s="325"/>
      <c r="AB265" s="325"/>
      <c r="AC265" s="325"/>
    </row>
    <row r="266" spans="1:68" ht="14.25" customHeight="1" x14ac:dyDescent="0.25">
      <c r="A266" s="350" t="s">
        <v>173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44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392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36</v>
      </c>
      <c r="Y268" s="323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72</v>
      </c>
      <c r="Q270" s="329"/>
      <c r="R270" s="329"/>
      <c r="S270" s="329"/>
      <c r="T270" s="329"/>
      <c r="U270" s="329"/>
      <c r="V270" s="330"/>
      <c r="W270" s="37" t="s">
        <v>69</v>
      </c>
      <c r="X270" s="324">
        <f>IFERROR(SUM(X267:X269),"0")</f>
        <v>64</v>
      </c>
      <c r="Y270" s="324">
        <f>IFERROR(SUM(Y267:Y269),"0")</f>
        <v>64</v>
      </c>
      <c r="Z270" s="324">
        <f>IFERROR(IF(Z267="",0,Z267),"0")+IFERROR(IF(Z268="",0,Z268),"0")+IFERROR(IF(Z269="",0,Z269),"0")</f>
        <v>0.82008000000000003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72</v>
      </c>
      <c r="Q271" s="329"/>
      <c r="R271" s="329"/>
      <c r="S271" s="329"/>
      <c r="T271" s="329"/>
      <c r="U271" s="329"/>
      <c r="V271" s="330"/>
      <c r="W271" s="37" t="s">
        <v>73</v>
      </c>
      <c r="X271" s="324">
        <f>IFERROR(SUMPRODUCT(X267:X269*H267:H269),"0")</f>
        <v>242.72</v>
      </c>
      <c r="Y271" s="324">
        <f>IFERROR(SUMPRODUCT(Y267:Y269*H267:H269),"0")</f>
        <v>242.72</v>
      </c>
      <c r="Z271" s="37"/>
      <c r="AA271" s="325"/>
      <c r="AB271" s="325"/>
      <c r="AC271" s="325"/>
    </row>
    <row r="272" spans="1:68" ht="14.25" customHeight="1" x14ac:dyDescent="0.25">
      <c r="A272" s="350" t="s">
        <v>141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415</v>
      </c>
      <c r="B273" s="54" t="s">
        <v>416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5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74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28</v>
      </c>
      <c r="Y274" s="323">
        <f t="shared" si="24"/>
        <v>28</v>
      </c>
      <c r="Z274" s="36">
        <f>IFERROR(IF(X274="","",X274*0.00936),"")</f>
        <v>0.26207999999999998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108.976</v>
      </c>
      <c r="BN274" s="67">
        <f t="shared" si="26"/>
        <v>108.976</v>
      </c>
      <c r="BO274" s="67">
        <f t="shared" si="27"/>
        <v>0.22222222222222221</v>
      </c>
      <c r="BP274" s="67">
        <f t="shared" si="28"/>
        <v>0.22222222222222221</v>
      </c>
    </row>
    <row r="275" spans="1:68" ht="37.5" customHeight="1" x14ac:dyDescent="0.25">
      <c r="A275" s="54" t="s">
        <v>423</v>
      </c>
      <c r="B275" s="54" t="s">
        <v>424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9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430</v>
      </c>
      <c r="B277" s="54" t="s">
        <v>431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98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28</v>
      </c>
      <c r="Y278" s="323">
        <f t="shared" si="24"/>
        <v>28</v>
      </c>
      <c r="Z278" s="36">
        <f t="shared" si="29"/>
        <v>0.26207999999999998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89.376000000000005</v>
      </c>
      <c r="BN278" s="67">
        <f t="shared" si="26"/>
        <v>89.376000000000005</v>
      </c>
      <c r="BO278" s="67">
        <f t="shared" si="27"/>
        <v>0.22222222222222221</v>
      </c>
      <c r="BP278" s="67">
        <f t="shared" si="28"/>
        <v>0.22222222222222221</v>
      </c>
    </row>
    <row r="279" spans="1:68" ht="27" customHeight="1" x14ac:dyDescent="0.25">
      <c r="A279" s="54" t="s">
        <v>437</v>
      </c>
      <c r="B279" s="54" t="s">
        <v>438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7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440</v>
      </c>
      <c r="B280" s="54" t="s">
        <v>441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2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0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0</v>
      </c>
      <c r="Y281" s="323">
        <f t="shared" si="24"/>
        <v>0</v>
      </c>
      <c r="Z281" s="36">
        <f t="shared" si="29"/>
        <v>0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89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4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6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6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5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09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4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31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471</v>
      </c>
      <c r="B290" s="54" t="s">
        <v>472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475</v>
      </c>
      <c r="B291" s="54" t="s">
        <v>476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3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479</v>
      </c>
      <c r="B292" s="54" t="s">
        <v>480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29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72</v>
      </c>
      <c r="Q293" s="329"/>
      <c r="R293" s="329"/>
      <c r="S293" s="329"/>
      <c r="T293" s="329"/>
      <c r="U293" s="329"/>
      <c r="V293" s="330"/>
      <c r="W293" s="37" t="s">
        <v>69</v>
      </c>
      <c r="X293" s="324">
        <f>IFERROR(SUM(X273:X292),"0")</f>
        <v>56</v>
      </c>
      <c r="Y293" s="324">
        <f>IFERROR(SUM(Y273:Y292),"0")</f>
        <v>56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0.52415999999999996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72</v>
      </c>
      <c r="Q294" s="329"/>
      <c r="R294" s="329"/>
      <c r="S294" s="329"/>
      <c r="T294" s="329"/>
      <c r="U294" s="329"/>
      <c r="V294" s="330"/>
      <c r="W294" s="37" t="s">
        <v>73</v>
      </c>
      <c r="X294" s="324">
        <f>IFERROR(SUMPRODUCT(X273:X292*H273:H292),"0")</f>
        <v>187.60000000000002</v>
      </c>
      <c r="Y294" s="324">
        <f>IFERROR(SUMPRODUCT(Y273:Y292*H273:H292),"0")</f>
        <v>187.60000000000002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12102.84</v>
      </c>
      <c r="Y295" s="324">
        <f>IFERROR(Y24+Y33+Y39+Y44+Y60+Y66+Y71+Y77+Y87+Y94+Y107+Y113+Y120+Y127+Y132+Y138+Y143+Y149+Y157+Y162+Y170+Y175+Y183+Y190+Y200+Y208+Y213+Y218+Y224+Y230+Y237+Y242+Y248+Y256+Y260+Y265+Y271+Y294,"0")</f>
        <v>12102.84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12987.081199999997</v>
      </c>
      <c r="Y296" s="324">
        <f>IFERROR(SUM(BN22:BN292),"0")</f>
        <v>12987.081199999997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28</v>
      </c>
      <c r="Y297" s="38">
        <f>ROUNDUP(SUM(BP22:BP292),0)</f>
        <v>28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13687.081199999997</v>
      </c>
      <c r="Y298" s="324">
        <f>GrossWeightTotalR+PalletQtyTotalR*25</f>
        <v>13687.081199999997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2478</v>
      </c>
      <c r="Y299" s="324">
        <f>IFERROR(Y23+Y32+Y38+Y43+Y59+Y65+Y70+Y76+Y86+Y93+Y106+Y112+Y119+Y126+Y131+Y137+Y142+Y148+Y156+Y161+Y169+Y174+Y182+Y189+Y199+Y207+Y212+Y217+Y223+Y229+Y236+Y241+Y247+Y255+Y259+Y264+Y270+Y293,"0")</f>
        <v>2478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35.522359999999992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0" t="s">
        <v>74</v>
      </c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389"/>
      <c r="T302" s="340" t="s">
        <v>247</v>
      </c>
      <c r="U302" s="389"/>
      <c r="V302" s="319" t="s">
        <v>275</v>
      </c>
      <c r="W302" s="340" t="s">
        <v>297</v>
      </c>
      <c r="X302" s="460"/>
      <c r="Y302" s="460"/>
      <c r="Z302" s="460"/>
      <c r="AA302" s="460"/>
      <c r="AB302" s="460"/>
      <c r="AC302" s="389"/>
      <c r="AD302" s="319" t="s">
        <v>362</v>
      </c>
      <c r="AE302" s="340" t="s">
        <v>368</v>
      </c>
      <c r="AF302" s="389"/>
      <c r="AG302" s="319" t="s">
        <v>378</v>
      </c>
      <c r="AH302" s="319" t="s">
        <v>248</v>
      </c>
    </row>
    <row r="303" spans="1:68" ht="14.25" customHeight="1" thickTop="1" x14ac:dyDescent="0.2">
      <c r="A303" s="386" t="s">
        <v>492</v>
      </c>
      <c r="B303" s="340" t="s">
        <v>62</v>
      </c>
      <c r="C303" s="340" t="s">
        <v>75</v>
      </c>
      <c r="D303" s="340" t="s">
        <v>90</v>
      </c>
      <c r="E303" s="340" t="s">
        <v>99</v>
      </c>
      <c r="F303" s="340" t="s">
        <v>105</v>
      </c>
      <c r="G303" s="340" t="s">
        <v>133</v>
      </c>
      <c r="H303" s="340" t="s">
        <v>140</v>
      </c>
      <c r="I303" s="340" t="s">
        <v>145</v>
      </c>
      <c r="J303" s="340" t="s">
        <v>153</v>
      </c>
      <c r="K303" s="340" t="s">
        <v>172</v>
      </c>
      <c r="L303" s="340" t="s">
        <v>182</v>
      </c>
      <c r="M303" s="340" t="s">
        <v>204</v>
      </c>
      <c r="N303" s="320"/>
      <c r="O303" s="340" t="s">
        <v>212</v>
      </c>
      <c r="P303" s="340" t="s">
        <v>222</v>
      </c>
      <c r="Q303" s="340" t="s">
        <v>230</v>
      </c>
      <c r="R303" s="340" t="s">
        <v>234</v>
      </c>
      <c r="S303" s="340" t="s">
        <v>243</v>
      </c>
      <c r="T303" s="340" t="s">
        <v>248</v>
      </c>
      <c r="U303" s="340" t="s">
        <v>252</v>
      </c>
      <c r="V303" s="340" t="s">
        <v>276</v>
      </c>
      <c r="W303" s="340" t="s">
        <v>298</v>
      </c>
      <c r="X303" s="340" t="s">
        <v>311</v>
      </c>
      <c r="Y303" s="340" t="s">
        <v>321</v>
      </c>
      <c r="Z303" s="340" t="s">
        <v>336</v>
      </c>
      <c r="AA303" s="340" t="s">
        <v>347</v>
      </c>
      <c r="AB303" s="340" t="s">
        <v>351</v>
      </c>
      <c r="AC303" s="340" t="s">
        <v>355</v>
      </c>
      <c r="AD303" s="340" t="s">
        <v>363</v>
      </c>
      <c r="AE303" s="340" t="s">
        <v>369</v>
      </c>
      <c r="AF303" s="340" t="s">
        <v>375</v>
      </c>
      <c r="AG303" s="340" t="s">
        <v>379</v>
      </c>
      <c r="AH303" s="340" t="s">
        <v>248</v>
      </c>
    </row>
    <row r="304" spans="1:68" ht="13.5" customHeight="1" thickBot="1" x14ac:dyDescent="0.25">
      <c r="A304" s="387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20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168</v>
      </c>
      <c r="D305" s="46">
        <f>IFERROR(X36*H36,"0")+IFERROR(X37*H37,"0")</f>
        <v>144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683.52</v>
      </c>
      <c r="G305" s="46">
        <f>IFERROR(X63*H63,"0")+IFERROR(X64*H64,"0")</f>
        <v>1408.8</v>
      </c>
      <c r="H305" s="46">
        <f>IFERROR(X69*H69,"0")</f>
        <v>0</v>
      </c>
      <c r="I305" s="46">
        <f>IFERROR(X74*H74,"0")+IFERROR(X75*H75,"0")</f>
        <v>151.19999999999999</v>
      </c>
      <c r="J305" s="46">
        <f>IFERROR(X80*H80,"0")+IFERROR(X81*H81,"0")+IFERROR(X82*H82,"0")+IFERROR(X83*H83,"0")+IFERROR(X84*H84,"0")+IFERROR(X85*H85,"0")</f>
        <v>613.20000000000005</v>
      </c>
      <c r="K305" s="46">
        <f>IFERROR(X90*H90,"0")+IFERROR(X91*H91,"0")+IFERROR(X92*H92,"0")</f>
        <v>0</v>
      </c>
      <c r="L305" s="46">
        <f>IFERROR(X97*H97,"0")+IFERROR(X98*H98,"0")+IFERROR(X99*H99,"0")+IFERROR(X100*H100,"0")+IFERROR(X101*H101,"0")+IFERROR(X102*H102,"0")+IFERROR(X103*H103,"0")+IFERROR(X104*H104,"0")+IFERROR(X105*H105,"0")</f>
        <v>5184</v>
      </c>
      <c r="M305" s="46">
        <f>IFERROR(X110*H110,"0")+IFERROR(X111*H111,"0")</f>
        <v>546</v>
      </c>
      <c r="N305" s="320"/>
      <c r="O305" s="46">
        <f>IFERROR(X116*H116,"0")+IFERROR(X117*H117,"0")+IFERROR(X118*H118,"0")</f>
        <v>168</v>
      </c>
      <c r="P305" s="46">
        <f>IFERROR(X123*H123,"0")+IFERROR(X124*H124,"0")+IFERROR(X125*H125,"0")</f>
        <v>168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240</v>
      </c>
      <c r="V305" s="46">
        <f>IFERROR(X166*H166,"0")+IFERROR(X167*H167,"0")+IFERROR(X168*H168,"0")+IFERROR(X172*H172,"0")+IFERROR(X173*H173,"0")</f>
        <v>630</v>
      </c>
      <c r="W305" s="46">
        <f>IFERROR(X179*H179,"0")+IFERROR(X180*H180,"0")+IFERROR(X181*H181,"0")</f>
        <v>33.6</v>
      </c>
      <c r="X305" s="46">
        <f>IFERROR(X186*H186,"0")+IFERROR(X187*H187,"0")+IFERROR(X188*H188,"0")</f>
        <v>336</v>
      </c>
      <c r="Y305" s="46">
        <f>IFERROR(X193*H193,"0")+IFERROR(X194*H194,"0")+IFERROR(X195*H195,"0")+IFERROR(X196*H196,"0")+IFERROR(X197*H197,"0")+IFERROR(X198*H198,"0")</f>
        <v>0</v>
      </c>
      <c r="Z305" s="46">
        <f>IFERROR(X203*H203,"0")+IFERROR(X204*H204,"0")+IFERROR(X205*H205,"0")+IFERROR(X206*H206,"0")</f>
        <v>345.6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982.92000000000007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8641.92</v>
      </c>
      <c r="B308" s="60">
        <f>SUMPRODUCT(--(BB:BB="ПГП"),--(W:W="кор"),H:H,Y:Y)+SUMPRODUCT(--(BB:BB="ПГП"),--(W:W="кг"),Y:Y)</f>
        <v>3460.9199999999996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V12:W12"/>
    <mergeCell ref="D262:E262"/>
    <mergeCell ref="A245:Z245"/>
    <mergeCell ref="P43:V43"/>
    <mergeCell ref="P85:T85"/>
    <mergeCell ref="A142:O143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295:O300"/>
    <mergeCell ref="U303:U304"/>
    <mergeCell ref="A192:Z192"/>
    <mergeCell ref="A21:Z21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P274:T274"/>
    <mergeCell ref="D186:E186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D194:E194"/>
    <mergeCell ref="Z17:Z18"/>
    <mergeCell ref="P271:V271"/>
    <mergeCell ref="P265:V265"/>
    <mergeCell ref="P94:V94"/>
    <mergeCell ref="A41:Z41"/>
    <mergeCell ref="P44:V44"/>
    <mergeCell ref="P237:V237"/>
    <mergeCell ref="P269:T269"/>
    <mergeCell ref="P255:V255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Z303:Z304"/>
    <mergeCell ref="P247:V247"/>
    <mergeCell ref="D206:E206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J9:M9"/>
    <mergeCell ref="D283:E283"/>
    <mergeCell ref="P141:T141"/>
    <mergeCell ref="A65:O66"/>
    <mergeCell ref="D193:E193"/>
    <mergeCell ref="P206:T206"/>
    <mergeCell ref="D56:E5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A146:Z146"/>
    <mergeCell ref="AA303:AA304"/>
    <mergeCell ref="A217:O218"/>
    <mergeCell ref="D130:E130"/>
    <mergeCell ref="D74:E74"/>
    <mergeCell ref="D188:E188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I303:I304"/>
    <mergeCell ref="D125:E125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P154:T154"/>
    <mergeCell ref="D75:E75"/>
    <mergeCell ref="P57:T57"/>
    <mergeCell ref="P75:T75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289:T289"/>
    <mergeCell ref="A247:O248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A303:A304"/>
    <mergeCell ref="K303:K304"/>
    <mergeCell ref="P166:T166"/>
    <mergeCell ref="C303:C304"/>
    <mergeCell ref="D147:E147"/>
    <mergeCell ref="A89:Z89"/>
    <mergeCell ref="T302:U302"/>
    <mergeCell ref="D274:E274"/>
    <mergeCell ref="P116:T116"/>
    <mergeCell ref="P103:T103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Q303:Q304"/>
    <mergeCell ref="P280:T280"/>
    <mergeCell ref="D90:E90"/>
    <mergeCell ref="P183:V183"/>
    <mergeCell ref="P246:T246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P240:T240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