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C7FC6C7-BA16-4C7E-BB01-0AC20A1590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P587" i="1"/>
  <c r="BO587" i="1"/>
  <c r="BN587" i="1"/>
  <c r="BM587" i="1"/>
  <c r="Z587" i="1"/>
  <c r="Y587" i="1"/>
  <c r="P587" i="1"/>
  <c r="BO586" i="1"/>
  <c r="BM586" i="1"/>
  <c r="Y586" i="1"/>
  <c r="BP586" i="1" s="1"/>
  <c r="P586" i="1"/>
  <c r="BP585" i="1"/>
  <c r="BO585" i="1"/>
  <c r="BN585" i="1"/>
  <c r="BM585" i="1"/>
  <c r="Z585" i="1"/>
  <c r="Y585" i="1"/>
  <c r="Y589" i="1" s="1"/>
  <c r="P585" i="1"/>
  <c r="X583" i="1"/>
  <c r="X582" i="1"/>
  <c r="BP581" i="1"/>
  <c r="BO581" i="1"/>
  <c r="BN581" i="1"/>
  <c r="BM581" i="1"/>
  <c r="Z581" i="1"/>
  <c r="Y581" i="1"/>
  <c r="P581" i="1"/>
  <c r="BO580" i="1"/>
  <c r="BM580" i="1"/>
  <c r="Y580" i="1"/>
  <c r="BP580" i="1" s="1"/>
  <c r="BO579" i="1"/>
  <c r="BM579" i="1"/>
  <c r="Y579" i="1"/>
  <c r="BP579" i="1" s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P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Y583" i="1" s="1"/>
  <c r="P573" i="1"/>
  <c r="X571" i="1"/>
  <c r="X570" i="1"/>
  <c r="BO569" i="1"/>
  <c r="BM569" i="1"/>
  <c r="Y569" i="1"/>
  <c r="BP569" i="1" s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Y570" i="1" s="1"/>
  <c r="P567" i="1"/>
  <c r="X565" i="1"/>
  <c r="X564" i="1"/>
  <c r="BP563" i="1"/>
  <c r="BO563" i="1"/>
  <c r="BN563" i="1"/>
  <c r="BM563" i="1"/>
  <c r="Z563" i="1"/>
  <c r="Y563" i="1"/>
  <c r="P563" i="1"/>
  <c r="BO562" i="1"/>
  <c r="BM562" i="1"/>
  <c r="Y562" i="1"/>
  <c r="BP562" i="1" s="1"/>
  <c r="BO561" i="1"/>
  <c r="BM561" i="1"/>
  <c r="Y561" i="1"/>
  <c r="BP561" i="1" s="1"/>
  <c r="BO560" i="1"/>
  <c r="BM560" i="1"/>
  <c r="Y560" i="1"/>
  <c r="BP560" i="1" s="1"/>
  <c r="P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AC670" i="1" s="1"/>
  <c r="P553" i="1"/>
  <c r="X549" i="1"/>
  <c r="X548" i="1"/>
  <c r="BO547" i="1"/>
  <c r="BM547" i="1"/>
  <c r="Y547" i="1"/>
  <c r="Y548" i="1" s="1"/>
  <c r="P547" i="1"/>
  <c r="X544" i="1"/>
  <c r="X543" i="1"/>
  <c r="BO542" i="1"/>
  <c r="BM542" i="1"/>
  <c r="Y542" i="1"/>
  <c r="BP542" i="1" s="1"/>
  <c r="BO541" i="1"/>
  <c r="BM541" i="1"/>
  <c r="Y541" i="1"/>
  <c r="BP541" i="1" s="1"/>
  <c r="P541" i="1"/>
  <c r="BP540" i="1"/>
  <c r="BO540" i="1"/>
  <c r="BN540" i="1"/>
  <c r="BM540" i="1"/>
  <c r="Z540" i="1"/>
  <c r="Y540" i="1"/>
  <c r="P540" i="1"/>
  <c r="BO539" i="1"/>
  <c r="BM539" i="1"/>
  <c r="Y539" i="1"/>
  <c r="AA670" i="1" s="1"/>
  <c r="P539" i="1"/>
  <c r="X536" i="1"/>
  <c r="X535" i="1"/>
  <c r="BO534" i="1"/>
  <c r="BM534" i="1"/>
  <c r="Y534" i="1"/>
  <c r="Y535" i="1" s="1"/>
  <c r="P534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27" i="1" s="1"/>
  <c r="P522" i="1"/>
  <c r="X520" i="1"/>
  <c r="Y519" i="1"/>
  <c r="X519" i="1"/>
  <c r="BP518" i="1"/>
  <c r="BO518" i="1"/>
  <c r="BN518" i="1"/>
  <c r="BM518" i="1"/>
  <c r="Z518" i="1"/>
  <c r="Z519" i="1" s="1"/>
  <c r="Y518" i="1"/>
  <c r="Z67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5" i="1" s="1"/>
  <c r="P512" i="1"/>
  <c r="X510" i="1"/>
  <c r="X509" i="1"/>
  <c r="BO508" i="1"/>
  <c r="BM508" i="1"/>
  <c r="Y508" i="1"/>
  <c r="BP508" i="1" s="1"/>
  <c r="P508" i="1"/>
  <c r="BP507" i="1"/>
  <c r="BO507" i="1"/>
  <c r="BN507" i="1"/>
  <c r="BM507" i="1"/>
  <c r="Z507" i="1"/>
  <c r="Y507" i="1"/>
  <c r="Y509" i="1" s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Y477" i="1" s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BP469" i="1" s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P465" i="1"/>
  <c r="BO464" i="1"/>
  <c r="BM464" i="1"/>
  <c r="Y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N448" i="1"/>
  <c r="BM448" i="1"/>
  <c r="Z448" i="1"/>
  <c r="Y448" i="1"/>
  <c r="P448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Y444" i="1" s="1"/>
  <c r="P442" i="1"/>
  <c r="BP441" i="1"/>
  <c r="BO441" i="1"/>
  <c r="BN441" i="1"/>
  <c r="BM441" i="1"/>
  <c r="Z441" i="1"/>
  <c r="Y441" i="1"/>
  <c r="Y445" i="1" s="1"/>
  <c r="X439" i="1"/>
  <c r="X438" i="1"/>
  <c r="BO437" i="1"/>
  <c r="BM437" i="1"/>
  <c r="Y437" i="1"/>
  <c r="BP437" i="1" s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Y439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09" i="1" s="1"/>
  <c r="P407" i="1"/>
  <c r="BP406" i="1"/>
  <c r="BO406" i="1"/>
  <c r="BN406" i="1"/>
  <c r="BM406" i="1"/>
  <c r="Z406" i="1"/>
  <c r="Y406" i="1"/>
  <c r="Y410" i="1" s="1"/>
  <c r="P406" i="1"/>
  <c r="X404" i="1"/>
  <c r="Y403" i="1"/>
  <c r="X403" i="1"/>
  <c r="BP402" i="1"/>
  <c r="BO402" i="1"/>
  <c r="BN402" i="1"/>
  <c r="BM402" i="1"/>
  <c r="Z402" i="1"/>
  <c r="Z403" i="1" s="1"/>
  <c r="Y402" i="1"/>
  <c r="P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BP395" i="1"/>
  <c r="BO395" i="1"/>
  <c r="BN395" i="1"/>
  <c r="BM395" i="1"/>
  <c r="Z395" i="1"/>
  <c r="Y395" i="1"/>
  <c r="Y399" i="1" s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Y392" i="1" s="1"/>
  <c r="P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Y393" i="1" s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BP282" i="1" s="1"/>
  <c r="P282" i="1"/>
  <c r="BP281" i="1"/>
  <c r="BO281" i="1"/>
  <c r="BN281" i="1"/>
  <c r="BM281" i="1"/>
  <c r="Z281" i="1"/>
  <c r="Y281" i="1"/>
  <c r="Y291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K670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I670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8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Y137" i="1" s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N38" i="1"/>
  <c r="BM38" i="1"/>
  <c r="Z38" i="1"/>
  <c r="Z39" i="1" s="1"/>
  <c r="Y38" i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X24" i="1"/>
  <c r="X660" i="1" s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5" i="1" s="1"/>
  <c r="BN27" i="1"/>
  <c r="Z29" i="1"/>
  <c r="BN29" i="1"/>
  <c r="Z33" i="1"/>
  <c r="BN33" i="1"/>
  <c r="Y36" i="1"/>
  <c r="Y39" i="1"/>
  <c r="BP38" i="1"/>
  <c r="Y40" i="1"/>
  <c r="Y43" i="1"/>
  <c r="BP42" i="1"/>
  <c r="BN42" i="1"/>
  <c r="Z42" i="1"/>
  <c r="Z43" i="1" s="1"/>
  <c r="Y44" i="1"/>
  <c r="C670" i="1"/>
  <c r="Y55" i="1"/>
  <c r="BP48" i="1"/>
  <c r="BN48" i="1"/>
  <c r="Z48" i="1"/>
  <c r="BP52" i="1"/>
  <c r="BN52" i="1"/>
  <c r="Z52" i="1"/>
  <c r="Y59" i="1"/>
  <c r="BP67" i="1"/>
  <c r="BN67" i="1"/>
  <c r="Z67" i="1"/>
  <c r="BP71" i="1"/>
  <c r="BN71" i="1"/>
  <c r="Z71" i="1"/>
  <c r="Y79" i="1"/>
  <c r="BP75" i="1"/>
  <c r="BN75" i="1"/>
  <c r="Z75" i="1"/>
  <c r="Y80" i="1"/>
  <c r="H9" i="1"/>
  <c r="Y24" i="1"/>
  <c r="BP50" i="1"/>
  <c r="BN50" i="1"/>
  <c r="Z50" i="1"/>
  <c r="Y54" i="1"/>
  <c r="BP58" i="1"/>
  <c r="BN58" i="1"/>
  <c r="Z58" i="1"/>
  <c r="Z59" i="1" s="1"/>
  <c r="Y60" i="1"/>
  <c r="BP64" i="1"/>
  <c r="BN64" i="1"/>
  <c r="Z64" i="1"/>
  <c r="Z72" i="1" s="1"/>
  <c r="BP69" i="1"/>
  <c r="BN69" i="1"/>
  <c r="Z69" i="1"/>
  <c r="Y88" i="1"/>
  <c r="Y98" i="1"/>
  <c r="Y104" i="1"/>
  <c r="Y111" i="1"/>
  <c r="Y120" i="1"/>
  <c r="Y129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Y249" i="1"/>
  <c r="Y260" i="1"/>
  <c r="Y274" i="1"/>
  <c r="Y303" i="1"/>
  <c r="Y313" i="1"/>
  <c r="Y341" i="1"/>
  <c r="Y346" i="1"/>
  <c r="Y350" i="1"/>
  <c r="BP362" i="1"/>
  <c r="BN362" i="1"/>
  <c r="BP368" i="1"/>
  <c r="BN368" i="1"/>
  <c r="Z368" i="1"/>
  <c r="D670" i="1"/>
  <c r="Y72" i="1"/>
  <c r="Z78" i="1"/>
  <c r="BN78" i="1"/>
  <c r="Z82" i="1"/>
  <c r="Z88" i="1" s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2" i="1"/>
  <c r="Z115" i="1"/>
  <c r="Z120" i="1" s="1"/>
  <c r="BN115" i="1"/>
  <c r="Z117" i="1"/>
  <c r="BN117" i="1"/>
  <c r="Z118" i="1"/>
  <c r="BN118" i="1"/>
  <c r="F670" i="1"/>
  <c r="Z125" i="1"/>
  <c r="Z129" i="1" s="1"/>
  <c r="BN125" i="1"/>
  <c r="Z127" i="1"/>
  <c r="BN127" i="1"/>
  <c r="Y130" i="1"/>
  <c r="Z132" i="1"/>
  <c r="BN132" i="1"/>
  <c r="BP132" i="1"/>
  <c r="Z135" i="1"/>
  <c r="BN135" i="1"/>
  <c r="Z136" i="1"/>
  <c r="BN136" i="1"/>
  <c r="Z140" i="1"/>
  <c r="Z147" i="1" s="1"/>
  <c r="BN140" i="1"/>
  <c r="BP140" i="1"/>
  <c r="Z143" i="1"/>
  <c r="BN143" i="1"/>
  <c r="Z145" i="1"/>
  <c r="BN145" i="1"/>
  <c r="Z151" i="1"/>
  <c r="Z152" i="1" s="1"/>
  <c r="BN151" i="1"/>
  <c r="Z156" i="1"/>
  <c r="Z158" i="1" s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Z181" i="1" s="1"/>
  <c r="BN177" i="1"/>
  <c r="Z179" i="1"/>
  <c r="BN179" i="1"/>
  <c r="Z185" i="1"/>
  <c r="Z187" i="1" s="1"/>
  <c r="BN185" i="1"/>
  <c r="Z192" i="1"/>
  <c r="Z193" i="1" s="1"/>
  <c r="BN192" i="1"/>
  <c r="BP192" i="1"/>
  <c r="Y193" i="1"/>
  <c r="Z196" i="1"/>
  <c r="Z204" i="1" s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Z240" i="1" s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Z260" i="1" s="1"/>
  <c r="BN252" i="1"/>
  <c r="BP252" i="1"/>
  <c r="Z254" i="1"/>
  <c r="BN254" i="1"/>
  <c r="Z256" i="1"/>
  <c r="BN256" i="1"/>
  <c r="Z258" i="1"/>
  <c r="BN258" i="1"/>
  <c r="Y261" i="1"/>
  <c r="L670" i="1"/>
  <c r="Z265" i="1"/>
  <c r="Z273" i="1" s="1"/>
  <c r="BN265" i="1"/>
  <c r="Z267" i="1"/>
  <c r="BN267" i="1"/>
  <c r="Z268" i="1"/>
  <c r="BN268" i="1"/>
  <c r="Z270" i="1"/>
  <c r="BN270" i="1"/>
  <c r="Z272" i="1"/>
  <c r="BN272" i="1"/>
  <c r="Y273" i="1"/>
  <c r="M670" i="1"/>
  <c r="Z282" i="1"/>
  <c r="Z291" i="1" s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Y304" i="1"/>
  <c r="Q670" i="1"/>
  <c r="Z308" i="1"/>
  <c r="Z313" i="1" s="1"/>
  <c r="BN308" i="1"/>
  <c r="Z309" i="1"/>
  <c r="BN309" i="1"/>
  <c r="Z311" i="1"/>
  <c r="BN311" i="1"/>
  <c r="Y314" i="1"/>
  <c r="Y319" i="1"/>
  <c r="S670" i="1"/>
  <c r="Y332" i="1"/>
  <c r="Z339" i="1"/>
  <c r="Z340" i="1" s="1"/>
  <c r="BN339" i="1"/>
  <c r="Z344" i="1"/>
  <c r="Z345" i="1" s="1"/>
  <c r="BN344" i="1"/>
  <c r="BP344" i="1"/>
  <c r="Y345" i="1"/>
  <c r="Z348" i="1"/>
  <c r="Z350" i="1" s="1"/>
  <c r="BN348" i="1"/>
  <c r="BP348" i="1"/>
  <c r="U670" i="1"/>
  <c r="Y363" i="1"/>
  <c r="Z356" i="1"/>
  <c r="Z363" i="1" s="1"/>
  <c r="BN356" i="1"/>
  <c r="Z358" i="1"/>
  <c r="BN358" i="1"/>
  <c r="Z360" i="1"/>
  <c r="BN360" i="1"/>
  <c r="Z362" i="1"/>
  <c r="Y364" i="1"/>
  <c r="Y371" i="1"/>
  <c r="BP366" i="1"/>
  <c r="BN366" i="1"/>
  <c r="Z366" i="1"/>
  <c r="Z370" i="1" s="1"/>
  <c r="Y370" i="1"/>
  <c r="Y380" i="1"/>
  <c r="BP374" i="1"/>
  <c r="BN374" i="1"/>
  <c r="Z374" i="1"/>
  <c r="Z379" i="1" s="1"/>
  <c r="Z376" i="1"/>
  <c r="BN376" i="1"/>
  <c r="Z378" i="1"/>
  <c r="BN378" i="1"/>
  <c r="Z382" i="1"/>
  <c r="BN382" i="1"/>
  <c r="BP382" i="1"/>
  <c r="Z384" i="1"/>
  <c r="BN384" i="1"/>
  <c r="Y385" i="1"/>
  <c r="Z390" i="1"/>
  <c r="Z392" i="1" s="1"/>
  <c r="BN390" i="1"/>
  <c r="BP390" i="1"/>
  <c r="Z396" i="1"/>
  <c r="Z398" i="1" s="1"/>
  <c r="BN396" i="1"/>
  <c r="BP396" i="1"/>
  <c r="V670" i="1"/>
  <c r="Y404" i="1"/>
  <c r="Z407" i="1"/>
  <c r="Z409" i="1" s="1"/>
  <c r="BN407" i="1"/>
  <c r="BP407" i="1"/>
  <c r="W670" i="1"/>
  <c r="Z415" i="1"/>
  <c r="Z425" i="1" s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4" i="1"/>
  <c r="Z438" i="1" s="1"/>
  <c r="BN434" i="1"/>
  <c r="Z437" i="1"/>
  <c r="BN437" i="1"/>
  <c r="Y438" i="1"/>
  <c r="Z442" i="1"/>
  <c r="Z444" i="1" s="1"/>
  <c r="BN442" i="1"/>
  <c r="BP442" i="1"/>
  <c r="Y456" i="1"/>
  <c r="BP448" i="1"/>
  <c r="X670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7" i="1"/>
  <c r="BN467" i="1"/>
  <c r="Z467" i="1"/>
  <c r="Y425" i="1"/>
  <c r="BP449" i="1"/>
  <c r="BN449" i="1"/>
  <c r="Z449" i="1"/>
  <c r="Z456" i="1" s="1"/>
  <c r="BP453" i="1"/>
  <c r="BN453" i="1"/>
  <c r="Z453" i="1"/>
  <c r="Y472" i="1"/>
  <c r="BP464" i="1"/>
  <c r="BN464" i="1"/>
  <c r="Z464" i="1"/>
  <c r="Y471" i="1"/>
  <c r="Y476" i="1"/>
  <c r="Y504" i="1"/>
  <c r="Y510" i="1"/>
  <c r="Y514" i="1"/>
  <c r="Y528" i="1"/>
  <c r="Y532" i="1"/>
  <c r="Y536" i="1"/>
  <c r="Y544" i="1"/>
  <c r="Y549" i="1"/>
  <c r="Y564" i="1"/>
  <c r="Y571" i="1"/>
  <c r="Y582" i="1"/>
  <c r="Y588" i="1"/>
  <c r="BP609" i="1"/>
  <c r="BN609" i="1"/>
  <c r="Z609" i="1"/>
  <c r="BP611" i="1"/>
  <c r="BN611" i="1"/>
  <c r="Z611" i="1"/>
  <c r="Y613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AB670" i="1"/>
  <c r="Z469" i="1"/>
  <c r="BN469" i="1"/>
  <c r="Z474" i="1"/>
  <c r="Z476" i="1" s="1"/>
  <c r="BN474" i="1"/>
  <c r="BP474" i="1"/>
  <c r="Y670" i="1"/>
  <c r="Y483" i="1"/>
  <c r="Z486" i="1"/>
  <c r="Z504" i="1" s="1"/>
  <c r="BN486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2" i="1"/>
  <c r="BN502" i="1"/>
  <c r="Z508" i="1"/>
  <c r="Z509" i="1" s="1"/>
  <c r="BN508" i="1"/>
  <c r="Z512" i="1"/>
  <c r="Z514" i="1" s="1"/>
  <c r="BN512" i="1"/>
  <c r="BP512" i="1"/>
  <c r="Y520" i="1"/>
  <c r="Z523" i="1"/>
  <c r="Z527" i="1" s="1"/>
  <c r="BN523" i="1"/>
  <c r="Z526" i="1"/>
  <c r="BN526" i="1"/>
  <c r="Z530" i="1"/>
  <c r="Z531" i="1" s="1"/>
  <c r="BN530" i="1"/>
  <c r="BP530" i="1"/>
  <c r="Z534" i="1"/>
  <c r="Z535" i="1" s="1"/>
  <c r="BN534" i="1"/>
  <c r="BP534" i="1"/>
  <c r="Z539" i="1"/>
  <c r="Z543" i="1" s="1"/>
  <c r="BN539" i="1"/>
  <c r="BP539" i="1"/>
  <c r="Z541" i="1"/>
  <c r="BN541" i="1"/>
  <c r="Z542" i="1"/>
  <c r="BN542" i="1"/>
  <c r="Y543" i="1"/>
  <c r="Z547" i="1"/>
  <c r="Z548" i="1" s="1"/>
  <c r="BN547" i="1"/>
  <c r="BP547" i="1"/>
  <c r="Z553" i="1"/>
  <c r="BN553" i="1"/>
  <c r="BP553" i="1"/>
  <c r="Z555" i="1"/>
  <c r="BN555" i="1"/>
  <c r="Z557" i="1"/>
  <c r="BN557" i="1"/>
  <c r="Z560" i="1"/>
  <c r="BN560" i="1"/>
  <c r="Z561" i="1"/>
  <c r="BN561" i="1"/>
  <c r="Z562" i="1"/>
  <c r="BN562" i="1"/>
  <c r="Y565" i="1"/>
  <c r="Z569" i="1"/>
  <c r="Z570" i="1" s="1"/>
  <c r="BN569" i="1"/>
  <c r="Z573" i="1"/>
  <c r="BN573" i="1"/>
  <c r="BP573" i="1"/>
  <c r="Z575" i="1"/>
  <c r="BN575" i="1"/>
  <c r="Z576" i="1"/>
  <c r="BN576" i="1"/>
  <c r="Z579" i="1"/>
  <c r="BN579" i="1"/>
  <c r="Z580" i="1"/>
  <c r="BN580" i="1"/>
  <c r="Z586" i="1"/>
  <c r="Z588" i="1" s="1"/>
  <c r="BN586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Z612" i="1" s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582" i="1" l="1"/>
  <c r="Z564" i="1"/>
  <c r="Z633" i="1"/>
  <c r="Z471" i="1"/>
  <c r="Z385" i="1"/>
  <c r="Z248" i="1"/>
  <c r="Z137" i="1"/>
  <c r="Z111" i="1"/>
  <c r="Z97" i="1"/>
  <c r="Y660" i="1"/>
  <c r="Z79" i="1"/>
  <c r="Z54" i="1"/>
  <c r="Y664" i="1"/>
  <c r="Y661" i="1"/>
  <c r="Y662" i="1"/>
  <c r="Z665" i="1"/>
  <c r="Y663" i="1" l="1"/>
</calcChain>
</file>

<file path=xl/sharedStrings.xml><?xml version="1.0" encoding="utf-8"?>
<sst xmlns="http://schemas.openxmlformats.org/spreadsheetml/2006/main" count="3148" uniqueCount="1103">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</sst>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0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1014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7" t="s">
        <v>8</v>
      </c>
      <c r="B5" s="825"/>
      <c r="C5" s="826"/>
      <c r="D5" s="871"/>
      <c r="E5" s="872"/>
      <c r="F5" s="1156" t="s">
        <v>9</v>
      </c>
      <c r="G5" s="826"/>
      <c r="H5" s="871"/>
      <c r="I5" s="1075"/>
      <c r="J5" s="1075"/>
      <c r="K5" s="1075"/>
      <c r="L5" s="1075"/>
      <c r="M5" s="872"/>
      <c r="N5" s="58"/>
      <c r="P5" s="24" t="s">
        <v>10</v>
      </c>
      <c r="Q5" s="1182">
        <v>45617</v>
      </c>
      <c r="R5" s="925"/>
      <c r="T5" s="983" t="s">
        <v>11</v>
      </c>
      <c r="U5" s="830"/>
      <c r="V5" s="985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7" t="s">
        <v>13</v>
      </c>
      <c r="B6" s="825"/>
      <c r="C6" s="826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5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4" t="s">
        <v>16</v>
      </c>
      <c r="U6" s="830"/>
      <c r="V6" s="1150" t="s">
        <v>17</v>
      </c>
      <c r="W6" s="83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60"/>
      <c r="P7" s="24"/>
      <c r="Q7" s="42"/>
      <c r="R7" s="42"/>
      <c r="T7" s="795"/>
      <c r="U7" s="830"/>
      <c r="V7" s="1151"/>
      <c r="W7" s="1152"/>
      <c r="AB7" s="51"/>
      <c r="AC7" s="51"/>
      <c r="AD7" s="51"/>
      <c r="AE7" s="51"/>
    </row>
    <row r="8" spans="1:32" s="771" customFormat="1" ht="25.5" customHeight="1" x14ac:dyDescent="0.2">
      <c r="A8" s="1206" t="s">
        <v>18</v>
      </c>
      <c r="B8" s="784"/>
      <c r="C8" s="785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7">
        <v>0.375</v>
      </c>
      <c r="R8" s="845"/>
      <c r="T8" s="795"/>
      <c r="U8" s="830"/>
      <c r="V8" s="1151"/>
      <c r="W8" s="1152"/>
      <c r="AB8" s="51"/>
      <c r="AC8" s="51"/>
      <c r="AD8" s="51"/>
      <c r="AE8" s="51"/>
    </row>
    <row r="9" spans="1:32" s="771" customFormat="1" ht="39.950000000000003" customHeight="1" x14ac:dyDescent="0.2">
      <c r="A9" s="11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1"/>
      <c r="E9" s="797"/>
      <c r="F9" s="1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0"/>
      <c r="V9" s="1153"/>
      <c r="W9" s="115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1"/>
      <c r="E10" s="797"/>
      <c r="F10" s="1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4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5"/>
      <c r="R10" s="996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4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8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37"/>
      <c r="R12" s="845"/>
      <c r="S12" s="23"/>
      <c r="U12" s="24"/>
      <c r="V12" s="867"/>
      <c r="W12" s="795"/>
      <c r="AB12" s="51"/>
      <c r="AC12" s="51"/>
      <c r="AD12" s="51"/>
      <c r="AE12" s="51"/>
    </row>
    <row r="13" spans="1:32" s="771" customFormat="1" ht="23.25" customHeight="1" x14ac:dyDescent="0.2">
      <c r="A13" s="978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04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8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1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67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48" t="s">
        <v>38</v>
      </c>
      <c r="D17" s="827" t="s">
        <v>39</v>
      </c>
      <c r="E17" s="897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96"/>
      <c r="R17" s="896"/>
      <c r="S17" s="896"/>
      <c r="T17" s="897"/>
      <c r="U17" s="1203" t="s">
        <v>51</v>
      </c>
      <c r="V17" s="826"/>
      <c r="W17" s="827" t="s">
        <v>52</v>
      </c>
      <c r="X17" s="827" t="s">
        <v>53</v>
      </c>
      <c r="Y17" s="1204" t="s">
        <v>54</v>
      </c>
      <c r="Z17" s="1072" t="s">
        <v>55</v>
      </c>
      <c r="AA17" s="1052" t="s">
        <v>56</v>
      </c>
      <c r="AB17" s="1052" t="s">
        <v>57</v>
      </c>
      <c r="AC17" s="1052" t="s">
        <v>58</v>
      </c>
      <c r="AD17" s="1052" t="s">
        <v>59</v>
      </c>
      <c r="AE17" s="1145"/>
      <c r="AF17" s="114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8"/>
      <c r="E18" s="900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8"/>
      <c r="Q18" s="899"/>
      <c r="R18" s="899"/>
      <c r="S18" s="899"/>
      <c r="T18" s="900"/>
      <c r="U18" s="67" t="s">
        <v>61</v>
      </c>
      <c r="V18" s="67" t="s">
        <v>62</v>
      </c>
      <c r="W18" s="828"/>
      <c r="X18" s="828"/>
      <c r="Y18" s="1205"/>
      <c r="Z18" s="1073"/>
      <c r="AA18" s="1053"/>
      <c r="AB18" s="1053"/>
      <c r="AC18" s="1053"/>
      <c r="AD18" s="1147"/>
      <c r="AE18" s="1148"/>
      <c r="AF18" s="1149"/>
      <c r="AG18" s="66"/>
      <c r="BD18" s="65"/>
    </row>
    <row r="19" spans="1:68" ht="27.75" customHeight="1" x14ac:dyDescent="0.2">
      <c r="A19" s="821" t="s">
        <v>63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48"/>
      <c r="AB19" s="48"/>
      <c r="AC19" s="48"/>
    </row>
    <row r="20" spans="1:68" ht="16.5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9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1" t="s">
        <v>112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48"/>
      <c r="AB45" s="48"/>
      <c r="AC45" s="48"/>
    </row>
    <row r="46" spans="1:68" ht="16.5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1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130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131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151</v>
      </c>
      <c r="B66" s="54" t="s">
        <v>152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153</v>
      </c>
      <c r="N66" s="33"/>
      <c r="O66" s="32">
        <v>50</v>
      </c>
      <c r="P66" s="950" t="s">
        <v>154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165</v>
      </c>
      <c r="B70" s="54" t="s">
        <v>166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153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150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2" t="s">
        <v>170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177</v>
      </c>
      <c r="B77" s="54" t="s">
        <v>178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18" t="s">
        <v>179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180</v>
      </c>
      <c r="B78" s="54" t="s">
        <v>181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130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173</v>
      </c>
      <c r="AG78" s="64"/>
      <c r="AJ78" s="68" t="s">
        <v>131</v>
      </c>
      <c r="AK78" s="68">
        <v>421.2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182</v>
      </c>
      <c r="B82" s="54" t="s">
        <v>183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188</v>
      </c>
      <c r="B84" s="54" t="s">
        <v>189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191</v>
      </c>
      <c r="B85" s="54" t="s">
        <v>192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193</v>
      </c>
      <c r="B86" s="54" t="s">
        <v>194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195</v>
      </c>
      <c r="B87" s="54" t="s">
        <v>196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199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7" t="s">
        <v>203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9" t="s">
        <v>207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211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204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212</v>
      </c>
      <c r="B95" s="54" t="s">
        <v>213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208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214</v>
      </c>
      <c r="B96" s="54" t="s">
        <v>215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2" t="s">
        <v>216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customHeight="1" x14ac:dyDescent="0.25">
      <c r="A100" s="54" t="s">
        <v>217</v>
      </c>
      <c r="B100" s="54" t="s">
        <v>218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219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217</v>
      </c>
      <c r="B101" s="54" t="s">
        <v>220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30</v>
      </c>
      <c r="Y101" s="778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219</v>
      </c>
      <c r="AG101" s="64"/>
      <c r="AJ101" s="68"/>
      <c r="AK101" s="68">
        <v>0</v>
      </c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customHeight="1" x14ac:dyDescent="0.25">
      <c r="A102" s="54" t="s">
        <v>221</v>
      </c>
      <c r="B102" s="54" t="s">
        <v>222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223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3.5714285714285712</v>
      </c>
      <c r="Y103" s="779">
        <f>IFERROR(Y100/H100,"0")+IFERROR(Y101/H101,"0")+IFERROR(Y102/H102,"0")</f>
        <v>4</v>
      </c>
      <c r="Z103" s="779">
        <f>IFERROR(IF(Z100="",0,Z100),"0")+IFERROR(IF(Z101="",0,Z101),"0")+IFERROR(IF(Z102="",0,Z102),"0")</f>
        <v>8.6999999999999994E-2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30</v>
      </c>
      <c r="Y104" s="779">
        <f>IFERROR(SUM(Y100:Y102),"0")</f>
        <v>33.6</v>
      </c>
      <c r="Z104" s="37"/>
      <c r="AA104" s="780"/>
      <c r="AB104" s="780"/>
      <c r="AC104" s="780"/>
    </row>
    <row r="105" spans="1:68" ht="16.5" customHeight="1" x14ac:dyDescent="0.25">
      <c r="A105" s="794" t="s">
        <v>224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225</v>
      </c>
      <c r="B107" s="54" t="s">
        <v>226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153</v>
      </c>
      <c r="N107" s="33"/>
      <c r="O107" s="32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227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231</v>
      </c>
      <c r="B109" s="54" t="s">
        <v>232</v>
      </c>
      <c r="C109" s="31">
        <v>4301012007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153</v>
      </c>
      <c r="N109" s="33"/>
      <c r="O109" s="32">
        <v>50</v>
      </c>
      <c r="P109" s="10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233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234</v>
      </c>
      <c r="B110" s="54" t="s">
        <v>235</v>
      </c>
      <c r="C110" s="31">
        <v>4301011443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130</v>
      </c>
      <c r="M110" s="33" t="s">
        <v>153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230</v>
      </c>
      <c r="AG110" s="64"/>
      <c r="AJ110" s="68" t="s">
        <v>131</v>
      </c>
      <c r="AK110" s="68">
        <v>594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customHeight="1" x14ac:dyDescent="0.25">
      <c r="A114" s="54" t="s">
        <v>236</v>
      </c>
      <c r="B114" s="54" t="s">
        <v>237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09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238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236</v>
      </c>
      <c r="B115" s="54" t="s">
        <v>239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100</v>
      </c>
      <c r="Y115" s="778">
        <f t="shared" si="26"/>
        <v>100.80000000000001</v>
      </c>
      <c r="Z115" s="36">
        <f>IFERROR(IF(Y115=0,"",ROUNDUP(Y115/H115,0)*0.02175),"")</f>
        <v>0.26100000000000001</v>
      </c>
      <c r="AA115" s="56"/>
      <c r="AB115" s="57"/>
      <c r="AC115" s="175" t="s">
        <v>238</v>
      </c>
      <c r="AG115" s="64"/>
      <c r="AJ115" s="68"/>
      <c r="AK115" s="68">
        <v>0</v>
      </c>
      <c r="BB115" s="176" t="s">
        <v>1</v>
      </c>
      <c r="BM115" s="64">
        <f t="shared" si="27"/>
        <v>106.71428571428572</v>
      </c>
      <c r="BN115" s="64">
        <f t="shared" si="28"/>
        <v>107.56800000000001</v>
      </c>
      <c r="BO115" s="64">
        <f t="shared" si="29"/>
        <v>0.21258503401360543</v>
      </c>
      <c r="BP115" s="64">
        <f t="shared" si="30"/>
        <v>0.21428571428571427</v>
      </c>
    </row>
    <row r="116" spans="1:68" ht="27" customHeight="1" x14ac:dyDescent="0.25">
      <c r="A116" s="54" t="s">
        <v>240</v>
      </c>
      <c r="B116" s="54" t="s">
        <v>241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8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242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243</v>
      </c>
      <c r="B117" s="54" t="s">
        <v>244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246</v>
      </c>
      <c r="B118" s="54" t="s">
        <v>247</v>
      </c>
      <c r="C118" s="31">
        <v>4301051687</v>
      </c>
      <c r="D118" s="781">
        <v>4680115880214</v>
      </c>
      <c r="E118" s="782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29" t="s">
        <v>248</v>
      </c>
      <c r="Q118" s="787"/>
      <c r="R118" s="787"/>
      <c r="S118" s="787"/>
      <c r="T118" s="788"/>
      <c r="U118" s="34" t="s">
        <v>249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246</v>
      </c>
      <c r="B119" s="54" t="s">
        <v>251</v>
      </c>
      <c r="C119" s="31">
        <v>4301051439</v>
      </c>
      <c r="D119" s="781">
        <v>4680115880214</v>
      </c>
      <c r="E119" s="782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252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11.904761904761905</v>
      </c>
      <c r="Y120" s="779">
        <f>IFERROR(Y114/H114,"0")+IFERROR(Y115/H115,"0")+IFERROR(Y116/H116,"0")+IFERROR(Y117/H117,"0")+IFERROR(Y118/H118,"0")+IFERROR(Y119/H119,"0")</f>
        <v>12</v>
      </c>
      <c r="Z120" s="779">
        <f>IFERROR(IF(Z114="",0,Z114),"0")+IFERROR(IF(Z115="",0,Z115),"0")+IFERROR(IF(Z116="",0,Z116),"0")+IFERROR(IF(Z117="",0,Z117),"0")+IFERROR(IF(Z118="",0,Z118),"0")+IFERROR(IF(Z119="",0,Z119),"0")</f>
        <v>0.26100000000000001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100</v>
      </c>
      <c r="Y121" s="779">
        <f>IFERROR(SUM(Y114:Y119),"0")</f>
        <v>100.80000000000001</v>
      </c>
      <c r="Z121" s="37"/>
      <c r="AA121" s="780"/>
      <c r="AB121" s="780"/>
      <c r="AC121" s="780"/>
    </row>
    <row r="122" spans="1:68" ht="16.5" customHeight="1" x14ac:dyDescent="0.25">
      <c r="A122" s="794" t="s">
        <v>253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16.5" customHeight="1" x14ac:dyDescent="0.25">
      <c r="A124" s="54" t="s">
        <v>254</v>
      </c>
      <c r="B124" s="54" t="s">
        <v>255</v>
      </c>
      <c r="C124" s="31">
        <v>4301011703</v>
      </c>
      <c r="D124" s="781">
        <v>4680115882133</v>
      </c>
      <c r="E124" s="782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254</v>
      </c>
      <c r="B125" s="54" t="s">
        <v>257</v>
      </c>
      <c r="C125" s="31">
        <v>4301011514</v>
      </c>
      <c r="D125" s="781">
        <v>4680115882133</v>
      </c>
      <c r="E125" s="782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259</v>
      </c>
      <c r="B126" s="54" t="s">
        <v>260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261</v>
      </c>
      <c r="B127" s="54" t="s">
        <v>262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263</v>
      </c>
      <c r="B128" s="54" t="s">
        <v>264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customHeight="1" x14ac:dyDescent="0.25">
      <c r="A131" s="802" t="s">
        <v>170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customHeight="1" x14ac:dyDescent="0.25">
      <c r="A132" s="54" t="s">
        <v>265</v>
      </c>
      <c r="B132" s="54" t="s">
        <v>266</v>
      </c>
      <c r="C132" s="31">
        <v>4301020345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2" t="s">
        <v>267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269</v>
      </c>
      <c r="C133" s="31">
        <v>4301020235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34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271</v>
      </c>
      <c r="B134" s="54" t="s">
        <v>272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55</v>
      </c>
      <c r="P134" s="1195" t="s">
        <v>273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271</v>
      </c>
      <c r="B135" s="54" t="s">
        <v>274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118</v>
      </c>
      <c r="N135" s="33"/>
      <c r="O135" s="32">
        <v>50</v>
      </c>
      <c r="P135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275</v>
      </c>
      <c r="B136" s="54" t="s">
        <v>276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277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278</v>
      </c>
      <c r="B140" s="54" t="s">
        <v>279</v>
      </c>
      <c r="C140" s="31">
        <v>4301051612</v>
      </c>
      <c r="D140" s="781">
        <v>4607091385168</v>
      </c>
      <c r="E140" s="782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200</v>
      </c>
      <c r="Y140" s="778">
        <f t="shared" ref="Y140:Y146" si="31">IFERROR(IF(X140="",0,CEILING((X140/$H140),1)*$H140),"")</f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280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213.28571428571431</v>
      </c>
      <c r="BN140" s="64">
        <f t="shared" ref="BN140:BN146" si="33">IFERROR(Y140*I140/H140,"0")</f>
        <v>214.99200000000002</v>
      </c>
      <c r="BO140" s="64">
        <f t="shared" ref="BO140:BO146" si="34">IFERROR(1/J140*(X140/H140),"0")</f>
        <v>0.42517006802721086</v>
      </c>
      <c r="BP140" s="64">
        <f t="shared" ref="BP140:BP146" si="35">IFERROR(1/J140*(Y140/H140),"0")</f>
        <v>0.42857142857142855</v>
      </c>
    </row>
    <row r="141" spans="1:68" ht="27" customHeight="1" x14ac:dyDescent="0.25">
      <c r="A141" s="54" t="s">
        <v>278</v>
      </c>
      <c r="B141" s="54" t="s">
        <v>281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282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283</v>
      </c>
      <c r="B142" s="54" t="s">
        <v>284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2" t="s">
        <v>285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286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287</v>
      </c>
      <c r="B143" s="54" t="s">
        <v>288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9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289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290</v>
      </c>
      <c r="B144" s="54" t="s">
        <v>291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292</v>
      </c>
      <c r="B145" s="54" t="s">
        <v>293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294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295</v>
      </c>
      <c r="B146" s="54" t="s">
        <v>296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297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23.80952380952381</v>
      </c>
      <c r="Y147" s="779">
        <f>IFERROR(Y140/H140,"0")+IFERROR(Y141/H141,"0")+IFERROR(Y142/H142,"0")+IFERROR(Y143/H143,"0")+IFERROR(Y144/H144,"0")+IFERROR(Y145/H145,"0")+IFERROR(Y146/H146,"0")</f>
        <v>24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0.52200000000000002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200</v>
      </c>
      <c r="Y148" s="779">
        <f>IFERROR(SUM(Y140:Y146),"0")</f>
        <v>201.60000000000002</v>
      </c>
      <c r="Z148" s="37"/>
      <c r="AA148" s="780"/>
      <c r="AB148" s="780"/>
      <c r="AC148" s="780"/>
    </row>
    <row r="149" spans="1:68" ht="14.25" customHeight="1" x14ac:dyDescent="0.25">
      <c r="A149" s="802" t="s">
        <v>216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customHeight="1" x14ac:dyDescent="0.25">
      <c r="A150" s="54" t="s">
        <v>298</v>
      </c>
      <c r="B150" s="54" t="s">
        <v>299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300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301</v>
      </c>
      <c r="B151" s="54" t="s">
        <v>302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0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303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4" t="s">
        <v>304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customHeight="1" x14ac:dyDescent="0.25">
      <c r="A156" s="54" t="s">
        <v>305</v>
      </c>
      <c r="B156" s="54" t="s">
        <v>306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307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305</v>
      </c>
      <c r="B157" s="54" t="s">
        <v>308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40</v>
      </c>
      <c r="Y157" s="778">
        <f>IFERROR(IF(X157="",0,CEILING((X157/$H157),1)*$H157),"")</f>
        <v>41.6</v>
      </c>
      <c r="Z157" s="36">
        <f>IFERROR(IF(Y157=0,"",ROUNDUP(Y157/H157,0)*0.00753),"")</f>
        <v>9.7890000000000005E-2</v>
      </c>
      <c r="AA157" s="56"/>
      <c r="AB157" s="57"/>
      <c r="AC157" s="225" t="s">
        <v>307</v>
      </c>
      <c r="AG157" s="64"/>
      <c r="AJ157" s="68"/>
      <c r="AK157" s="68">
        <v>0</v>
      </c>
      <c r="BB157" s="226" t="s">
        <v>1</v>
      </c>
      <c r="BM157" s="64">
        <f>IFERROR(X157*I157/H157,"0")</f>
        <v>42.5</v>
      </c>
      <c r="BN157" s="64">
        <f>IFERROR(Y157*I157/H157,"0")</f>
        <v>44.199999999999996</v>
      </c>
      <c r="BO157" s="64">
        <f>IFERROR(1/J157*(X157/H157),"0")</f>
        <v>8.0128205128205121E-2</v>
      </c>
      <c r="BP157" s="64">
        <f>IFERROR(1/J157*(Y157/H157),"0")</f>
        <v>8.3333333333333329E-2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12.5</v>
      </c>
      <c r="Y158" s="779">
        <f>IFERROR(Y156/H156,"0")+IFERROR(Y157/H157,"0")</f>
        <v>13</v>
      </c>
      <c r="Z158" s="779">
        <f>IFERROR(IF(Z156="",0,Z156),"0")+IFERROR(IF(Z157="",0,Z157),"0")</f>
        <v>9.7890000000000005E-2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40</v>
      </c>
      <c r="Y159" s="779">
        <f>IFERROR(SUM(Y156:Y157),"0")</f>
        <v>41.6</v>
      </c>
      <c r="Z159" s="37"/>
      <c r="AA159" s="780"/>
      <c r="AB159" s="780"/>
      <c r="AC159" s="780"/>
    </row>
    <row r="160" spans="1:68" ht="14.25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309</v>
      </c>
      <c r="B161" s="54" t="s">
        <v>310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311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309</v>
      </c>
      <c r="B162" s="54" t="s">
        <v>312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311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customHeight="1" x14ac:dyDescent="0.25">
      <c r="A166" s="54" t="s">
        <v>313</v>
      </c>
      <c r="B166" s="54" t="s">
        <v>314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313</v>
      </c>
      <c r="B167" s="54" t="s">
        <v>315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307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customHeight="1" x14ac:dyDescent="0.25">
      <c r="A172" s="54" t="s">
        <v>316</v>
      </c>
      <c r="B172" s="54" t="s">
        <v>317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318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customHeight="1" x14ac:dyDescent="0.25">
      <c r="A176" s="54" t="s">
        <v>319</v>
      </c>
      <c r="B176" s="54" t="s">
        <v>320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322</v>
      </c>
      <c r="B177" s="54" t="s">
        <v>323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324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325</v>
      </c>
      <c r="B178" s="54" t="s">
        <v>326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328</v>
      </c>
      <c r="B179" s="54" t="s">
        <v>329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324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330</v>
      </c>
      <c r="B180" s="54" t="s">
        <v>331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327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332</v>
      </c>
      <c r="B184" s="54" t="s">
        <v>333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334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335</v>
      </c>
      <c r="B185" s="54" t="s">
        <v>336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338</v>
      </c>
      <c r="B186" s="54" t="s">
        <v>339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334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1" t="s">
        <v>340</v>
      </c>
      <c r="B189" s="822"/>
      <c r="C189" s="822"/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48"/>
      <c r="AB189" s="48"/>
      <c r="AC189" s="48"/>
    </row>
    <row r="190" spans="1:68" ht="16.5" customHeight="1" x14ac:dyDescent="0.25">
      <c r="A190" s="794" t="s">
        <v>341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customHeight="1" x14ac:dyDescent="0.25">
      <c r="A191" s="802" t="s">
        <v>170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342</v>
      </c>
      <c r="B192" s="54" t="s">
        <v>343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3" t="s">
        <v>344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345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346</v>
      </c>
      <c r="B196" s="54" t="s">
        <v>347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348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349</v>
      </c>
      <c r="B197" s="54" t="s">
        <v>350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352</v>
      </c>
      <c r="B198" s="54" t="s">
        <v>353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354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355</v>
      </c>
      <c r="B199" s="54" t="s">
        <v>356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357</v>
      </c>
      <c r="B200" s="54" t="s">
        <v>358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351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359</v>
      </c>
      <c r="B201" s="54" t="s">
        <v>360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354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361</v>
      </c>
      <c r="B202" s="54" t="s">
        <v>362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354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363</v>
      </c>
      <c r="B203" s="54" t="s">
        <v>364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customHeight="1" x14ac:dyDescent="0.25">
      <c r="A206" s="794" t="s">
        <v>366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customHeight="1" x14ac:dyDescent="0.25">
      <c r="A208" s="54" t="s">
        <v>367</v>
      </c>
      <c r="B208" s="54" t="s">
        <v>368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369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370</v>
      </c>
      <c r="B209" s="54" t="s">
        <v>371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369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2" t="s">
        <v>170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customHeight="1" x14ac:dyDescent="0.25">
      <c r="A213" s="54" t="s">
        <v>372</v>
      </c>
      <c r="B213" s="54" t="s">
        <v>373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374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375</v>
      </c>
      <c r="B214" s="54" t="s">
        <v>376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374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377</v>
      </c>
      <c r="B218" s="54" t="s">
        <v>378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379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380</v>
      </c>
      <c r="B219" s="54" t="s">
        <v>381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383</v>
      </c>
      <c r="B220" s="54" t="s">
        <v>384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386</v>
      </c>
      <c r="B221" s="54" t="s">
        <v>387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389</v>
      </c>
      <c r="B222" s="54" t="s">
        <v>390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379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391</v>
      </c>
      <c r="B223" s="54" t="s">
        <v>392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382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393</v>
      </c>
      <c r="B224" s="54" t="s">
        <v>394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385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395</v>
      </c>
      <c r="B225" s="54" t="s">
        <v>396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388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397</v>
      </c>
      <c r="B229" s="54" t="s">
        <v>398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399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400</v>
      </c>
      <c r="B230" s="54" t="s">
        <v>401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403</v>
      </c>
      <c r="B231" s="54" t="s">
        <v>404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406</v>
      </c>
      <c r="B232" s="54" t="s">
        <v>407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409</v>
      </c>
      <c r="B233" s="54" t="s">
        <v>410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399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411</v>
      </c>
      <c r="B234" s="54" t="s">
        <v>412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153</v>
      </c>
      <c r="N234" s="33"/>
      <c r="O234" s="32">
        <v>45</v>
      </c>
      <c r="P234" s="8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414</v>
      </c>
      <c r="B235" s="54" t="s">
        <v>415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80</v>
      </c>
      <c r="Y235" s="778">
        <f t="shared" si="46"/>
        <v>81.599999999999994</v>
      </c>
      <c r="Z235" s="36">
        <f t="shared" si="51"/>
        <v>0.25602000000000003</v>
      </c>
      <c r="AA235" s="56"/>
      <c r="AB235" s="57"/>
      <c r="AC235" s="307" t="s">
        <v>416</v>
      </c>
      <c r="AG235" s="64"/>
      <c r="AJ235" s="68"/>
      <c r="AK235" s="68">
        <v>0</v>
      </c>
      <c r="BB235" s="308" t="s">
        <v>1</v>
      </c>
      <c r="BM235" s="64">
        <f t="shared" si="47"/>
        <v>89.066666666666677</v>
      </c>
      <c r="BN235" s="64">
        <f t="shared" si="48"/>
        <v>90.847999999999999</v>
      </c>
      <c r="BO235" s="64">
        <f t="shared" si="49"/>
        <v>0.21367521367521369</v>
      </c>
      <c r="BP235" s="64">
        <f t="shared" si="50"/>
        <v>0.21794871794871795</v>
      </c>
    </row>
    <row r="236" spans="1:68" ht="27" customHeight="1" x14ac:dyDescent="0.25">
      <c r="A236" s="54" t="s">
        <v>417</v>
      </c>
      <c r="B236" s="54" t="s">
        <v>418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419</v>
      </c>
      <c r="B237" s="54" t="s">
        <v>420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421</v>
      </c>
      <c r="B238" s="54" t="s">
        <v>422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40</v>
      </c>
      <c r="Y238" s="778">
        <f t="shared" si="46"/>
        <v>40.799999999999997</v>
      </c>
      <c r="Z238" s="36">
        <f t="shared" si="51"/>
        <v>0.12801000000000001</v>
      </c>
      <c r="AA238" s="56"/>
      <c r="AB238" s="57"/>
      <c r="AC238" s="313" t="s">
        <v>402</v>
      </c>
      <c r="AG238" s="64"/>
      <c r="AJ238" s="68"/>
      <c r="AK238" s="68">
        <v>0</v>
      </c>
      <c r="BB238" s="314" t="s">
        <v>1</v>
      </c>
      <c r="BM238" s="64">
        <f t="shared" si="47"/>
        <v>44.533333333333339</v>
      </c>
      <c r="BN238" s="64">
        <f t="shared" si="48"/>
        <v>45.423999999999999</v>
      </c>
      <c r="BO238" s="64">
        <f t="shared" si="49"/>
        <v>0.10683760683760685</v>
      </c>
      <c r="BP238" s="64">
        <f t="shared" si="50"/>
        <v>0.10897435897435898</v>
      </c>
    </row>
    <row r="239" spans="1:68" ht="27" customHeight="1" x14ac:dyDescent="0.25">
      <c r="A239" s="54" t="s">
        <v>423</v>
      </c>
      <c r="B239" s="54" t="s">
        <v>424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425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50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51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0.38403000000000004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120</v>
      </c>
      <c r="Y241" s="779">
        <f>IFERROR(SUM(Y229:Y239),"0")</f>
        <v>122.39999999999999</v>
      </c>
      <c r="Z241" s="37"/>
      <c r="AA241" s="780"/>
      <c r="AB241" s="780"/>
      <c r="AC241" s="780"/>
    </row>
    <row r="242" spans="1:68" ht="14.25" customHeight="1" x14ac:dyDescent="0.25">
      <c r="A242" s="802" t="s">
        <v>216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426</v>
      </c>
      <c r="B243" s="54" t="s">
        <v>427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428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426</v>
      </c>
      <c r="B244" s="54" t="s">
        <v>429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430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431</v>
      </c>
      <c r="B245" s="54" t="s">
        <v>432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433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434</v>
      </c>
      <c r="B246" s="54" t="s">
        <v>435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32</v>
      </c>
      <c r="Y246" s="778">
        <f>IFERROR(IF(X246="",0,CEILING((X246/$H246),1)*$H246),"")</f>
        <v>33.6</v>
      </c>
      <c r="Z246" s="36">
        <f>IFERROR(IF(Y246=0,"",ROUNDUP(Y246/H246,0)*0.00753),"")</f>
        <v>0.10542</v>
      </c>
      <c r="AA246" s="56"/>
      <c r="AB246" s="57"/>
      <c r="AC246" s="323" t="s">
        <v>436</v>
      </c>
      <c r="AG246" s="64"/>
      <c r="AJ246" s="68"/>
      <c r="AK246" s="68">
        <v>0</v>
      </c>
      <c r="BB246" s="324" t="s">
        <v>1</v>
      </c>
      <c r="BM246" s="64">
        <f>IFERROR(X246*I246/H246,"0")</f>
        <v>35.626666666666672</v>
      </c>
      <c r="BN246" s="64">
        <f>IFERROR(Y246*I246/H246,"0")</f>
        <v>37.408000000000001</v>
      </c>
      <c r="BO246" s="64">
        <f>IFERROR(1/J246*(X246/H246),"0")</f>
        <v>8.5470085470085472E-2</v>
      </c>
      <c r="BP246" s="64">
        <f>IFERROR(1/J246*(Y246/H246),"0")</f>
        <v>8.9743589743589758E-2</v>
      </c>
    </row>
    <row r="247" spans="1:68" ht="27" customHeight="1" x14ac:dyDescent="0.25">
      <c r="A247" s="54" t="s">
        <v>437</v>
      </c>
      <c r="B247" s="54" t="s">
        <v>438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439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13.333333333333334</v>
      </c>
      <c r="Y248" s="779">
        <f>IFERROR(Y243/H243,"0")+IFERROR(Y244/H244,"0")+IFERROR(Y245/H245,"0")+IFERROR(Y246/H246,"0")+IFERROR(Y247/H247,"0")</f>
        <v>14.000000000000002</v>
      </c>
      <c r="Z248" s="779">
        <f>IFERROR(IF(Z243="",0,Z243),"0")+IFERROR(IF(Z244="",0,Z244),"0")+IFERROR(IF(Z245="",0,Z245),"0")+IFERROR(IF(Z246="",0,Z246),"0")+IFERROR(IF(Z247="",0,Z247),"0")</f>
        <v>0.10542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32</v>
      </c>
      <c r="Y249" s="779">
        <f>IFERROR(SUM(Y243:Y247),"0")</f>
        <v>33.6</v>
      </c>
      <c r="Z249" s="37"/>
      <c r="AA249" s="780"/>
      <c r="AB249" s="780"/>
      <c r="AC249" s="780"/>
    </row>
    <row r="250" spans="1:68" ht="16.5" customHeight="1" x14ac:dyDescent="0.25">
      <c r="A250" s="794" t="s">
        <v>440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customHeight="1" x14ac:dyDescent="0.25">
      <c r="A252" s="54" t="s">
        <v>441</v>
      </c>
      <c r="B252" s="54" t="s">
        <v>442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443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441</v>
      </c>
      <c r="B253" s="54" t="s">
        <v>444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445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446</v>
      </c>
      <c r="B254" s="54" t="s">
        <v>447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448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449</v>
      </c>
      <c r="B255" s="54" t="s">
        <v>450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451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449</v>
      </c>
      <c r="B256" s="54" t="s">
        <v>452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445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453</v>
      </c>
      <c r="B257" s="54" t="s">
        <v>454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443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455</v>
      </c>
      <c r="B258" s="54" t="s">
        <v>456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448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457</v>
      </c>
      <c r="B259" s="54" t="s">
        <v>458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8</v>
      </c>
      <c r="Y259" s="778">
        <f t="shared" si="52"/>
        <v>8</v>
      </c>
      <c r="Z259" s="36">
        <f>IFERROR(IF(Y259=0,"",ROUNDUP(Y259/H259,0)*0.00902),"")</f>
        <v>1.804E-2</v>
      </c>
      <c r="AA259" s="56"/>
      <c r="AB259" s="57"/>
      <c r="AC259" s="341" t="s">
        <v>459</v>
      </c>
      <c r="AG259" s="64"/>
      <c r="AJ259" s="68"/>
      <c r="AK259" s="68">
        <v>0</v>
      </c>
      <c r="BB259" s="342" t="s">
        <v>1</v>
      </c>
      <c r="BM259" s="64">
        <f t="shared" si="53"/>
        <v>8.42</v>
      </c>
      <c r="BN259" s="64">
        <f t="shared" si="54"/>
        <v>8.42</v>
      </c>
      <c r="BO259" s="64">
        <f t="shared" si="55"/>
        <v>1.5151515151515152E-2</v>
      </c>
      <c r="BP259" s="64">
        <f t="shared" si="56"/>
        <v>1.5151515151515152E-2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2</v>
      </c>
      <c r="Y260" s="779">
        <f>IFERROR(Y252/H252,"0")+IFERROR(Y253/H253,"0")+IFERROR(Y254/H254,"0")+IFERROR(Y255/H255,"0")+IFERROR(Y256/H256,"0")+IFERROR(Y257/H257,"0")+IFERROR(Y258/H258,"0")+IFERROR(Y259/H259,"0")</f>
        <v>2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1.804E-2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8</v>
      </c>
      <c r="Y261" s="779">
        <f>IFERROR(SUM(Y252:Y259),"0")</f>
        <v>8</v>
      </c>
      <c r="Z261" s="37"/>
      <c r="AA261" s="780"/>
      <c r="AB261" s="780"/>
      <c r="AC261" s="780"/>
    </row>
    <row r="262" spans="1:68" ht="16.5" customHeight="1" x14ac:dyDescent="0.25">
      <c r="A262" s="794" t="s">
        <v>460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461</v>
      </c>
      <c r="B264" s="54" t="s">
        <v>462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463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461</v>
      </c>
      <c r="B265" s="54" t="s">
        <v>464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465</v>
      </c>
      <c r="B266" s="54" t="s">
        <v>466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467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468</v>
      </c>
      <c r="B267" s="54" t="s">
        <v>469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470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468</v>
      </c>
      <c r="B268" s="54" t="s">
        <v>471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472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473</v>
      </c>
      <c r="B269" s="54" t="s">
        <v>474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463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475</v>
      </c>
      <c r="B270" s="54" t="s">
        <v>476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477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478</v>
      </c>
      <c r="B271" s="54" t="s">
        <v>479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480</v>
      </c>
      <c r="B272" s="54" t="s">
        <v>481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32</v>
      </c>
      <c r="Y272" s="778">
        <f t="shared" si="57"/>
        <v>32</v>
      </c>
      <c r="Z272" s="36">
        <f>IFERROR(IF(Y272=0,"",ROUNDUP(Y272/H272,0)*0.00902),"")</f>
        <v>7.2160000000000002E-2</v>
      </c>
      <c r="AA272" s="56"/>
      <c r="AB272" s="57"/>
      <c r="AC272" s="359" t="s">
        <v>470</v>
      </c>
      <c r="AG272" s="64"/>
      <c r="AJ272" s="68"/>
      <c r="AK272" s="68">
        <v>0</v>
      </c>
      <c r="BB272" s="360" t="s">
        <v>1</v>
      </c>
      <c r="BM272" s="64">
        <f t="shared" si="58"/>
        <v>33.68</v>
      </c>
      <c r="BN272" s="64">
        <f t="shared" si="59"/>
        <v>33.68</v>
      </c>
      <c r="BO272" s="64">
        <f t="shared" si="60"/>
        <v>6.0606060606060608E-2</v>
      </c>
      <c r="BP272" s="64">
        <f t="shared" si="61"/>
        <v>6.0606060606060608E-2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8</v>
      </c>
      <c r="Y273" s="779">
        <f>IFERROR(Y264/H264,"0")+IFERROR(Y265/H265,"0")+IFERROR(Y266/H266,"0")+IFERROR(Y267/H267,"0")+IFERROR(Y268/H268,"0")+IFERROR(Y269/H269,"0")+IFERROR(Y270/H270,"0")+IFERROR(Y271/H271,"0")+IFERROR(Y272/H272,"0")</f>
        <v>8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7.2160000000000002E-2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32</v>
      </c>
      <c r="Y274" s="779">
        <f>IFERROR(SUM(Y264:Y272),"0")</f>
        <v>32</v>
      </c>
      <c r="Z274" s="37"/>
      <c r="AA274" s="780"/>
      <c r="AB274" s="780"/>
      <c r="AC274" s="780"/>
    </row>
    <row r="275" spans="1:68" ht="14.25" customHeight="1" x14ac:dyDescent="0.25">
      <c r="A275" s="802" t="s">
        <v>170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customHeight="1" x14ac:dyDescent="0.25">
      <c r="A276" s="54" t="s">
        <v>482</v>
      </c>
      <c r="B276" s="54" t="s">
        <v>483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6" t="s">
        <v>484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485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4" t="s">
        <v>486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customHeight="1" x14ac:dyDescent="0.25">
      <c r="A281" s="54" t="s">
        <v>487</v>
      </c>
      <c r="B281" s="54" t="s">
        <v>488</v>
      </c>
      <c r="C281" s="31">
        <v>4301011855</v>
      </c>
      <c r="D281" s="781">
        <v>4680115885837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489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490</v>
      </c>
      <c r="B282" s="54" t="s">
        <v>491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492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493</v>
      </c>
      <c r="B283" s="54" t="s">
        <v>494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4" t="s">
        <v>495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496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493</v>
      </c>
      <c r="B284" s="54" t="s">
        <v>497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498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499</v>
      </c>
      <c r="B285" s="54" t="s">
        <v>500</v>
      </c>
      <c r="C285" s="31">
        <v>4301011853</v>
      </c>
      <c r="D285" s="781">
        <v>4680115885851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501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502</v>
      </c>
      <c r="B286" s="54" t="s">
        <v>503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504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505</v>
      </c>
      <c r="B287" s="54" t="s">
        <v>506</v>
      </c>
      <c r="C287" s="31">
        <v>4301011852</v>
      </c>
      <c r="D287" s="781">
        <v>4680115885844</v>
      </c>
      <c r="E287" s="782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489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507</v>
      </c>
      <c r="B288" s="54" t="s">
        <v>508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509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510</v>
      </c>
      <c r="B289" s="54" t="s">
        <v>511</v>
      </c>
      <c r="C289" s="31">
        <v>4301011851</v>
      </c>
      <c r="D289" s="781">
        <v>4680115885820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512</v>
      </c>
      <c r="B290" s="54" t="s">
        <v>513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514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4" t="s">
        <v>515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customHeight="1" x14ac:dyDescent="0.25">
      <c r="A295" s="54" t="s">
        <v>516</v>
      </c>
      <c r="B295" s="54" t="s">
        <v>517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451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4" t="s">
        <v>518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customHeight="1" x14ac:dyDescent="0.25">
      <c r="A300" s="54" t="s">
        <v>519</v>
      </c>
      <c r="B300" s="54" t="s">
        <v>520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521</v>
      </c>
      <c r="B301" s="54" t="s">
        <v>522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523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524</v>
      </c>
      <c r="B302" s="54" t="s">
        <v>525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4" t="s">
        <v>527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customHeight="1" x14ac:dyDescent="0.25">
      <c r="A307" s="54" t="s">
        <v>528</v>
      </c>
      <c r="B307" s="54" t="s">
        <v>529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530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531</v>
      </c>
      <c r="B308" s="54" t="s">
        <v>532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533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534</v>
      </c>
      <c r="B309" s="54" t="s">
        <v>535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536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537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538</v>
      </c>
      <c r="B310" s="54" t="s">
        <v>539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540</v>
      </c>
      <c r="B311" s="54" t="s">
        <v>541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130</v>
      </c>
      <c r="M311" s="33" t="s">
        <v>68</v>
      </c>
      <c r="N311" s="33"/>
      <c r="O311" s="32">
        <v>45</v>
      </c>
      <c r="P311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530</v>
      </c>
      <c r="AG311" s="64"/>
      <c r="AJ311" s="68" t="s">
        <v>131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542</v>
      </c>
      <c r="B312" s="54" t="s">
        <v>543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544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4" t="s">
        <v>545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customHeight="1" x14ac:dyDescent="0.25">
      <c r="A317" s="54" t="s">
        <v>546</v>
      </c>
      <c r="B317" s="54" t="s">
        <v>547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customHeight="1" x14ac:dyDescent="0.25">
      <c r="A321" s="54" t="s">
        <v>549</v>
      </c>
      <c r="B321" s="54" t="s">
        <v>550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customHeight="1" x14ac:dyDescent="0.25">
      <c r="A325" s="54" t="s">
        <v>552</v>
      </c>
      <c r="B325" s="54" t="s">
        <v>553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4" t="s">
        <v>555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customHeight="1" x14ac:dyDescent="0.25">
      <c r="A330" s="54" t="s">
        <v>556</v>
      </c>
      <c r="B330" s="54" t="s">
        <v>557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customHeight="1" x14ac:dyDescent="0.25">
      <c r="A334" s="54" t="s">
        <v>559</v>
      </c>
      <c r="B334" s="54" t="s">
        <v>560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customHeight="1" x14ac:dyDescent="0.25">
      <c r="A338" s="54" t="s">
        <v>562</v>
      </c>
      <c r="B338" s="54" t="s">
        <v>563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565</v>
      </c>
      <c r="B339" s="54" t="s">
        <v>566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4" t="s">
        <v>568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customHeight="1" x14ac:dyDescent="0.25">
      <c r="A344" s="54" t="s">
        <v>569</v>
      </c>
      <c r="B344" s="54" t="s">
        <v>570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459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571</v>
      </c>
      <c r="B348" s="54" t="s">
        <v>572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573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574</v>
      </c>
      <c r="B349" s="54" t="s">
        <v>575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4" t="s">
        <v>576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577</v>
      </c>
      <c r="B354" s="54" t="s">
        <v>578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579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580</v>
      </c>
      <c r="B355" s="54" t="s">
        <v>581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582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583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580</v>
      </c>
      <c r="B356" s="54" t="s">
        <v>584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585</v>
      </c>
      <c r="M356" s="33" t="s">
        <v>118</v>
      </c>
      <c r="N356" s="33"/>
      <c r="O356" s="32">
        <v>55</v>
      </c>
      <c r="P356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586</v>
      </c>
      <c r="AG356" s="64"/>
      <c r="AJ356" s="68" t="s">
        <v>587</v>
      </c>
      <c r="AK356" s="68">
        <v>86.4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579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0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4301011859</v>
      </c>
      <c r="D361" s="781">
        <v>4680115885608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76</v>
      </c>
      <c r="L361" s="32"/>
      <c r="M361" s="33" t="s">
        <v>121</v>
      </c>
      <c r="N361" s="33"/>
      <c r="O361" s="32">
        <v>55</v>
      </c>
      <c r="P361" s="9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586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601</v>
      </c>
      <c r="B362" s="54" t="s">
        <v>602</v>
      </c>
      <c r="C362" s="31">
        <v>4301011328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76</v>
      </c>
      <c r="L362" s="32"/>
      <c r="M362" s="33" t="s">
        <v>68</v>
      </c>
      <c r="N362" s="33"/>
      <c r="O362" s="32">
        <v>55</v>
      </c>
      <c r="P362" s="11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603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02" t="s">
        <v>216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20</v>
      </c>
      <c r="Y382" s="778">
        <f>IFERROR(IF(X382="",0,CEILING((X382/$H382),1)*$H382),"")</f>
        <v>25.200000000000003</v>
      </c>
      <c r="Z382" s="36">
        <f>IFERROR(IF(Y382=0,"",ROUNDUP(Y382/H382,0)*0.02175),"")</f>
        <v>6.5250000000000002E-2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21.342857142857142</v>
      </c>
      <c r="BN382" s="64">
        <f>IFERROR(Y382*I382/H382,"0")</f>
        <v>26.892000000000003</v>
      </c>
      <c r="BO382" s="64">
        <f>IFERROR(1/J382*(X382/H382),"0")</f>
        <v>4.2517006802721087E-2</v>
      </c>
      <c r="BP382" s="64">
        <f>IFERROR(1/J382*(Y382/H382),"0")</f>
        <v>5.3571428571428568E-2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2.3809523809523809</v>
      </c>
      <c r="Y385" s="779">
        <f>IFERROR(Y382/H382,"0")+IFERROR(Y383/H383,"0")+IFERROR(Y384/H384,"0")</f>
        <v>3</v>
      </c>
      <c r="Z385" s="779">
        <f>IFERROR(IF(Z382="",0,Z382),"0")+IFERROR(IF(Z383="",0,Z383),"0")+IFERROR(IF(Z384="",0,Z384),"0")</f>
        <v>6.5250000000000002E-2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20</v>
      </c>
      <c r="Y386" s="779">
        <f>IFERROR(SUM(Y382:Y384),"0")</f>
        <v>25.200000000000003</v>
      </c>
      <c r="Z386" s="37"/>
      <c r="AA386" s="780"/>
      <c r="AB386" s="780"/>
      <c r="AC386" s="780"/>
    </row>
    <row r="387" spans="1:68" ht="14.25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17</v>
      </c>
      <c r="Y390" s="778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19.833333333333336</v>
      </c>
      <c r="BN390" s="64">
        <f>IFERROR(Y390*I390/H390,"0")</f>
        <v>20.824999999999999</v>
      </c>
      <c r="BO390" s="64">
        <f>IFERROR(1/J390*(X390/H390),"0")</f>
        <v>4.2735042735042736E-2</v>
      </c>
      <c r="BP390" s="64">
        <f>IFERROR(1/J390*(Y390/H390),"0")</f>
        <v>4.4871794871794872E-2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6.666666666666667</v>
      </c>
      <c r="Y392" s="779">
        <f>IFERROR(Y388/H388,"0")+IFERROR(Y389/H389,"0")+IFERROR(Y390/H390,"0")+IFERROR(Y391/H391,"0")</f>
        <v>7</v>
      </c>
      <c r="Z392" s="779">
        <f>IFERROR(IF(Z388="",0,Z388),"0")+IFERROR(IF(Z389="",0,Z389),"0")+IFERROR(IF(Z390="",0,Z390),"0")+IFERROR(IF(Z391="",0,Z391),"0")</f>
        <v>5.271E-2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17</v>
      </c>
      <c r="Y393" s="779">
        <f>IFERROR(SUM(Y388:Y391),"0")</f>
        <v>17.849999999999998</v>
      </c>
      <c r="Z393" s="37"/>
      <c r="AA393" s="780"/>
      <c r="AB393" s="780"/>
      <c r="AC393" s="780"/>
    </row>
    <row r="394" spans="1:68" ht="14.25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30</v>
      </c>
      <c r="Y402" s="778">
        <f>IFERROR(IF(X402="",0,CEILING((X402/$H402),1)*$H402),"")</f>
        <v>30.6</v>
      </c>
      <c r="Z402" s="36">
        <f>IFERROR(IF(Y402=0,"",ROUNDUP(Y402/H402,0)*0.00753),"")</f>
        <v>0.12801000000000001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34.133333333333333</v>
      </c>
      <c r="BN402" s="64">
        <f>IFERROR(Y402*I402/H402,"0")</f>
        <v>34.816000000000003</v>
      </c>
      <c r="BO402" s="64">
        <f>IFERROR(1/J402*(X402/H402),"0")</f>
        <v>0.10683760683760685</v>
      </c>
      <c r="BP402" s="64">
        <f>IFERROR(1/J402*(Y402/H402),"0")</f>
        <v>0.10897435897435898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16.666666666666668</v>
      </c>
      <c r="Y403" s="779">
        <f>IFERROR(Y402/H402,"0")</f>
        <v>17</v>
      </c>
      <c r="Z403" s="779">
        <f>IFERROR(IF(Z402="",0,Z402),"0")</f>
        <v>0.12801000000000001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30</v>
      </c>
      <c r="Y404" s="779">
        <f>IFERROR(SUM(Y402:Y402),"0")</f>
        <v>30.6</v>
      </c>
      <c r="Z404" s="37"/>
      <c r="AA404" s="780"/>
      <c r="AB404" s="780"/>
      <c r="AC404" s="780"/>
    </row>
    <row r="405" spans="1:68" ht="14.25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1" t="s">
        <v>677</v>
      </c>
      <c r="B411" s="822"/>
      <c r="C411" s="822"/>
      <c r="D411" s="822"/>
      <c r="E411" s="822"/>
      <c r="F411" s="822"/>
      <c r="G411" s="822"/>
      <c r="H411" s="822"/>
      <c r="I411" s="822"/>
      <c r="J411" s="822"/>
      <c r="K411" s="822"/>
      <c r="L411" s="822"/>
      <c r="M411" s="822"/>
      <c r="N411" s="822"/>
      <c r="O411" s="822"/>
      <c r="P411" s="822"/>
      <c r="Q411" s="822"/>
      <c r="R411" s="822"/>
      <c r="S411" s="822"/>
      <c r="T411" s="822"/>
      <c r="U411" s="822"/>
      <c r="V411" s="822"/>
      <c r="W411" s="822"/>
      <c r="X411" s="822"/>
      <c r="Y411" s="822"/>
      <c r="Z411" s="822"/>
      <c r="AA411" s="48"/>
      <c r="AB411" s="48"/>
      <c r="AC411" s="48"/>
    </row>
    <row r="412" spans="1:68" ht="16.5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200</v>
      </c>
      <c r="Y414" s="778">
        <f t="shared" ref="Y414:Y424" si="82">IFERROR(IF(X414="",0,CEILING((X414/$H414),1)*$H414),"")</f>
        <v>210</v>
      </c>
      <c r="Z414" s="36">
        <f>IFERROR(IF(Y414=0,"",ROUNDUP(Y414/H414,0)*0.02175),"")</f>
        <v>0.30449999999999999</v>
      </c>
      <c r="AA414" s="56"/>
      <c r="AB414" s="57"/>
      <c r="AC414" s="489" t="s">
        <v>681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206.4</v>
      </c>
      <c r="BN414" s="64">
        <f t="shared" ref="BN414:BN424" si="84">IFERROR(Y414*I414/H414,"0")</f>
        <v>216.72</v>
      </c>
      <c r="BO414" s="64">
        <f t="shared" ref="BO414:BO424" si="85">IFERROR(1/J414*(X414/H414),"0")</f>
        <v>0.27777777777777779</v>
      </c>
      <c r="BP414" s="64">
        <f t="shared" ref="BP414:BP424" si="86">IFERROR(1/J414*(Y414/H414),"0")</f>
        <v>0.29166666666666663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4301011867</v>
      </c>
      <c r="D418" s="781">
        <v>4680115884830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 t="s">
        <v>130</v>
      </c>
      <c r="M418" s="33" t="s">
        <v>68</v>
      </c>
      <c r="N418" s="33"/>
      <c r="O418" s="32">
        <v>60</v>
      </c>
      <c r="P418" s="11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1000</v>
      </c>
      <c r="Y418" s="778">
        <f t="shared" si="82"/>
        <v>1005</v>
      </c>
      <c r="Z418" s="36">
        <f>IFERROR(IF(Y418=0,"",ROUNDUP(Y418/H418,0)*0.02175),"")</f>
        <v>1.4572499999999999</v>
      </c>
      <c r="AA418" s="56"/>
      <c r="AB418" s="57"/>
      <c r="AC418" s="497" t="s">
        <v>690</v>
      </c>
      <c r="AG418" s="64"/>
      <c r="AJ418" s="68" t="s">
        <v>131</v>
      </c>
      <c r="AK418" s="68">
        <v>720</v>
      </c>
      <c r="BB418" s="498" t="s">
        <v>1</v>
      </c>
      <c r="BM418" s="64">
        <f t="shared" si="83"/>
        <v>1032</v>
      </c>
      <c r="BN418" s="64">
        <f t="shared" si="84"/>
        <v>1037.1600000000001</v>
      </c>
      <c r="BO418" s="64">
        <f t="shared" si="85"/>
        <v>1.3888888888888888</v>
      </c>
      <c r="BP418" s="64">
        <f t="shared" si="86"/>
        <v>1.3958333333333333</v>
      </c>
    </row>
    <row r="419" spans="1:68" ht="27" customHeight="1" x14ac:dyDescent="0.25">
      <c r="A419" s="54" t="s">
        <v>688</v>
      </c>
      <c r="B419" s="54" t="s">
        <v>691</v>
      </c>
      <c r="C419" s="31">
        <v>4301011943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/>
      <c r="M419" s="33" t="s">
        <v>147</v>
      </c>
      <c r="N419" s="33"/>
      <c r="O419" s="32">
        <v>60</v>
      </c>
      <c r="P419" s="9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IFERROR(IF(Y419=0,"",ROUNDUP(Y419/H419,0)*0.02039),"")</f>
        <v/>
      </c>
      <c r="AA419" s="56"/>
      <c r="AB419" s="57"/>
      <c r="AC419" s="499" t="s">
        <v>683</v>
      </c>
      <c r="AG419" s="64"/>
      <c r="AJ419" s="68"/>
      <c r="AK419" s="68">
        <v>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customHeight="1" x14ac:dyDescent="0.25">
      <c r="A420" s="54" t="s">
        <v>692</v>
      </c>
      <c r="B420" s="54" t="s">
        <v>693</v>
      </c>
      <c r="C420" s="31">
        <v>4301011339</v>
      </c>
      <c r="D420" s="781">
        <v>4607091383997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68</v>
      </c>
      <c r="N420" s="33"/>
      <c r="O420" s="32">
        <v>60</v>
      </c>
      <c r="P420" s="11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501" t="s">
        <v>694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690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80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81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1.7617499999999999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1200</v>
      </c>
      <c r="Y426" s="779">
        <f>IFERROR(SUM(Y414:Y424),"0")</f>
        <v>1215</v>
      </c>
      <c r="Z426" s="37"/>
      <c r="AA426" s="780"/>
      <c r="AB426" s="780"/>
      <c r="AC426" s="780"/>
    </row>
    <row r="427" spans="1:68" ht="14.25" customHeight="1" x14ac:dyDescent="0.25">
      <c r="A427" s="802" t="s">
        <v>170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7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40</v>
      </c>
      <c r="Y437" s="778">
        <f>IFERROR(IF(X437="",0,CEILING((X437/$H437),1)*$H437),"")</f>
        <v>46.8</v>
      </c>
      <c r="Z437" s="36">
        <f>IFERROR(IF(Y437=0,"",ROUNDUP(Y437/H437,0)*0.02175),"")</f>
        <v>0.1305</v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42.892307692307703</v>
      </c>
      <c r="BN437" s="64">
        <f>IFERROR(Y437*I437/H437,"0")</f>
        <v>50.184000000000005</v>
      </c>
      <c r="BO437" s="64">
        <f>IFERROR(1/J437*(X437/H437),"0")</f>
        <v>9.1575091575091583E-2</v>
      </c>
      <c r="BP437" s="64">
        <f>IFERROR(1/J437*(Y437/H437),"0")</f>
        <v>0.10714285714285714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5.1282051282051286</v>
      </c>
      <c r="Y438" s="779">
        <f>IFERROR(Y433/H433,"0")+IFERROR(Y434/H434,"0")+IFERROR(Y435/H435,"0")+IFERROR(Y436/H436,"0")+IFERROR(Y437/H437,"0")</f>
        <v>6</v>
      </c>
      <c r="Z438" s="779">
        <f>IFERROR(IF(Z433="",0,Z433),"0")+IFERROR(IF(Z434="",0,Z434),"0")+IFERROR(IF(Z435="",0,Z435),"0")+IFERROR(IF(Z436="",0,Z436),"0")+IFERROR(IF(Z437="",0,Z437),"0")</f>
        <v>0.1305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40</v>
      </c>
      <c r="Y439" s="779">
        <f>IFERROR(SUM(Y433:Y437),"0")</f>
        <v>46.8</v>
      </c>
      <c r="Z439" s="37"/>
      <c r="AA439" s="780"/>
      <c r="AB439" s="780"/>
      <c r="AC439" s="780"/>
    </row>
    <row r="440" spans="1:68" ht="14.25" customHeight="1" x14ac:dyDescent="0.25">
      <c r="A440" s="802" t="s">
        <v>216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1">
        <v>4607091384673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0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4301011874</v>
      </c>
      <c r="D452" s="781">
        <v>4680115884892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4301011312</v>
      </c>
      <c r="D453" s="781">
        <v>4607091384192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121</v>
      </c>
      <c r="N453" s="33"/>
      <c r="O453" s="32">
        <v>60</v>
      </c>
      <c r="P453" s="8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744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744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81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1">
        <v>4680115881976</v>
      </c>
      <c r="E466" s="782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1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1">
        <v>4680115881976</v>
      </c>
      <c r="E467" s="782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762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02" t="s">
        <v>216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1" t="s">
        <v>781</v>
      </c>
      <c r="B478" s="822"/>
      <c r="C478" s="822"/>
      <c r="D478" s="822"/>
      <c r="E478" s="822"/>
      <c r="F478" s="822"/>
      <c r="G478" s="822"/>
      <c r="H478" s="822"/>
      <c r="I478" s="822"/>
      <c r="J478" s="822"/>
      <c r="K478" s="822"/>
      <c r="L478" s="822"/>
      <c r="M478" s="822"/>
      <c r="N478" s="822"/>
      <c r="O478" s="822"/>
      <c r="P478" s="822"/>
      <c r="Q478" s="822"/>
      <c r="R478" s="822"/>
      <c r="S478" s="822"/>
      <c r="T478" s="822"/>
      <c r="U478" s="822"/>
      <c r="V478" s="822"/>
      <c r="W478" s="822"/>
      <c r="X478" s="822"/>
      <c r="Y478" s="822"/>
      <c r="Z478" s="822"/>
      <c r="AA478" s="48"/>
      <c r="AB478" s="48"/>
      <c r="AC478" s="48"/>
    </row>
    <row r="479" spans="1:68" ht="16.5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20</v>
      </c>
      <c r="Y485" s="778">
        <f t="shared" ref="Y485:Y503" si="98">IFERROR(IF(X485="",0,CEILING((X485/$H485),1)*$H485),"")</f>
        <v>21</v>
      </c>
      <c r="Z485" s="36">
        <f>IFERROR(IF(Y485=0,"",ROUNDUP(Y485/H485,0)*0.00753),"")</f>
        <v>3.7650000000000003E-2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21.095238095238091</v>
      </c>
      <c r="BN485" s="64">
        <f t="shared" ref="BN485:BN503" si="100">IFERROR(Y485*I485/H485,"0")</f>
        <v>22.15</v>
      </c>
      <c r="BO485" s="64">
        <f t="shared" ref="BO485:BO503" si="101">IFERROR(1/J485*(X485/H485),"0")</f>
        <v>3.0525030525030524E-2</v>
      </c>
      <c r="BP485" s="64">
        <f t="shared" ref="BP485:BP503" si="102">IFERROR(1/J485*(Y485/H485),"0")</f>
        <v>3.2051282051282048E-2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3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4.7619047619047619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5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3.7650000000000003E-2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20</v>
      </c>
      <c r="Y505" s="779">
        <f>IFERROR(SUM(Y485:Y503),"0")</f>
        <v>21</v>
      </c>
      <c r="Z505" s="37"/>
      <c r="AA505" s="780"/>
      <c r="AB505" s="780"/>
      <c r="AC505" s="780"/>
    </row>
    <row r="506" spans="1:68" ht="14.25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customHeight="1" x14ac:dyDescent="0.25">
      <c r="A517" s="802" t="s">
        <v>170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10</v>
      </c>
      <c r="Y539" s="778">
        <f>IFERROR(IF(X539="",0,CEILING((X539/$H539),1)*$H539),"")</f>
        <v>10.799999999999999</v>
      </c>
      <c r="Z539" s="36">
        <f>IFERROR(IF(Y539=0,"",ROUNDUP(Y539/H539,0)*0.00502),"")</f>
        <v>4.5179999999999998E-2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11.433333333333334</v>
      </c>
      <c r="BN539" s="64">
        <f>IFERROR(Y539*I539/H539,"0")</f>
        <v>12.348000000000001</v>
      </c>
      <c r="BO539" s="64">
        <f>IFERROR(1/J539*(X539/H539),"0")</f>
        <v>3.561253561253562E-2</v>
      </c>
      <c r="BP539" s="64">
        <f>IFERROR(1/J539*(Y539/H539),"0")</f>
        <v>3.8461538461538464E-2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8.3333333333333339</v>
      </c>
      <c r="Y543" s="779">
        <f>IFERROR(Y539/H539,"0")+IFERROR(Y540/H540,"0")+IFERROR(Y541/H541,"0")+IFERROR(Y542/H542,"0")</f>
        <v>9</v>
      </c>
      <c r="Z543" s="779">
        <f>IFERROR(IF(Z539="",0,Z539),"0")+IFERROR(IF(Z540="",0,Z540),"0")+IFERROR(IF(Z541="",0,Z541),"0")+IFERROR(IF(Z542="",0,Z542),"0")</f>
        <v>4.5179999999999998E-2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10</v>
      </c>
      <c r="Y544" s="779">
        <f>IFERROR(SUM(Y539:Y542),"0")</f>
        <v>10.799999999999999</v>
      </c>
      <c r="Z544" s="37"/>
      <c r="AA544" s="780"/>
      <c r="AB544" s="780"/>
      <c r="AC544" s="780"/>
    </row>
    <row r="545" spans="1:68" ht="16.5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1" t="s">
        <v>881</v>
      </c>
      <c r="B550" s="822"/>
      <c r="C550" s="822"/>
      <c r="D550" s="822"/>
      <c r="E550" s="822"/>
      <c r="F550" s="822"/>
      <c r="G550" s="822"/>
      <c r="H550" s="822"/>
      <c r="I550" s="822"/>
      <c r="J550" s="822"/>
      <c r="K550" s="822"/>
      <c r="L550" s="822"/>
      <c r="M550" s="822"/>
      <c r="N550" s="822"/>
      <c r="O550" s="822"/>
      <c r="P550" s="822"/>
      <c r="Q550" s="822"/>
      <c r="R550" s="822"/>
      <c r="S550" s="822"/>
      <c r="T550" s="822"/>
      <c r="U550" s="822"/>
      <c r="V550" s="822"/>
      <c r="W550" s="822"/>
      <c r="X550" s="822"/>
      <c r="Y550" s="822"/>
      <c r="Z550" s="822"/>
      <c r="AA550" s="48"/>
      <c r="AB550" s="48"/>
      <c r="AC550" s="48"/>
    </row>
    <row r="551" spans="1:68" ht="16.5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200</v>
      </c>
      <c r="Y553" s="778">
        <f t="shared" ref="Y553:Y563" si="104">IFERROR(IF(X553="",0,CEILING((X553/$H553),1)*$H553),"")</f>
        <v>200.64000000000001</v>
      </c>
      <c r="Z553" s="36">
        <f t="shared" ref="Z553:Z558" si="105">IFERROR(IF(Y553=0,"",ROUNDUP(Y553/H553,0)*0.01196),"")</f>
        <v>0.45448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213.63636363636363</v>
      </c>
      <c r="BN553" s="64">
        <f t="shared" ref="BN553:BN563" si="107">IFERROR(Y553*I553/H553,"0")</f>
        <v>214.32</v>
      </c>
      <c r="BO553" s="64">
        <f t="shared" ref="BO553:BO563" si="108">IFERROR(1/J553*(X553/H553),"0")</f>
        <v>0.36421911421911418</v>
      </c>
      <c r="BP553" s="64">
        <f t="shared" ref="BP553:BP563" si="109">IFERROR(1/J553*(Y553/H553),"0")</f>
        <v>0.36538461538461542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0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37.878787878787875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38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0.45448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200</v>
      </c>
      <c r="Y565" s="779">
        <f>IFERROR(SUM(Y553:Y563),"0")</f>
        <v>200.64000000000001</v>
      </c>
      <c r="Z565" s="37"/>
      <c r="AA565" s="780"/>
      <c r="AB565" s="780"/>
      <c r="AC565" s="780"/>
    </row>
    <row r="566" spans="1:68" ht="14.25" customHeight="1" x14ac:dyDescent="0.25">
      <c r="A566" s="802" t="s">
        <v>170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3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100</v>
      </c>
      <c r="Y575" s="778">
        <f t="shared" si="110"/>
        <v>100.32000000000001</v>
      </c>
      <c r="Z575" s="36">
        <f>IFERROR(IF(Y575=0,"",ROUNDUP(Y575/H575,0)*0.01196),"")</f>
        <v>0.22724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106.81818181818181</v>
      </c>
      <c r="BN575" s="64">
        <f t="shared" si="112"/>
        <v>107.16</v>
      </c>
      <c r="BO575" s="64">
        <f t="shared" si="113"/>
        <v>0.18210955710955709</v>
      </c>
      <c r="BP575" s="64">
        <f t="shared" si="114"/>
        <v>0.18269230769230771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121</v>
      </c>
      <c r="N576" s="33"/>
      <c r="O576" s="32">
        <v>60</v>
      </c>
      <c r="P576" s="1124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121</v>
      </c>
      <c r="N577" s="33"/>
      <c r="O577" s="32">
        <v>60</v>
      </c>
      <c r="P577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69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30</v>
      </c>
      <c r="Y579" s="778">
        <f t="shared" si="110"/>
        <v>32.4</v>
      </c>
      <c r="Z579" s="36">
        <f>IFERROR(IF(Y579=0,"",ROUNDUP(Y579/H579,0)*0.00902),"")</f>
        <v>8.1180000000000002E-2</v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31.75</v>
      </c>
      <c r="BN579" s="64">
        <f t="shared" si="112"/>
        <v>34.29</v>
      </c>
      <c r="BO579" s="64">
        <f t="shared" si="113"/>
        <v>6.3131313131313135E-2</v>
      </c>
      <c r="BP579" s="64">
        <f t="shared" si="114"/>
        <v>6.8181818181818177E-2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4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27.272727272727273</v>
      </c>
      <c r="Y582" s="779">
        <f>IFERROR(Y573/H573,"0")+IFERROR(Y574/H574,"0")+IFERROR(Y575/H575,"0")+IFERROR(Y576/H576,"0")+IFERROR(Y577/H577,"0")+IFERROR(Y578/H578,"0")+IFERROR(Y579/H579,"0")+IFERROR(Y580/H580,"0")+IFERROR(Y581/H581,"0")</f>
        <v>28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0.30842000000000003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130</v>
      </c>
      <c r="Y583" s="779">
        <f>IFERROR(SUM(Y573:Y581),"0")</f>
        <v>132.72</v>
      </c>
      <c r="Z583" s="37"/>
      <c r="AA583" s="780"/>
      <c r="AB583" s="780"/>
      <c r="AC583" s="780"/>
    </row>
    <row r="584" spans="1:68" ht="14.25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2" t="s">
        <v>216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20</v>
      </c>
      <c r="Y592" s="778">
        <f>IFERROR(IF(X592="",0,CEILING((X592/$H592),1)*$H592),"")</f>
        <v>23.4</v>
      </c>
      <c r="Z592" s="36">
        <f>IFERROR(IF(Y592=0,"",ROUNDUP(Y592/H592,0)*0.02175),"")</f>
        <v>6.5250000000000002E-2</v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21.23076923076923</v>
      </c>
      <c r="BN592" s="64">
        <f>IFERROR(Y592*I592/H592,"0")</f>
        <v>24.84</v>
      </c>
      <c r="BO592" s="64">
        <f>IFERROR(1/J592*(X592/H592),"0")</f>
        <v>4.5787545787545791E-2</v>
      </c>
      <c r="BP592" s="64">
        <f>IFERROR(1/J592*(Y592/H592),"0")</f>
        <v>5.3571428571428568E-2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2.5641025641025643</v>
      </c>
      <c r="Y593" s="779">
        <f>IFERROR(Y591/H591,"0")+IFERROR(Y592/H592,"0")</f>
        <v>3</v>
      </c>
      <c r="Z593" s="779">
        <f>IFERROR(IF(Z591="",0,Z591),"0")+IFERROR(IF(Z592="",0,Z592),"0")</f>
        <v>6.5250000000000002E-2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20</v>
      </c>
      <c r="Y594" s="779">
        <f>IFERROR(SUM(Y591:Y592),"0")</f>
        <v>23.4</v>
      </c>
      <c r="Z594" s="37"/>
      <c r="AA594" s="780"/>
      <c r="AB594" s="780"/>
      <c r="AC594" s="780"/>
    </row>
    <row r="595" spans="1:68" ht="27.75" customHeight="1" x14ac:dyDescent="0.2">
      <c r="A595" s="821" t="s">
        <v>956</v>
      </c>
      <c r="B595" s="822"/>
      <c r="C595" s="822"/>
      <c r="D595" s="822"/>
      <c r="E595" s="822"/>
      <c r="F595" s="822"/>
      <c r="G595" s="822"/>
      <c r="H595" s="822"/>
      <c r="I595" s="822"/>
      <c r="J595" s="822"/>
      <c r="K595" s="822"/>
      <c r="L595" s="822"/>
      <c r="M595" s="822"/>
      <c r="N595" s="822"/>
      <c r="O595" s="822"/>
      <c r="P595" s="822"/>
      <c r="Q595" s="822"/>
      <c r="R595" s="822"/>
      <c r="S595" s="822"/>
      <c r="T595" s="822"/>
      <c r="U595" s="822"/>
      <c r="V595" s="822"/>
      <c r="W595" s="822"/>
      <c r="X595" s="822"/>
      <c r="Y595" s="822"/>
      <c r="Z595" s="822"/>
      <c r="AA595" s="48"/>
      <c r="AB595" s="48"/>
      <c r="AC595" s="48"/>
    </row>
    <row r="596" spans="1:68" ht="16.5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8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7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4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2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02" t="s">
        <v>170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1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1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1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5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1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9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4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4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1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118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18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153</v>
      </c>
      <c r="N629" s="33"/>
      <c r="O629" s="32">
        <v>45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153</v>
      </c>
      <c r="N631" s="33"/>
      <c r="O631" s="32">
        <v>45</v>
      </c>
      <c r="P631" s="108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02" t="s">
        <v>216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2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38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0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5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2" t="s">
        <v>170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2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3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29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0"/>
      <c r="P660" s="824" t="s">
        <v>1077</v>
      </c>
      <c r="Q660" s="825"/>
      <c r="R660" s="825"/>
      <c r="S660" s="825"/>
      <c r="T660" s="825"/>
      <c r="U660" s="825"/>
      <c r="V660" s="826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2249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2297.6099999999997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0"/>
      <c r="P661" s="824" t="s">
        <v>1078</v>
      </c>
      <c r="Q661" s="825"/>
      <c r="R661" s="825"/>
      <c r="S661" s="825"/>
      <c r="T661" s="825"/>
      <c r="U661" s="825"/>
      <c r="V661" s="826"/>
      <c r="W661" s="37" t="s">
        <v>69</v>
      </c>
      <c r="X661" s="779">
        <f>IFERROR(SUM(BM22:BM657),"0")</f>
        <v>2368.4066699966702</v>
      </c>
      <c r="Y661" s="779">
        <f>IFERROR(SUM(BN22:BN657),"0")</f>
        <v>2420.1010000000001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0"/>
      <c r="P662" s="824" t="s">
        <v>1079</v>
      </c>
      <c r="Q662" s="825"/>
      <c r="R662" s="825"/>
      <c r="S662" s="825"/>
      <c r="T662" s="825"/>
      <c r="U662" s="825"/>
      <c r="V662" s="826"/>
      <c r="W662" s="37" t="s">
        <v>1080</v>
      </c>
      <c r="X662" s="38">
        <f>ROUNDUP(SUM(BO22:BO657),0)</f>
        <v>4</v>
      </c>
      <c r="Y662" s="38">
        <f>ROUNDUP(SUM(BP22:BP657),0)</f>
        <v>5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0"/>
      <c r="P663" s="824" t="s">
        <v>1081</v>
      </c>
      <c r="Q663" s="825"/>
      <c r="R663" s="825"/>
      <c r="S663" s="825"/>
      <c r="T663" s="825"/>
      <c r="U663" s="825"/>
      <c r="V663" s="826"/>
      <c r="W663" s="37" t="s">
        <v>69</v>
      </c>
      <c r="X663" s="779">
        <f>GrossWeightTotal+PalletQtyTotal*25</f>
        <v>2468.4066699966702</v>
      </c>
      <c r="Y663" s="779">
        <f>GrossWeightTotalR+PalletQtyTotalR*25</f>
        <v>2545.1010000000001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0"/>
      <c r="P664" s="824" t="s">
        <v>1082</v>
      </c>
      <c r="Q664" s="825"/>
      <c r="R664" s="825"/>
      <c r="S664" s="825"/>
      <c r="T664" s="825"/>
      <c r="U664" s="825"/>
      <c r="V664" s="826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316.77239427239419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325</v>
      </c>
      <c r="Z664" s="37"/>
      <c r="AA664" s="780"/>
      <c r="AB664" s="780"/>
      <c r="AC664" s="780"/>
    </row>
    <row r="665" spans="1:68" ht="14.25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0"/>
      <c r="P665" s="824" t="s">
        <v>1083</v>
      </c>
      <c r="Q665" s="825"/>
      <c r="R665" s="825"/>
      <c r="S665" s="825"/>
      <c r="T665" s="825"/>
      <c r="U665" s="825"/>
      <c r="V665" s="826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4.5967400000000005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16" t="s">
        <v>112</v>
      </c>
      <c r="D667" s="864"/>
      <c r="E667" s="864"/>
      <c r="F667" s="864"/>
      <c r="G667" s="864"/>
      <c r="H667" s="865"/>
      <c r="I667" s="816" t="s">
        <v>340</v>
      </c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5"/>
      <c r="W667" s="816" t="s">
        <v>677</v>
      </c>
      <c r="X667" s="865"/>
      <c r="Y667" s="816" t="s">
        <v>781</v>
      </c>
      <c r="Z667" s="864"/>
      <c r="AA667" s="864"/>
      <c r="AB667" s="865"/>
      <c r="AC667" s="774" t="s">
        <v>881</v>
      </c>
      <c r="AD667" s="816" t="s">
        <v>956</v>
      </c>
      <c r="AE667" s="865"/>
      <c r="AF667" s="775"/>
    </row>
    <row r="668" spans="1:68" ht="14.25" customHeight="1" thickTop="1" x14ac:dyDescent="0.2">
      <c r="A668" s="1178" t="s">
        <v>1086</v>
      </c>
      <c r="B668" s="816" t="s">
        <v>63</v>
      </c>
      <c r="C668" s="816" t="s">
        <v>113</v>
      </c>
      <c r="D668" s="816" t="s">
        <v>140</v>
      </c>
      <c r="E668" s="816" t="s">
        <v>224</v>
      </c>
      <c r="F668" s="816" t="s">
        <v>253</v>
      </c>
      <c r="G668" s="816" t="s">
        <v>304</v>
      </c>
      <c r="H668" s="816" t="s">
        <v>112</v>
      </c>
      <c r="I668" s="816" t="s">
        <v>341</v>
      </c>
      <c r="J668" s="816" t="s">
        <v>366</v>
      </c>
      <c r="K668" s="816" t="s">
        <v>440</v>
      </c>
      <c r="L668" s="816" t="s">
        <v>460</v>
      </c>
      <c r="M668" s="816" t="s">
        <v>486</v>
      </c>
      <c r="N668" s="775"/>
      <c r="O668" s="816" t="s">
        <v>515</v>
      </c>
      <c r="P668" s="816" t="s">
        <v>518</v>
      </c>
      <c r="Q668" s="816" t="s">
        <v>527</v>
      </c>
      <c r="R668" s="816" t="s">
        <v>545</v>
      </c>
      <c r="S668" s="816" t="s">
        <v>555</v>
      </c>
      <c r="T668" s="816" t="s">
        <v>568</v>
      </c>
      <c r="U668" s="816" t="s">
        <v>576</v>
      </c>
      <c r="V668" s="816" t="s">
        <v>664</v>
      </c>
      <c r="W668" s="816" t="s">
        <v>678</v>
      </c>
      <c r="X668" s="816" t="s">
        <v>732</v>
      </c>
      <c r="Y668" s="816" t="s">
        <v>782</v>
      </c>
      <c r="Z668" s="816" t="s">
        <v>841</v>
      </c>
      <c r="AA668" s="816" t="s">
        <v>864</v>
      </c>
      <c r="AB668" s="816" t="s">
        <v>877</v>
      </c>
      <c r="AC668" s="816" t="s">
        <v>881</v>
      </c>
      <c r="AD668" s="816" t="s">
        <v>956</v>
      </c>
      <c r="AE668" s="816" t="s">
        <v>1056</v>
      </c>
      <c r="AF668" s="775"/>
    </row>
    <row r="669" spans="1:68" ht="13.5" customHeight="1" thickBot="1" x14ac:dyDescent="0.25">
      <c r="A669" s="1179"/>
      <c r="B669" s="817"/>
      <c r="C669" s="817"/>
      <c r="D669" s="817"/>
      <c r="E669" s="817"/>
      <c r="F669" s="817"/>
      <c r="G669" s="817"/>
      <c r="H669" s="817"/>
      <c r="I669" s="817"/>
      <c r="J669" s="817"/>
      <c r="K669" s="817"/>
      <c r="L669" s="817"/>
      <c r="M669" s="817"/>
      <c r="N669" s="775"/>
      <c r="O669" s="817"/>
      <c r="P669" s="817"/>
      <c r="Q669" s="817"/>
      <c r="R669" s="817"/>
      <c r="S669" s="817"/>
      <c r="T669" s="817"/>
      <c r="U669" s="817"/>
      <c r="V669" s="817"/>
      <c r="W669" s="817"/>
      <c r="X669" s="817"/>
      <c r="Y669" s="817"/>
      <c r="Z669" s="817"/>
      <c r="AA669" s="817"/>
      <c r="AB669" s="817"/>
      <c r="AC669" s="817"/>
      <c r="AD669" s="817"/>
      <c r="AE669" s="817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33.6</v>
      </c>
      <c r="E670" s="46">
        <f>IFERROR(Y107*1,"0")+IFERROR(Y108*1,"0")+IFERROR(Y109*1,"0")+IFERROR(Y110*1,"0")+IFERROR(Y114*1,"0")+IFERROR(Y115*1,"0")+IFERROR(Y116*1,"0")+IFERROR(Y117*1,"0")+IFERROR(Y118*1,"0")+IFERROR(Y119*1,"0")</f>
        <v>100.80000000000001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201.60000000000002</v>
      </c>
      <c r="G670" s="46">
        <f>IFERROR(Y156*1,"0")+IFERROR(Y157*1,"0")+IFERROR(Y161*1,"0")+IFERROR(Y162*1,"0")+IFERROR(Y166*1,"0")+IFERROR(Y167*1,"0")</f>
        <v>41.6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156</v>
      </c>
      <c r="K670" s="46">
        <f>IFERROR(Y252*1,"0")+IFERROR(Y253*1,"0")+IFERROR(Y254*1,"0")+IFERROR(Y255*1,"0")+IFERROR(Y256*1,"0")+IFERROR(Y257*1,"0")+IFERROR(Y258*1,"0")+IFERROR(Y259*1,"0")</f>
        <v>8</v>
      </c>
      <c r="L670" s="46">
        <f>IFERROR(Y264*1,"0")+IFERROR(Y265*1,"0")+IFERROR(Y266*1,"0")+IFERROR(Y267*1,"0")+IFERROR(Y268*1,"0")+IFERROR(Y269*1,"0")+IFERROR(Y270*1,"0")+IFERROR(Y271*1,"0")+IFERROR(Y272*1,"0")+IFERROR(Y276*1,"0")</f>
        <v>32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43.05</v>
      </c>
      <c r="V670" s="46">
        <f>IFERROR(Y402*1,"0")+IFERROR(Y406*1,"0")+IFERROR(Y407*1,"0")+IFERROR(Y408*1,"0")</f>
        <v>30.6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1261.8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21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10.799999999999999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356.76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iitPqwJAMmx/U87GJtflUlFKtgjTOlQsOlIrxW372BcLxuno5DZgtXMwQCSwQ9vcSmnNsf7Rgfxp3eoDbfgrpA==" saltValue="8/GHDfDi1R8b/1LLZeMH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1 X78 X110 X116 X144 X311 X414 X416 X418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VDWBZKJIuaGJTFfEgp5KKOLwrmPY+Wzh2aDGiI0k4s9qVYwerM/LnQyaIDAf1p1CEUhurtN00ailrMiJDxYeow==" saltValue="3ztRSCsVQ/if58xv898c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2024-11-21T10:11:13Z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