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F850624-FFA2-4ACE-9135-E7488B4696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76" i="1" l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Z646" i="1" s="1"/>
  <c r="Y642" i="1"/>
  <c r="Y647" i="1" s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8" i="1" s="1"/>
  <c r="Y621" i="1"/>
  <c r="Y629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Y611" i="1"/>
  <c r="X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Z611" i="1" s="1"/>
  <c r="Y604" i="1"/>
  <c r="Y612" i="1" s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P592" i="1"/>
  <c r="BO592" i="1"/>
  <c r="BN592" i="1"/>
  <c r="BM592" i="1"/>
  <c r="Z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Y588" i="1" s="1"/>
  <c r="P579" i="1"/>
  <c r="X577" i="1"/>
  <c r="X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X555" i="1"/>
  <c r="Y554" i="1"/>
  <c r="X554" i="1"/>
  <c r="BP553" i="1"/>
  <c r="BO553" i="1"/>
  <c r="BN553" i="1"/>
  <c r="BM553" i="1"/>
  <c r="Z553" i="1"/>
  <c r="Z554" i="1" s="1"/>
  <c r="Y553" i="1"/>
  <c r="AB676" i="1" s="1"/>
  <c r="P553" i="1"/>
  <c r="X550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Y533" i="1"/>
  <c r="X533" i="1"/>
  <c r="BP532" i="1"/>
  <c r="BO532" i="1"/>
  <c r="BN532" i="1"/>
  <c r="BM532" i="1"/>
  <c r="Z532" i="1"/>
  <c r="Y532" i="1"/>
  <c r="P532" i="1"/>
  <c r="BO531" i="1"/>
  <c r="BM531" i="1"/>
  <c r="Y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Y511" i="1" s="1"/>
  <c r="P491" i="1"/>
  <c r="X489" i="1"/>
  <c r="Y488" i="1"/>
  <c r="X488" i="1"/>
  <c r="BP487" i="1"/>
  <c r="BO487" i="1"/>
  <c r="BN487" i="1"/>
  <c r="BM487" i="1"/>
  <c r="Z487" i="1"/>
  <c r="Z488" i="1" s="1"/>
  <c r="Y487" i="1"/>
  <c r="P487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X468" i="1"/>
  <c r="Y467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BO454" i="1"/>
  <c r="BM454" i="1"/>
  <c r="Y454" i="1"/>
  <c r="P454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Y450" i="1" s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Y445" i="1" s="1"/>
  <c r="P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Y391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Y392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6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BP361" i="1"/>
  <c r="BO361" i="1"/>
  <c r="BN361" i="1"/>
  <c r="BM361" i="1"/>
  <c r="Z361" i="1"/>
  <c r="Y361" i="1"/>
  <c r="P361" i="1"/>
  <c r="BO360" i="1"/>
  <c r="BM360" i="1"/>
  <c r="Y360" i="1"/>
  <c r="P360" i="1"/>
  <c r="X357" i="1"/>
  <c r="X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Y352" i="1" s="1"/>
  <c r="P350" i="1"/>
  <c r="X348" i="1"/>
  <c r="Y347" i="1"/>
  <c r="X347" i="1"/>
  <c r="BP346" i="1"/>
  <c r="BO346" i="1"/>
  <c r="BN346" i="1"/>
  <c r="BM346" i="1"/>
  <c r="Z346" i="1"/>
  <c r="Z347" i="1" s="1"/>
  <c r="Y346" i="1"/>
  <c r="P346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X329" i="1"/>
  <c r="X328" i="1"/>
  <c r="BO327" i="1"/>
  <c r="BM327" i="1"/>
  <c r="Y327" i="1"/>
  <c r="P327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Y309" i="1"/>
  <c r="P309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Y283" i="1"/>
  <c r="P283" i="1"/>
  <c r="X280" i="1"/>
  <c r="X279" i="1"/>
  <c r="BO278" i="1"/>
  <c r="BM278" i="1"/>
  <c r="Y278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Y251" i="1" s="1"/>
  <c r="P245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Y242" i="1" s="1"/>
  <c r="P231" i="1"/>
  <c r="X229" i="1"/>
  <c r="X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Y228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8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7" i="1" s="1"/>
  <c r="P198" i="1"/>
  <c r="X196" i="1"/>
  <c r="X195" i="1"/>
  <c r="BO194" i="1"/>
  <c r="BM194" i="1"/>
  <c r="Y194" i="1"/>
  <c r="Y195" i="1" s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0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4" i="1" s="1"/>
  <c r="P178" i="1"/>
  <c r="X176" i="1"/>
  <c r="Y175" i="1"/>
  <c r="X175" i="1"/>
  <c r="BP174" i="1"/>
  <c r="BO174" i="1"/>
  <c r="BN174" i="1"/>
  <c r="BM174" i="1"/>
  <c r="Z174" i="1"/>
  <c r="Z175" i="1" s="1"/>
  <c r="Y174" i="1"/>
  <c r="P174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Y171" i="1" s="1"/>
  <c r="P168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G676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BP143" i="1"/>
  <c r="BO143" i="1"/>
  <c r="BN143" i="1"/>
  <c r="BM143" i="1"/>
  <c r="Z143" i="1"/>
  <c r="Y143" i="1"/>
  <c r="P143" i="1"/>
  <c r="BO142" i="1"/>
  <c r="BM142" i="1"/>
  <c r="Y142" i="1"/>
  <c r="Y150" i="1" s="1"/>
  <c r="P142" i="1"/>
  <c r="X140" i="1"/>
  <c r="X139" i="1"/>
  <c r="BO138" i="1"/>
  <c r="BM138" i="1"/>
  <c r="Y138" i="1"/>
  <c r="BP138" i="1" s="1"/>
  <c r="BO137" i="1"/>
  <c r="BM137" i="1"/>
  <c r="Y137" i="1"/>
  <c r="BP137" i="1" s="1"/>
  <c r="BO136" i="1"/>
  <c r="BM136" i="1"/>
  <c r="Y136" i="1"/>
  <c r="BP136" i="1" s="1"/>
  <c r="P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Y139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Y101" i="1" s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BO79" i="1"/>
  <c r="BM79" i="1"/>
  <c r="Y79" i="1"/>
  <c r="BP79" i="1" s="1"/>
  <c r="P79" i="1"/>
  <c r="BP78" i="1"/>
  <c r="BO78" i="1"/>
  <c r="BN78" i="1"/>
  <c r="BM78" i="1"/>
  <c r="Z78" i="1"/>
  <c r="Y78" i="1"/>
  <c r="Y83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6" i="1" s="1"/>
  <c r="X63" i="1"/>
  <c r="X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BP34" i="1"/>
  <c r="BO34" i="1"/>
  <c r="BN34" i="1"/>
  <c r="BM34" i="1"/>
  <c r="Z34" i="1"/>
  <c r="Y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9" i="1" s="1"/>
  <c r="P26" i="1"/>
  <c r="X24" i="1"/>
  <c r="X23" i="1"/>
  <c r="X670" i="1" s="1"/>
  <c r="BO22" i="1"/>
  <c r="X668" i="1" s="1"/>
  <c r="BM22" i="1"/>
  <c r="X667" i="1" s="1"/>
  <c r="X669" i="1" s="1"/>
  <c r="Y22" i="1"/>
  <c r="B676" i="1" s="1"/>
  <c r="P22" i="1"/>
  <c r="H10" i="1"/>
  <c r="A9" i="1"/>
  <c r="F10" i="1" s="1"/>
  <c r="D7" i="1"/>
  <c r="Q6" i="1"/>
  <c r="P2" i="1"/>
  <c r="H9" i="1" l="1"/>
  <c r="A10" i="1"/>
  <c r="Y24" i="1"/>
  <c r="Y38" i="1"/>
  <c r="Y58" i="1"/>
  <c r="Y62" i="1"/>
  <c r="Y75" i="1"/>
  <c r="Y82" i="1"/>
  <c r="Y92" i="1"/>
  <c r="Y100" i="1"/>
  <c r="Y106" i="1"/>
  <c r="Y113" i="1"/>
  <c r="Y122" i="1"/>
  <c r="Y131" i="1"/>
  <c r="Y140" i="1"/>
  <c r="Y149" i="1"/>
  <c r="Y155" i="1"/>
  <c r="Y160" i="1"/>
  <c r="Y166" i="1"/>
  <c r="Y170" i="1"/>
  <c r="Y183" i="1"/>
  <c r="Y189" i="1"/>
  <c r="Y196" i="1"/>
  <c r="Y206" i="1"/>
  <c r="Y213" i="1"/>
  <c r="Y217" i="1"/>
  <c r="Y229" i="1"/>
  <c r="Y243" i="1"/>
  <c r="BP255" i="1"/>
  <c r="BN255" i="1"/>
  <c r="Z255" i="1"/>
  <c r="Z262" i="1" s="1"/>
  <c r="BP259" i="1"/>
  <c r="BN259" i="1"/>
  <c r="Z259" i="1"/>
  <c r="BP268" i="1"/>
  <c r="BN268" i="1"/>
  <c r="Z268" i="1"/>
  <c r="BP273" i="1"/>
  <c r="BN273" i="1"/>
  <c r="Z273" i="1"/>
  <c r="BP286" i="1"/>
  <c r="BN286" i="1"/>
  <c r="Z286" i="1"/>
  <c r="BP290" i="1"/>
  <c r="BN290" i="1"/>
  <c r="Z290" i="1"/>
  <c r="BP304" i="1"/>
  <c r="BN304" i="1"/>
  <c r="Z304" i="1"/>
  <c r="Y306" i="1"/>
  <c r="Q676" i="1"/>
  <c r="Y315" i="1"/>
  <c r="BP309" i="1"/>
  <c r="BN309" i="1"/>
  <c r="Z309" i="1"/>
  <c r="BP314" i="1"/>
  <c r="BN314" i="1"/>
  <c r="Z314" i="1"/>
  <c r="Y316" i="1"/>
  <c r="R676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Y328" i="1"/>
  <c r="BP327" i="1"/>
  <c r="BN327" i="1"/>
  <c r="Z327" i="1"/>
  <c r="Z328" i="1" s="1"/>
  <c r="Y329" i="1"/>
  <c r="S676" i="1"/>
  <c r="Y333" i="1"/>
  <c r="BP332" i="1"/>
  <c r="BN332" i="1"/>
  <c r="Z332" i="1"/>
  <c r="Z333" i="1" s="1"/>
  <c r="Y334" i="1"/>
  <c r="Y337" i="1"/>
  <c r="BP336" i="1"/>
  <c r="BN336" i="1"/>
  <c r="Z336" i="1"/>
  <c r="Z337" i="1" s="1"/>
  <c r="Y338" i="1"/>
  <c r="Y343" i="1"/>
  <c r="BP340" i="1"/>
  <c r="BN340" i="1"/>
  <c r="Z340" i="1"/>
  <c r="Z342" i="1" s="1"/>
  <c r="BP363" i="1"/>
  <c r="BN363" i="1"/>
  <c r="Z363" i="1"/>
  <c r="BP367" i="1"/>
  <c r="BN367" i="1"/>
  <c r="Z367" i="1"/>
  <c r="BP375" i="1"/>
  <c r="BN375" i="1"/>
  <c r="Z375" i="1"/>
  <c r="Y377" i="1"/>
  <c r="Y386" i="1"/>
  <c r="BP379" i="1"/>
  <c r="BN379" i="1"/>
  <c r="Z379" i="1"/>
  <c r="BP383" i="1"/>
  <c r="BN383" i="1"/>
  <c r="Z383" i="1"/>
  <c r="Y398" i="1"/>
  <c r="BP394" i="1"/>
  <c r="BN394" i="1"/>
  <c r="Y399" i="1"/>
  <c r="Z394" i="1"/>
  <c r="BP442" i="1"/>
  <c r="BN442" i="1"/>
  <c r="Z442" i="1"/>
  <c r="BP494" i="1"/>
  <c r="BN494" i="1"/>
  <c r="Z494" i="1"/>
  <c r="BP499" i="1"/>
  <c r="BN499" i="1"/>
  <c r="Z499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1" i="1"/>
  <c r="BP518" i="1"/>
  <c r="BN518" i="1"/>
  <c r="Z518" i="1"/>
  <c r="Z520" i="1" s="1"/>
  <c r="Y520" i="1"/>
  <c r="I676" i="1"/>
  <c r="F9" i="1"/>
  <c r="J9" i="1"/>
  <c r="Z22" i="1"/>
  <c r="Z23" i="1" s="1"/>
  <c r="BN22" i="1"/>
  <c r="BP22" i="1"/>
  <c r="Y23" i="1"/>
  <c r="X666" i="1"/>
  <c r="Z26" i="1"/>
  <c r="BN26" i="1"/>
  <c r="BP26" i="1"/>
  <c r="Z27" i="1"/>
  <c r="BN27" i="1"/>
  <c r="Z30" i="1"/>
  <c r="BN30" i="1"/>
  <c r="Z31" i="1"/>
  <c r="BN31" i="1"/>
  <c r="Z36" i="1"/>
  <c r="BN36" i="1"/>
  <c r="C676" i="1"/>
  <c r="Z52" i="1"/>
  <c r="Z57" i="1" s="1"/>
  <c r="BN52" i="1"/>
  <c r="Z54" i="1"/>
  <c r="BN54" i="1"/>
  <c r="Z56" i="1"/>
  <c r="BN56" i="1"/>
  <c r="Y57" i="1"/>
  <c r="Z60" i="1"/>
  <c r="Z62" i="1" s="1"/>
  <c r="BN60" i="1"/>
  <c r="BP60" i="1"/>
  <c r="Z66" i="1"/>
  <c r="BN66" i="1"/>
  <c r="BP66" i="1"/>
  <c r="Z68" i="1"/>
  <c r="BN68" i="1"/>
  <c r="Z69" i="1"/>
  <c r="BN69" i="1"/>
  <c r="Z71" i="1"/>
  <c r="BN71" i="1"/>
  <c r="Z73" i="1"/>
  <c r="BN73" i="1"/>
  <c r="Y76" i="1"/>
  <c r="Z79" i="1"/>
  <c r="Z82" i="1" s="1"/>
  <c r="BN79" i="1"/>
  <c r="Z80" i="1"/>
  <c r="BN80" i="1"/>
  <c r="Z86" i="1"/>
  <c r="Z91" i="1" s="1"/>
  <c r="BN86" i="1"/>
  <c r="Z88" i="1"/>
  <c r="BN88" i="1"/>
  <c r="Z90" i="1"/>
  <c r="BN90" i="1"/>
  <c r="Z98" i="1"/>
  <c r="Z100" i="1" s="1"/>
  <c r="BN98" i="1"/>
  <c r="Z104" i="1"/>
  <c r="Z106" i="1" s="1"/>
  <c r="BN104" i="1"/>
  <c r="E676" i="1"/>
  <c r="Z111" i="1"/>
  <c r="Z113" i="1" s="1"/>
  <c r="BN111" i="1"/>
  <c r="Y114" i="1"/>
  <c r="Z117" i="1"/>
  <c r="Z122" i="1" s="1"/>
  <c r="BN117" i="1"/>
  <c r="Z119" i="1"/>
  <c r="BN119" i="1"/>
  <c r="F676" i="1"/>
  <c r="Z127" i="1"/>
  <c r="Z131" i="1" s="1"/>
  <c r="BN127" i="1"/>
  <c r="Z129" i="1"/>
  <c r="BN129" i="1"/>
  <c r="Y132" i="1"/>
  <c r="Z136" i="1"/>
  <c r="Z139" i="1" s="1"/>
  <c r="BN136" i="1"/>
  <c r="Z137" i="1"/>
  <c r="BN137" i="1"/>
  <c r="Z138" i="1"/>
  <c r="BN138" i="1"/>
  <c r="Z142" i="1"/>
  <c r="BN142" i="1"/>
  <c r="BP142" i="1"/>
  <c r="Z145" i="1"/>
  <c r="BN145" i="1"/>
  <c r="Z147" i="1"/>
  <c r="BN147" i="1"/>
  <c r="Z153" i="1"/>
  <c r="Z154" i="1" s="1"/>
  <c r="BN153" i="1"/>
  <c r="Z158" i="1"/>
  <c r="Z160" i="1" s="1"/>
  <c r="BN158" i="1"/>
  <c r="BP158" i="1"/>
  <c r="Y161" i="1"/>
  <c r="Z164" i="1"/>
  <c r="Z165" i="1" s="1"/>
  <c r="BN164" i="1"/>
  <c r="Z168" i="1"/>
  <c r="Z170" i="1" s="1"/>
  <c r="BN168" i="1"/>
  <c r="BP168" i="1"/>
  <c r="H676" i="1"/>
  <c r="Y176" i="1"/>
  <c r="Z179" i="1"/>
  <c r="Z183" i="1" s="1"/>
  <c r="BN179" i="1"/>
  <c r="Z181" i="1"/>
  <c r="BN181" i="1"/>
  <c r="Z187" i="1"/>
  <c r="Z189" i="1" s="1"/>
  <c r="BN187" i="1"/>
  <c r="Z194" i="1"/>
  <c r="Z195" i="1" s="1"/>
  <c r="BN194" i="1"/>
  <c r="BP194" i="1"/>
  <c r="Z198" i="1"/>
  <c r="Z206" i="1" s="1"/>
  <c r="BN198" i="1"/>
  <c r="BP198" i="1"/>
  <c r="Z200" i="1"/>
  <c r="BN200" i="1"/>
  <c r="Z202" i="1"/>
  <c r="BN202" i="1"/>
  <c r="Z204" i="1"/>
  <c r="BN204" i="1"/>
  <c r="J676" i="1"/>
  <c r="Z211" i="1"/>
  <c r="Z212" i="1" s="1"/>
  <c r="BN211" i="1"/>
  <c r="Y212" i="1"/>
  <c r="Z215" i="1"/>
  <c r="Z217" i="1" s="1"/>
  <c r="BN215" i="1"/>
  <c r="BP215" i="1"/>
  <c r="Z221" i="1"/>
  <c r="Z228" i="1" s="1"/>
  <c r="BN221" i="1"/>
  <c r="Z223" i="1"/>
  <c r="BN223" i="1"/>
  <c r="Z225" i="1"/>
  <c r="BN225" i="1"/>
  <c r="Z227" i="1"/>
  <c r="BN227" i="1"/>
  <c r="Z231" i="1"/>
  <c r="Z242" i="1" s="1"/>
  <c r="BN231" i="1"/>
  <c r="BP231" i="1"/>
  <c r="Z233" i="1"/>
  <c r="BN233" i="1"/>
  <c r="Z235" i="1"/>
  <c r="BN235" i="1"/>
  <c r="Z237" i="1"/>
  <c r="BN237" i="1"/>
  <c r="Z239" i="1"/>
  <c r="BN239" i="1"/>
  <c r="Z241" i="1"/>
  <c r="BN241" i="1"/>
  <c r="Z245" i="1"/>
  <c r="BN245" i="1"/>
  <c r="BP245" i="1"/>
  <c r="Z247" i="1"/>
  <c r="BN247" i="1"/>
  <c r="Z249" i="1"/>
  <c r="BN249" i="1"/>
  <c r="Y250" i="1"/>
  <c r="BP257" i="1"/>
  <c r="BN257" i="1"/>
  <c r="Z257" i="1"/>
  <c r="BP261" i="1"/>
  <c r="BN261" i="1"/>
  <c r="Z261" i="1"/>
  <c r="Y263" i="1"/>
  <c r="L676" i="1"/>
  <c r="Y276" i="1"/>
  <c r="BP266" i="1"/>
  <c r="BN266" i="1"/>
  <c r="Z266" i="1"/>
  <c r="Z275" i="1" s="1"/>
  <c r="BP271" i="1"/>
  <c r="BN271" i="1"/>
  <c r="Z271" i="1"/>
  <c r="Y275" i="1"/>
  <c r="Y279" i="1"/>
  <c r="BP278" i="1"/>
  <c r="BN278" i="1"/>
  <c r="Z278" i="1"/>
  <c r="Z279" i="1" s="1"/>
  <c r="Y280" i="1"/>
  <c r="M676" i="1"/>
  <c r="Y293" i="1"/>
  <c r="BP283" i="1"/>
  <c r="BN283" i="1"/>
  <c r="Z283" i="1"/>
  <c r="BP288" i="1"/>
  <c r="BN288" i="1"/>
  <c r="Z288" i="1"/>
  <c r="BP292" i="1"/>
  <c r="BN292" i="1"/>
  <c r="Z292" i="1"/>
  <c r="Y294" i="1"/>
  <c r="O676" i="1"/>
  <c r="Y298" i="1"/>
  <c r="BP297" i="1"/>
  <c r="BN297" i="1"/>
  <c r="Z297" i="1"/>
  <c r="Z298" i="1" s="1"/>
  <c r="Y299" i="1"/>
  <c r="P676" i="1"/>
  <c r="Y305" i="1"/>
  <c r="BP302" i="1"/>
  <c r="BN302" i="1"/>
  <c r="Z302" i="1"/>
  <c r="Z305" i="1" s="1"/>
  <c r="BP312" i="1"/>
  <c r="BN312" i="1"/>
  <c r="Z312" i="1"/>
  <c r="Y342" i="1"/>
  <c r="BP351" i="1"/>
  <c r="BN351" i="1"/>
  <c r="Z351" i="1"/>
  <c r="Z352" i="1" s="1"/>
  <c r="Y353" i="1"/>
  <c r="Y356" i="1"/>
  <c r="BP355" i="1"/>
  <c r="BN355" i="1"/>
  <c r="Z355" i="1"/>
  <c r="Z356" i="1" s="1"/>
  <c r="Y357" i="1"/>
  <c r="U676" i="1"/>
  <c r="Y370" i="1"/>
  <c r="BP360" i="1"/>
  <c r="BN360" i="1"/>
  <c r="Z360" i="1"/>
  <c r="Z369" i="1" s="1"/>
  <c r="BP365" i="1"/>
  <c r="BN365" i="1"/>
  <c r="Z365" i="1"/>
  <c r="Y369" i="1"/>
  <c r="BP373" i="1"/>
  <c r="BN373" i="1"/>
  <c r="Z373" i="1"/>
  <c r="Z376" i="1" s="1"/>
  <c r="BP381" i="1"/>
  <c r="BN381" i="1"/>
  <c r="Z381" i="1"/>
  <c r="Y385" i="1"/>
  <c r="BP389" i="1"/>
  <c r="BN389" i="1"/>
  <c r="Z389" i="1"/>
  <c r="Z391" i="1" s="1"/>
  <c r="BP395" i="1"/>
  <c r="BN395" i="1"/>
  <c r="Z395" i="1"/>
  <c r="BP403" i="1"/>
  <c r="BN403" i="1"/>
  <c r="Z403" i="1"/>
  <c r="Y405" i="1"/>
  <c r="V676" i="1"/>
  <c r="Y409" i="1"/>
  <c r="BP408" i="1"/>
  <c r="BN408" i="1"/>
  <c r="Z408" i="1"/>
  <c r="Z409" i="1" s="1"/>
  <c r="Y410" i="1"/>
  <c r="Y415" i="1"/>
  <c r="BP412" i="1"/>
  <c r="BN412" i="1"/>
  <c r="Z412" i="1"/>
  <c r="Y416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Y436" i="1"/>
  <c r="BP455" i="1"/>
  <c r="BN455" i="1"/>
  <c r="Z455" i="1"/>
  <c r="BP459" i="1"/>
  <c r="BN459" i="1"/>
  <c r="Z459" i="1"/>
  <c r="Y478" i="1"/>
  <c r="BP470" i="1"/>
  <c r="BN470" i="1"/>
  <c r="Z470" i="1"/>
  <c r="BP473" i="1"/>
  <c r="BN473" i="1"/>
  <c r="Z473" i="1"/>
  <c r="Y477" i="1"/>
  <c r="Y483" i="1"/>
  <c r="BP480" i="1"/>
  <c r="BN480" i="1"/>
  <c r="Z480" i="1"/>
  <c r="Z482" i="1" s="1"/>
  <c r="Y482" i="1"/>
  <c r="BP546" i="1"/>
  <c r="BN546" i="1"/>
  <c r="Z546" i="1"/>
  <c r="Z549" i="1" s="1"/>
  <c r="Y549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K676" i="1"/>
  <c r="Y262" i="1"/>
  <c r="T676" i="1"/>
  <c r="Y348" i="1"/>
  <c r="BP397" i="1"/>
  <c r="BN397" i="1"/>
  <c r="Z397" i="1"/>
  <c r="Y404" i="1"/>
  <c r="BP401" i="1"/>
  <c r="BN401" i="1"/>
  <c r="Z401" i="1"/>
  <c r="Z404" i="1" s="1"/>
  <c r="BP414" i="1"/>
  <c r="BN414" i="1"/>
  <c r="Z414" i="1"/>
  <c r="W676" i="1"/>
  <c r="Y431" i="1"/>
  <c r="BP420" i="1"/>
  <c r="BN420" i="1"/>
  <c r="Z420" i="1"/>
  <c r="BP424" i="1"/>
  <c r="BN424" i="1"/>
  <c r="Z424" i="1"/>
  <c r="BP428" i="1"/>
  <c r="BN428" i="1"/>
  <c r="Z428" i="1"/>
  <c r="BP441" i="1"/>
  <c r="BN441" i="1"/>
  <c r="Z441" i="1"/>
  <c r="Z444" i="1" s="1"/>
  <c r="Y444" i="1"/>
  <c r="BP449" i="1"/>
  <c r="BN449" i="1"/>
  <c r="Z449" i="1"/>
  <c r="Z450" i="1" s="1"/>
  <c r="Y451" i="1"/>
  <c r="X676" i="1"/>
  <c r="Y462" i="1"/>
  <c r="BP454" i="1"/>
  <c r="BN454" i="1"/>
  <c r="Z454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BP472" i="1"/>
  <c r="BN472" i="1"/>
  <c r="Z472" i="1"/>
  <c r="BP475" i="1"/>
  <c r="BN475" i="1"/>
  <c r="Z475" i="1"/>
  <c r="BP492" i="1"/>
  <c r="BN492" i="1"/>
  <c r="Z492" i="1"/>
  <c r="BP496" i="1"/>
  <c r="BN496" i="1"/>
  <c r="Z496" i="1"/>
  <c r="Z510" i="1" s="1"/>
  <c r="BP501" i="1"/>
  <c r="BN501" i="1"/>
  <c r="Z501" i="1"/>
  <c r="BP504" i="1"/>
  <c r="BN504" i="1"/>
  <c r="Z504" i="1"/>
  <c r="BP508" i="1"/>
  <c r="BN508" i="1"/>
  <c r="Z508" i="1"/>
  <c r="Y515" i="1"/>
  <c r="BP529" i="1"/>
  <c r="BN529" i="1"/>
  <c r="Z529" i="1"/>
  <c r="Z533" i="1" s="1"/>
  <c r="BP562" i="1"/>
  <c r="BN562" i="1"/>
  <c r="Z562" i="1"/>
  <c r="BP565" i="1"/>
  <c r="BN565" i="1"/>
  <c r="Z565" i="1"/>
  <c r="BP574" i="1"/>
  <c r="BN574" i="1"/>
  <c r="Z574" i="1"/>
  <c r="Y676" i="1"/>
  <c r="Y489" i="1"/>
  <c r="Y534" i="1"/>
  <c r="BP531" i="1"/>
  <c r="BN531" i="1"/>
  <c r="Z531" i="1"/>
  <c r="BP560" i="1"/>
  <c r="BN560" i="1"/>
  <c r="Z560" i="1"/>
  <c r="BP564" i="1"/>
  <c r="BN564" i="1"/>
  <c r="Z564" i="1"/>
  <c r="Z570" i="1" s="1"/>
  <c r="BP569" i="1"/>
  <c r="BN569" i="1"/>
  <c r="Z569" i="1"/>
  <c r="Y571" i="1"/>
  <c r="Y577" i="1"/>
  <c r="BP573" i="1"/>
  <c r="BN573" i="1"/>
  <c r="Z573" i="1"/>
  <c r="Z576" i="1" s="1"/>
  <c r="Y576" i="1"/>
  <c r="BP580" i="1"/>
  <c r="BN580" i="1"/>
  <c r="Z580" i="1"/>
  <c r="Z588" i="1" s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Z652" i="1" s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618" i="1" l="1"/>
  <c r="Z462" i="1"/>
  <c r="Z431" i="1"/>
  <c r="Z599" i="1"/>
  <c r="Z639" i="1"/>
  <c r="Z477" i="1"/>
  <c r="Z415" i="1"/>
  <c r="Z293" i="1"/>
  <c r="Y668" i="1"/>
  <c r="Z398" i="1"/>
  <c r="Z385" i="1"/>
  <c r="Z250" i="1"/>
  <c r="Z149" i="1"/>
  <c r="Z75" i="1"/>
  <c r="Z38" i="1"/>
  <c r="Z671" i="1" s="1"/>
  <c r="Y670" i="1"/>
  <c r="Y667" i="1"/>
  <c r="Z315" i="1"/>
  <c r="Y666" i="1"/>
  <c r="Y669" i="1" l="1"/>
</calcChain>
</file>

<file path=xl/sharedStrings.xml><?xml version="1.0" encoding="utf-8"?>
<sst xmlns="http://schemas.openxmlformats.org/spreadsheetml/2006/main" count="3176" uniqueCount="1117">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</sst>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7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7" t="s">
        <v>0</v>
      </c>
      <c r="E1" s="819"/>
      <c r="F1" s="819"/>
      <c r="G1" s="12" t="s">
        <v>1</v>
      </c>
      <c r="H1" s="867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8"/>
      <c r="R2" s="798"/>
      <c r="S2" s="798"/>
      <c r="T2" s="798"/>
      <c r="U2" s="798"/>
      <c r="V2" s="798"/>
      <c r="W2" s="798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8"/>
      <c r="Q3" s="798"/>
      <c r="R3" s="798"/>
      <c r="S3" s="798"/>
      <c r="T3" s="798"/>
      <c r="U3" s="798"/>
      <c r="V3" s="798"/>
      <c r="W3" s="798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1" t="s">
        <v>8</v>
      </c>
      <c r="B5" s="942"/>
      <c r="C5" s="943"/>
      <c r="D5" s="873"/>
      <c r="E5" s="874"/>
      <c r="F5" s="1172" t="s">
        <v>9</v>
      </c>
      <c r="G5" s="943"/>
      <c r="H5" s="873"/>
      <c r="I5" s="1105"/>
      <c r="J5" s="1105"/>
      <c r="K5" s="1105"/>
      <c r="L5" s="1105"/>
      <c r="M5" s="874"/>
      <c r="N5" s="58"/>
      <c r="P5" s="24" t="s">
        <v>10</v>
      </c>
      <c r="Q5" s="1189">
        <v>45621</v>
      </c>
      <c r="R5" s="938"/>
      <c r="T5" s="1000" t="s">
        <v>11</v>
      </c>
      <c r="U5" s="1001"/>
      <c r="V5" s="1002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41" t="s">
        <v>13</v>
      </c>
      <c r="B6" s="942"/>
      <c r="C6" s="943"/>
      <c r="D6" s="1111" t="s">
        <v>14</v>
      </c>
      <c r="E6" s="1112"/>
      <c r="F6" s="1112"/>
      <c r="G6" s="1112"/>
      <c r="H6" s="1112"/>
      <c r="I6" s="1112"/>
      <c r="J6" s="1112"/>
      <c r="K6" s="1112"/>
      <c r="L6" s="1112"/>
      <c r="M6" s="938"/>
      <c r="N6" s="59"/>
      <c r="P6" s="24" t="s">
        <v>15</v>
      </c>
      <c r="Q6" s="1204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14" t="s">
        <v>16</v>
      </c>
      <c r="U6" s="1001"/>
      <c r="V6" s="1090" t="s">
        <v>17</v>
      </c>
      <c r="W6" s="871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8"/>
      <c r="U7" s="1001"/>
      <c r="V7" s="1091"/>
      <c r="W7" s="1092"/>
      <c r="AB7" s="51"/>
      <c r="AC7" s="51"/>
      <c r="AD7" s="51"/>
      <c r="AE7" s="51"/>
    </row>
    <row r="8" spans="1:32" s="777" customFormat="1" ht="25.5" customHeight="1" x14ac:dyDescent="0.2">
      <c r="A8" s="1221" t="s">
        <v>18</v>
      </c>
      <c r="B8" s="801"/>
      <c r="C8" s="802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52">
        <v>0.375</v>
      </c>
      <c r="R8" s="847"/>
      <c r="T8" s="798"/>
      <c r="U8" s="1001"/>
      <c r="V8" s="1091"/>
      <c r="W8" s="1092"/>
      <c r="AB8" s="51"/>
      <c r="AC8" s="51"/>
      <c r="AD8" s="51"/>
      <c r="AE8" s="51"/>
    </row>
    <row r="9" spans="1:32" s="777" customFormat="1" ht="39.950000000000003" customHeight="1" x14ac:dyDescent="0.2">
      <c r="A9" s="9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968"/>
      <c r="E9" s="804"/>
      <c r="F9" s="9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5"/>
      <c r="P9" s="26" t="s">
        <v>21</v>
      </c>
      <c r="Q9" s="927"/>
      <c r="R9" s="928"/>
      <c r="T9" s="798"/>
      <c r="U9" s="1001"/>
      <c r="V9" s="1093"/>
      <c r="W9" s="1094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968"/>
      <c r="E10" s="804"/>
      <c r="F10" s="9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1082" t="str">
        <f>IFERROR(VLOOKUP($D$10,Proxy,2,FALSE),"")</f>
        <v/>
      </c>
      <c r="I10" s="798"/>
      <c r="J10" s="798"/>
      <c r="K10" s="798"/>
      <c r="L10" s="798"/>
      <c r="M10" s="798"/>
      <c r="N10" s="776"/>
      <c r="P10" s="26" t="s">
        <v>22</v>
      </c>
      <c r="Q10" s="1015"/>
      <c r="R10" s="1016"/>
      <c r="U10" s="24" t="s">
        <v>23</v>
      </c>
      <c r="V10" s="870" t="s">
        <v>24</v>
      </c>
      <c r="W10" s="871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34" t="s">
        <v>28</v>
      </c>
      <c r="W11" s="928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2" t="s">
        <v>29</v>
      </c>
      <c r="B12" s="942"/>
      <c r="C12" s="942"/>
      <c r="D12" s="942"/>
      <c r="E12" s="942"/>
      <c r="F12" s="942"/>
      <c r="G12" s="942"/>
      <c r="H12" s="942"/>
      <c r="I12" s="942"/>
      <c r="J12" s="942"/>
      <c r="K12" s="942"/>
      <c r="L12" s="942"/>
      <c r="M12" s="943"/>
      <c r="N12" s="62"/>
      <c r="P12" s="24" t="s">
        <v>30</v>
      </c>
      <c r="Q12" s="952"/>
      <c r="R12" s="847"/>
      <c r="S12" s="23"/>
      <c r="U12" s="24"/>
      <c r="V12" s="819"/>
      <c r="W12" s="798"/>
      <c r="AB12" s="51"/>
      <c r="AC12" s="51"/>
      <c r="AD12" s="51"/>
      <c r="AE12" s="51"/>
    </row>
    <row r="13" spans="1:32" s="777" customFormat="1" ht="23.25" customHeight="1" x14ac:dyDescent="0.2">
      <c r="A13" s="992" t="s">
        <v>31</v>
      </c>
      <c r="B13" s="942"/>
      <c r="C13" s="942"/>
      <c r="D13" s="942"/>
      <c r="E13" s="942"/>
      <c r="F13" s="942"/>
      <c r="G13" s="942"/>
      <c r="H13" s="942"/>
      <c r="I13" s="942"/>
      <c r="J13" s="942"/>
      <c r="K13" s="942"/>
      <c r="L13" s="942"/>
      <c r="M13" s="943"/>
      <c r="N13" s="62"/>
      <c r="O13" s="26"/>
      <c r="P13" s="26" t="s">
        <v>32</v>
      </c>
      <c r="Q13" s="1134"/>
      <c r="R13" s="9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2" t="s">
        <v>33</v>
      </c>
      <c r="B14" s="942"/>
      <c r="C14" s="942"/>
      <c r="D14" s="942"/>
      <c r="E14" s="942"/>
      <c r="F14" s="942"/>
      <c r="G14" s="942"/>
      <c r="H14" s="942"/>
      <c r="I14" s="942"/>
      <c r="J14" s="942"/>
      <c r="K14" s="942"/>
      <c r="L14" s="942"/>
      <c r="M14" s="94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43" t="s">
        <v>34</v>
      </c>
      <c r="B15" s="942"/>
      <c r="C15" s="942"/>
      <c r="D15" s="942"/>
      <c r="E15" s="942"/>
      <c r="F15" s="942"/>
      <c r="G15" s="942"/>
      <c r="H15" s="942"/>
      <c r="I15" s="942"/>
      <c r="J15" s="942"/>
      <c r="K15" s="942"/>
      <c r="L15" s="942"/>
      <c r="M15" s="943"/>
      <c r="N15" s="63"/>
      <c r="P15" s="980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1"/>
      <c r="Q16" s="981"/>
      <c r="R16" s="981"/>
      <c r="S16" s="981"/>
      <c r="T16" s="9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62" t="s">
        <v>38</v>
      </c>
      <c r="D17" s="829" t="s">
        <v>39</v>
      </c>
      <c r="E17" s="90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01"/>
      <c r="R17" s="901"/>
      <c r="S17" s="901"/>
      <c r="T17" s="902"/>
      <c r="U17" s="1220" t="s">
        <v>51</v>
      </c>
      <c r="V17" s="943"/>
      <c r="W17" s="829" t="s">
        <v>52</v>
      </c>
      <c r="X17" s="829" t="s">
        <v>53</v>
      </c>
      <c r="Y17" s="1218" t="s">
        <v>54</v>
      </c>
      <c r="Z17" s="1102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03"/>
      <c r="E18" s="90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0"/>
      <c r="X18" s="830"/>
      <c r="Y18" s="1219"/>
      <c r="Z18" s="1103"/>
      <c r="AA18" s="1081"/>
      <c r="AB18" s="1081"/>
      <c r="AC18" s="1081"/>
      <c r="AD18" s="1169"/>
      <c r="AE18" s="1170"/>
      <c r="AF18" s="1171"/>
      <c r="AG18" s="66"/>
      <c r="BD18" s="65"/>
    </row>
    <row r="19" spans="1:68" ht="27.75" customHeight="1" x14ac:dyDescent="0.2">
      <c r="A19" s="932" t="s">
        <v>63</v>
      </c>
      <c r="B19" s="933"/>
      <c r="C19" s="933"/>
      <c r="D19" s="933"/>
      <c r="E19" s="933"/>
      <c r="F19" s="933"/>
      <c r="G19" s="933"/>
      <c r="H19" s="933"/>
      <c r="I19" s="933"/>
      <c r="J19" s="933"/>
      <c r="K19" s="933"/>
      <c r="L19" s="933"/>
      <c r="M19" s="933"/>
      <c r="N19" s="933"/>
      <c r="O19" s="933"/>
      <c r="P19" s="933"/>
      <c r="Q19" s="933"/>
      <c r="R19" s="933"/>
      <c r="S19" s="933"/>
      <c r="T19" s="933"/>
      <c r="U19" s="933"/>
      <c r="V19" s="933"/>
      <c r="W19" s="933"/>
      <c r="X19" s="933"/>
      <c r="Y19" s="933"/>
      <c r="Z19" s="933"/>
      <c r="AA19" s="48"/>
      <c r="AB19" s="48"/>
      <c r="AC19" s="48"/>
    </row>
    <row r="20" spans="1:68" ht="16.5" customHeight="1" x14ac:dyDescent="0.25">
      <c r="A20" s="805" t="s">
        <v>63</v>
      </c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798"/>
      <c r="AA20" s="778"/>
      <c r="AB20" s="778"/>
      <c r="AC20" s="778"/>
    </row>
    <row r="21" spans="1:68" ht="14.25" customHeight="1" x14ac:dyDescent="0.25">
      <c r="A21" s="816" t="s">
        <v>64</v>
      </c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8"/>
      <c r="O21" s="798"/>
      <c r="P21" s="798"/>
      <c r="Q21" s="798"/>
      <c r="R21" s="798"/>
      <c r="S21" s="798"/>
      <c r="T21" s="798"/>
      <c r="U21" s="798"/>
      <c r="V21" s="798"/>
      <c r="W21" s="798"/>
      <c r="X21" s="798"/>
      <c r="Y21" s="798"/>
      <c r="Z21" s="798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7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16" t="s">
        <v>73</v>
      </c>
      <c r="B25" s="798"/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98"/>
      <c r="R25" s="798"/>
      <c r="S25" s="798"/>
      <c r="T25" s="798"/>
      <c r="U25" s="798"/>
      <c r="V25" s="798"/>
      <c r="W25" s="798"/>
      <c r="X25" s="798"/>
      <c r="Y25" s="798"/>
      <c r="Z25" s="798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91">
        <v>4607091383881</v>
      </c>
      <c r="E26" s="792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91">
        <v>4680115885912</v>
      </c>
      <c r="E27" s="792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4" t="s">
        <v>80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0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7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3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104</v>
      </c>
      <c r="B35" s="54" t="s">
        <v>105</v>
      </c>
      <c r="C35" s="31">
        <v>4301051861</v>
      </c>
      <c r="D35" s="791">
        <v>4680115885905</v>
      </c>
      <c r="E35" s="792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3" t="s">
        <v>106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customHeight="1" x14ac:dyDescent="0.25">
      <c r="A36" s="54" t="s">
        <v>108</v>
      </c>
      <c r="B36" s="54" t="s">
        <v>109</v>
      </c>
      <c r="C36" s="31">
        <v>4301051593</v>
      </c>
      <c r="D36" s="791">
        <v>4607091383911</v>
      </c>
      <c r="E36" s="792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797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9"/>
      <c r="P38" s="800" t="s">
        <v>71</v>
      </c>
      <c r="Q38" s="801"/>
      <c r="R38" s="801"/>
      <c r="S38" s="801"/>
      <c r="T38" s="801"/>
      <c r="U38" s="801"/>
      <c r="V38" s="802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800" t="s">
        <v>71</v>
      </c>
      <c r="Q39" s="801"/>
      <c r="R39" s="801"/>
      <c r="S39" s="801"/>
      <c r="T39" s="801"/>
      <c r="U39" s="801"/>
      <c r="V39" s="802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customHeight="1" x14ac:dyDescent="0.25">
      <c r="A40" s="816" t="s">
        <v>113</v>
      </c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8"/>
      <c r="P40" s="798"/>
      <c r="Q40" s="798"/>
      <c r="R40" s="798"/>
      <c r="S40" s="798"/>
      <c r="T40" s="798"/>
      <c r="U40" s="798"/>
      <c r="V40" s="798"/>
      <c r="W40" s="798"/>
      <c r="X40" s="798"/>
      <c r="Y40" s="798"/>
      <c r="Z40" s="798"/>
      <c r="AA40" s="779"/>
      <c r="AB40" s="779"/>
      <c r="AC40" s="779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7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99"/>
      <c r="P42" s="800" t="s">
        <v>71</v>
      </c>
      <c r="Q42" s="801"/>
      <c r="R42" s="801"/>
      <c r="S42" s="801"/>
      <c r="T42" s="801"/>
      <c r="U42" s="801"/>
      <c r="V42" s="802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800" t="s">
        <v>71</v>
      </c>
      <c r="Q43" s="801"/>
      <c r="R43" s="801"/>
      <c r="S43" s="801"/>
      <c r="T43" s="801"/>
      <c r="U43" s="801"/>
      <c r="V43" s="802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16" t="s">
        <v>119</v>
      </c>
      <c r="B44" s="798"/>
      <c r="C44" s="798"/>
      <c r="D44" s="798"/>
      <c r="E44" s="798"/>
      <c r="F44" s="798"/>
      <c r="G44" s="798"/>
      <c r="H44" s="798"/>
      <c r="I44" s="798"/>
      <c r="J44" s="798"/>
      <c r="K44" s="798"/>
      <c r="L44" s="798"/>
      <c r="M44" s="798"/>
      <c r="N44" s="798"/>
      <c r="O44" s="798"/>
      <c r="P44" s="798"/>
      <c r="Q44" s="798"/>
      <c r="R44" s="798"/>
      <c r="S44" s="798"/>
      <c r="T44" s="798"/>
      <c r="U44" s="798"/>
      <c r="V44" s="798"/>
      <c r="W44" s="798"/>
      <c r="X44" s="798"/>
      <c r="Y44" s="798"/>
      <c r="Z44" s="798"/>
      <c r="AA44" s="779"/>
      <c r="AB44" s="779"/>
      <c r="AC44" s="779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97"/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9"/>
      <c r="P46" s="800" t="s">
        <v>71</v>
      </c>
      <c r="Q46" s="801"/>
      <c r="R46" s="801"/>
      <c r="S46" s="801"/>
      <c r="T46" s="801"/>
      <c r="U46" s="801"/>
      <c r="V46" s="802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798"/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799"/>
      <c r="P47" s="800" t="s">
        <v>71</v>
      </c>
      <c r="Q47" s="801"/>
      <c r="R47" s="801"/>
      <c r="S47" s="801"/>
      <c r="T47" s="801"/>
      <c r="U47" s="801"/>
      <c r="V47" s="802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932" t="s">
        <v>122</v>
      </c>
      <c r="B48" s="933"/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  <c r="O48" s="933"/>
      <c r="P48" s="933"/>
      <c r="Q48" s="933"/>
      <c r="R48" s="933"/>
      <c r="S48" s="933"/>
      <c r="T48" s="933"/>
      <c r="U48" s="933"/>
      <c r="V48" s="933"/>
      <c r="W48" s="933"/>
      <c r="X48" s="933"/>
      <c r="Y48" s="933"/>
      <c r="Z48" s="933"/>
      <c r="AA48" s="48"/>
      <c r="AB48" s="48"/>
      <c r="AC48" s="48"/>
    </row>
    <row r="49" spans="1:68" ht="16.5" customHeight="1" x14ac:dyDescent="0.25">
      <c r="A49" s="805" t="s">
        <v>123</v>
      </c>
      <c r="B49" s="798"/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  <c r="O49" s="798"/>
      <c r="P49" s="798"/>
      <c r="Q49" s="798"/>
      <c r="R49" s="798"/>
      <c r="S49" s="798"/>
      <c r="T49" s="798"/>
      <c r="U49" s="798"/>
      <c r="V49" s="798"/>
      <c r="W49" s="798"/>
      <c r="X49" s="798"/>
      <c r="Y49" s="798"/>
      <c r="Z49" s="798"/>
      <c r="AA49" s="778"/>
      <c r="AB49" s="778"/>
      <c r="AC49" s="778"/>
    </row>
    <row r="50" spans="1:68" ht="14.25" customHeight="1" x14ac:dyDescent="0.25">
      <c r="A50" s="816" t="s">
        <v>124</v>
      </c>
      <c r="B50" s="798"/>
      <c r="C50" s="798"/>
      <c r="D50" s="798"/>
      <c r="E50" s="798"/>
      <c r="F50" s="798"/>
      <c r="G50" s="798"/>
      <c r="H50" s="798"/>
      <c r="I50" s="798"/>
      <c r="J50" s="798"/>
      <c r="K50" s="798"/>
      <c r="L50" s="798"/>
      <c r="M50" s="798"/>
      <c r="N50" s="798"/>
      <c r="O50" s="798"/>
      <c r="P50" s="798"/>
      <c r="Q50" s="798"/>
      <c r="R50" s="798"/>
      <c r="S50" s="798"/>
      <c r="T50" s="798"/>
      <c r="U50" s="798"/>
      <c r="V50" s="798"/>
      <c r="W50" s="798"/>
      <c r="X50" s="798"/>
      <c r="Y50" s="798"/>
      <c r="Z50" s="798"/>
      <c r="AA50" s="779"/>
      <c r="AB50" s="779"/>
      <c r="AC50" s="779"/>
    </row>
    <row r="51" spans="1:68" ht="16.5" customHeight="1" x14ac:dyDescent="0.25">
      <c r="A51" s="54" t="s">
        <v>125</v>
      </c>
      <c r="B51" s="54" t="s">
        <v>126</v>
      </c>
      <c r="C51" s="31">
        <v>4301011540</v>
      </c>
      <c r="D51" s="791">
        <v>4607091385670</v>
      </c>
      <c r="E51" s="792"/>
      <c r="F51" s="782">
        <v>1.4</v>
      </c>
      <c r="G51" s="32">
        <v>8</v>
      </c>
      <c r="H51" s="782">
        <v>11.2</v>
      </c>
      <c r="I51" s="782">
        <v>11.68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4301011380</v>
      </c>
      <c r="D52" s="791">
        <v>4607091385670</v>
      </c>
      <c r="E52" s="792"/>
      <c r="F52" s="782">
        <v>1.35</v>
      </c>
      <c r="G52" s="32">
        <v>8</v>
      </c>
      <c r="H52" s="782">
        <v>10.8</v>
      </c>
      <c r="I52" s="782">
        <v>11.28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788"/>
      <c r="R52" s="788"/>
      <c r="S52" s="788"/>
      <c r="T52" s="789"/>
      <c r="U52" s="34"/>
      <c r="V52" s="34"/>
      <c r="W52" s="35" t="s">
        <v>69</v>
      </c>
      <c r="X52" s="783">
        <v>50</v>
      </c>
      <c r="Y52" s="784">
        <f t="shared" si="6"/>
        <v>54</v>
      </c>
      <c r="Z52" s="36">
        <f>IFERROR(IF(Y52=0,"",ROUNDUP(Y52/H52,0)*0.02175),"")</f>
        <v>0.10874999999999999</v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52.222222222222221</v>
      </c>
      <c r="BN52" s="64">
        <f t="shared" si="8"/>
        <v>56.4</v>
      </c>
      <c r="BO52" s="64">
        <f t="shared" si="9"/>
        <v>8.2671957671957674E-2</v>
      </c>
      <c r="BP52" s="64">
        <f t="shared" si="10"/>
        <v>8.9285714285714274E-2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131</v>
      </c>
      <c r="N53" s="33"/>
      <c r="O53" s="32">
        <v>50</v>
      </c>
      <c r="P53" s="9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4301011565</v>
      </c>
      <c r="D54" s="791">
        <v>4680115882539</v>
      </c>
      <c r="E54" s="792"/>
      <c r="F54" s="782">
        <v>0.37</v>
      </c>
      <c r="G54" s="32">
        <v>10</v>
      </c>
      <c r="H54" s="782">
        <v>3.7</v>
      </c>
      <c r="I54" s="782">
        <v>3.91</v>
      </c>
      <c r="J54" s="32">
        <v>132</v>
      </c>
      <c r="K54" s="32" t="s">
        <v>76</v>
      </c>
      <c r="L54" s="32"/>
      <c r="M54" s="33" t="s">
        <v>128</v>
      </c>
      <c r="N54" s="33"/>
      <c r="O54" s="32">
        <v>50</v>
      </c>
      <c r="P54" s="11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788"/>
      <c r="R54" s="788"/>
      <c r="S54" s="788"/>
      <c r="T54" s="789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132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138</v>
      </c>
      <c r="B55" s="54" t="s">
        <v>139</v>
      </c>
      <c r="C55" s="31">
        <v>4301011382</v>
      </c>
      <c r="D55" s="791">
        <v>4607091385687</v>
      </c>
      <c r="E55" s="792"/>
      <c r="F55" s="782">
        <v>0.4</v>
      </c>
      <c r="G55" s="32">
        <v>10</v>
      </c>
      <c r="H55" s="782">
        <v>4</v>
      </c>
      <c r="I55" s="782">
        <v>4.21</v>
      </c>
      <c r="J55" s="32">
        <v>132</v>
      </c>
      <c r="K55" s="32" t="s">
        <v>76</v>
      </c>
      <c r="L55" s="32" t="s">
        <v>140</v>
      </c>
      <c r="M55" s="33" t="s">
        <v>128</v>
      </c>
      <c r="N55" s="33"/>
      <c r="O55" s="32">
        <v>50</v>
      </c>
      <c r="P55" s="9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788"/>
      <c r="R55" s="788"/>
      <c r="S55" s="788"/>
      <c r="T55" s="789"/>
      <c r="U55" s="34"/>
      <c r="V55" s="34"/>
      <c r="W55" s="35" t="s">
        <v>69</v>
      </c>
      <c r="X55" s="783">
        <v>200</v>
      </c>
      <c r="Y55" s="784">
        <f t="shared" si="6"/>
        <v>200</v>
      </c>
      <c r="Z55" s="36">
        <f>IFERROR(IF(Y55=0,"",ROUNDUP(Y55/H55,0)*0.00902),"")</f>
        <v>0.45100000000000001</v>
      </c>
      <c r="AA55" s="56"/>
      <c r="AB55" s="57"/>
      <c r="AC55" s="107" t="s">
        <v>132</v>
      </c>
      <c r="AG55" s="64"/>
      <c r="AJ55" s="68" t="s">
        <v>141</v>
      </c>
      <c r="AK55" s="68">
        <v>528</v>
      </c>
      <c r="BB55" s="108" t="s">
        <v>1</v>
      </c>
      <c r="BM55" s="64">
        <f t="shared" si="7"/>
        <v>210.5</v>
      </c>
      <c r="BN55" s="64">
        <f t="shared" si="8"/>
        <v>210.5</v>
      </c>
      <c r="BO55" s="64">
        <f t="shared" si="9"/>
        <v>0.37878787878787878</v>
      </c>
      <c r="BP55" s="64">
        <f t="shared" si="10"/>
        <v>0.37878787878787878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131</v>
      </c>
      <c r="N56" s="33"/>
      <c r="O56" s="32">
        <v>50</v>
      </c>
      <c r="P56" s="8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797"/>
      <c r="B57" s="798"/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799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5">
        <f>IFERROR(X51/H51,"0")+IFERROR(X52/H52,"0")+IFERROR(X53/H53,"0")+IFERROR(X54/H54,"0")+IFERROR(X55/H55,"0")+IFERROR(X56/H56,"0")</f>
        <v>54.629629629629633</v>
      </c>
      <c r="Y57" s="785">
        <f>IFERROR(Y51/H51,"0")+IFERROR(Y52/H52,"0")+IFERROR(Y53/H53,"0")+IFERROR(Y54/H54,"0")+IFERROR(Y55/H55,"0")+IFERROR(Y56/H56,"0")</f>
        <v>55</v>
      </c>
      <c r="Z57" s="785">
        <f>IFERROR(IF(Z51="",0,Z51),"0")+IFERROR(IF(Z52="",0,Z52),"0")+IFERROR(IF(Z53="",0,Z53),"0")+IFERROR(IF(Z54="",0,Z54),"0")+IFERROR(IF(Z55="",0,Z55),"0")+IFERROR(IF(Z56="",0,Z56),"0")</f>
        <v>0.55974999999999997</v>
      </c>
      <c r="AA57" s="786"/>
      <c r="AB57" s="786"/>
      <c r="AC57" s="786"/>
    </row>
    <row r="58" spans="1:68" x14ac:dyDescent="0.2">
      <c r="A58" s="798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799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5">
        <f>IFERROR(SUM(X51:X56),"0")</f>
        <v>250</v>
      </c>
      <c r="Y58" s="785">
        <f>IFERROR(SUM(Y51:Y56),"0")</f>
        <v>254</v>
      </c>
      <c r="Z58" s="37"/>
      <c r="AA58" s="786"/>
      <c r="AB58" s="786"/>
      <c r="AC58" s="786"/>
    </row>
    <row r="59" spans="1:68" ht="14.25" customHeight="1" x14ac:dyDescent="0.25">
      <c r="A59" s="816" t="s">
        <v>73</v>
      </c>
      <c r="B59" s="798"/>
      <c r="C59" s="798"/>
      <c r="D59" s="798"/>
      <c r="E59" s="798"/>
      <c r="F59" s="798"/>
      <c r="G59" s="798"/>
      <c r="H59" s="798"/>
      <c r="I59" s="798"/>
      <c r="J59" s="798"/>
      <c r="K59" s="798"/>
      <c r="L59" s="798"/>
      <c r="M59" s="798"/>
      <c r="N59" s="798"/>
      <c r="O59" s="798"/>
      <c r="P59" s="798"/>
      <c r="Q59" s="798"/>
      <c r="R59" s="798"/>
      <c r="S59" s="798"/>
      <c r="T59" s="798"/>
      <c r="U59" s="798"/>
      <c r="V59" s="798"/>
      <c r="W59" s="798"/>
      <c r="X59" s="798"/>
      <c r="Y59" s="798"/>
      <c r="Z59" s="798"/>
      <c r="AA59" s="779"/>
      <c r="AB59" s="779"/>
      <c r="AC59" s="779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128</v>
      </c>
      <c r="N60" s="33"/>
      <c r="O60" s="32">
        <v>40</v>
      </c>
      <c r="P60" s="121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128</v>
      </c>
      <c r="N61" s="33"/>
      <c r="O61" s="32">
        <v>40</v>
      </c>
      <c r="P61" s="11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97"/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799"/>
      <c r="P62" s="800" t="s">
        <v>71</v>
      </c>
      <c r="Q62" s="801"/>
      <c r="R62" s="801"/>
      <c r="S62" s="801"/>
      <c r="T62" s="801"/>
      <c r="U62" s="801"/>
      <c r="V62" s="802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x14ac:dyDescent="0.2">
      <c r="A63" s="798"/>
      <c r="B63" s="798"/>
      <c r="C63" s="798"/>
      <c r="D63" s="798"/>
      <c r="E63" s="798"/>
      <c r="F63" s="798"/>
      <c r="G63" s="798"/>
      <c r="H63" s="798"/>
      <c r="I63" s="798"/>
      <c r="J63" s="798"/>
      <c r="K63" s="798"/>
      <c r="L63" s="798"/>
      <c r="M63" s="798"/>
      <c r="N63" s="798"/>
      <c r="O63" s="799"/>
      <c r="P63" s="800" t="s">
        <v>71</v>
      </c>
      <c r="Q63" s="801"/>
      <c r="R63" s="801"/>
      <c r="S63" s="801"/>
      <c r="T63" s="801"/>
      <c r="U63" s="801"/>
      <c r="V63" s="802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customHeight="1" x14ac:dyDescent="0.25">
      <c r="A64" s="805" t="s">
        <v>150</v>
      </c>
      <c r="B64" s="798"/>
      <c r="C64" s="798"/>
      <c r="D64" s="798"/>
      <c r="E64" s="798"/>
      <c r="F64" s="798"/>
      <c r="G64" s="798"/>
      <c r="H64" s="798"/>
      <c r="I64" s="798"/>
      <c r="J64" s="798"/>
      <c r="K64" s="798"/>
      <c r="L64" s="798"/>
      <c r="M64" s="798"/>
      <c r="N64" s="798"/>
      <c r="O64" s="798"/>
      <c r="P64" s="798"/>
      <c r="Q64" s="798"/>
      <c r="R64" s="798"/>
      <c r="S64" s="798"/>
      <c r="T64" s="798"/>
      <c r="U64" s="798"/>
      <c r="V64" s="798"/>
      <c r="W64" s="798"/>
      <c r="X64" s="798"/>
      <c r="Y64" s="798"/>
      <c r="Z64" s="798"/>
      <c r="AA64" s="778"/>
      <c r="AB64" s="778"/>
      <c r="AC64" s="778"/>
    </row>
    <row r="65" spans="1:68" ht="14.25" customHeight="1" x14ac:dyDescent="0.25">
      <c r="A65" s="816" t="s">
        <v>124</v>
      </c>
      <c r="B65" s="798"/>
      <c r="C65" s="798"/>
      <c r="D65" s="798"/>
      <c r="E65" s="798"/>
      <c r="F65" s="798"/>
      <c r="G65" s="798"/>
      <c r="H65" s="798"/>
      <c r="I65" s="798"/>
      <c r="J65" s="798"/>
      <c r="K65" s="798"/>
      <c r="L65" s="798"/>
      <c r="M65" s="798"/>
      <c r="N65" s="798"/>
      <c r="O65" s="798"/>
      <c r="P65" s="798"/>
      <c r="Q65" s="798"/>
      <c r="R65" s="798"/>
      <c r="S65" s="798"/>
      <c r="T65" s="798"/>
      <c r="U65" s="798"/>
      <c r="V65" s="798"/>
      <c r="W65" s="798"/>
      <c r="X65" s="798"/>
      <c r="Y65" s="798"/>
      <c r="Z65" s="798"/>
      <c r="AA65" s="779"/>
      <c r="AB65" s="779"/>
      <c r="AC65" s="779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128</v>
      </c>
      <c r="N66" s="33"/>
      <c r="O66" s="32">
        <v>50</v>
      </c>
      <c r="P66" s="964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140</v>
      </c>
      <c r="M68" s="33" t="s">
        <v>68</v>
      </c>
      <c r="N68" s="33"/>
      <c r="O68" s="32">
        <v>50</v>
      </c>
      <c r="P68" s="9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200</v>
      </c>
      <c r="Y68" s="784">
        <f t="shared" si="11"/>
        <v>205.20000000000002</v>
      </c>
      <c r="Z68" s="36">
        <f>IFERROR(IF(Y68=0,"",ROUNDUP(Y68/H68,0)*0.02175),"")</f>
        <v>0.41324999999999995</v>
      </c>
      <c r="AA68" s="56"/>
      <c r="AB68" s="57"/>
      <c r="AC68" s="119" t="s">
        <v>160</v>
      </c>
      <c r="AG68" s="64"/>
      <c r="AJ68" s="68" t="s">
        <v>141</v>
      </c>
      <c r="AK68" s="68">
        <v>604.79999999999995</v>
      </c>
      <c r="BB68" s="120" t="s">
        <v>1</v>
      </c>
      <c r="BM68" s="64">
        <f t="shared" si="12"/>
        <v>208.88888888888889</v>
      </c>
      <c r="BN68" s="64">
        <f t="shared" si="13"/>
        <v>214.32</v>
      </c>
      <c r="BO68" s="64">
        <f t="shared" si="14"/>
        <v>0.3306878306878307</v>
      </c>
      <c r="BP68" s="64">
        <f t="shared" si="15"/>
        <v>0.33928571428571425</v>
      </c>
    </row>
    <row r="69" spans="1:68" ht="37.5" customHeight="1" x14ac:dyDescent="0.25">
      <c r="A69" s="54" t="s">
        <v>161</v>
      </c>
      <c r="B69" s="54" t="s">
        <v>162</v>
      </c>
      <c r="C69" s="31">
        <v>4301011589</v>
      </c>
      <c r="D69" s="791">
        <v>4680115885899</v>
      </c>
      <c r="E69" s="792"/>
      <c r="F69" s="782">
        <v>0.35</v>
      </c>
      <c r="G69" s="32">
        <v>6</v>
      </c>
      <c r="H69" s="782">
        <v>2.1</v>
      </c>
      <c r="I69" s="782">
        <v>2.2999999999999998</v>
      </c>
      <c r="J69" s="32">
        <v>156</v>
      </c>
      <c r="K69" s="32" t="s">
        <v>76</v>
      </c>
      <c r="L69" s="32"/>
      <c r="M69" s="33" t="s">
        <v>163</v>
      </c>
      <c r="N69" s="33"/>
      <c r="O69" s="32">
        <v>50</v>
      </c>
      <c r="P69" s="1011" t="s">
        <v>164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91">
        <v>4607091382952</v>
      </c>
      <c r="E70" s="792"/>
      <c r="F70" s="782">
        <v>0.5</v>
      </c>
      <c r="G70" s="32">
        <v>6</v>
      </c>
      <c r="H70" s="782">
        <v>3</v>
      </c>
      <c r="I70" s="782">
        <v>3.2</v>
      </c>
      <c r="J70" s="32">
        <v>156</v>
      </c>
      <c r="K70" s="32" t="s">
        <v>76</v>
      </c>
      <c r="L70" s="32"/>
      <c r="M70" s="33" t="s">
        <v>131</v>
      </c>
      <c r="N70" s="33"/>
      <c r="O70" s="32">
        <v>50</v>
      </c>
      <c r="P70" s="119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131</v>
      </c>
      <c r="N71" s="33"/>
      <c r="O71" s="32">
        <v>45</v>
      </c>
      <c r="P71" s="12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131</v>
      </c>
      <c r="N72" s="33"/>
      <c r="O72" s="32">
        <v>90</v>
      </c>
      <c r="P72" s="11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175</v>
      </c>
      <c r="B73" s="54" t="s">
        <v>176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163</v>
      </c>
      <c r="N73" s="33"/>
      <c r="O73" s="32">
        <v>50</v>
      </c>
      <c r="P73" s="7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177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178</v>
      </c>
      <c r="B74" s="54" t="s">
        <v>179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140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225</v>
      </c>
      <c r="Y74" s="784">
        <f t="shared" si="11"/>
        <v>225</v>
      </c>
      <c r="Z74" s="36">
        <f>IFERROR(IF(Y74=0,"",ROUNDUP(Y74/H74,0)*0.00902),"")</f>
        <v>0.45100000000000001</v>
      </c>
      <c r="AA74" s="56"/>
      <c r="AB74" s="57"/>
      <c r="AC74" s="131" t="s">
        <v>160</v>
      </c>
      <c r="AG74" s="64"/>
      <c r="AJ74" s="68" t="s">
        <v>141</v>
      </c>
      <c r="AK74" s="68">
        <v>594</v>
      </c>
      <c r="BB74" s="132" t="s">
        <v>1</v>
      </c>
      <c r="BM74" s="64">
        <f t="shared" si="12"/>
        <v>235.5</v>
      </c>
      <c r="BN74" s="64">
        <f t="shared" si="13"/>
        <v>235.5</v>
      </c>
      <c r="BO74" s="64">
        <f t="shared" si="14"/>
        <v>0.37878787878787878</v>
      </c>
      <c r="BP74" s="64">
        <f t="shared" si="15"/>
        <v>0.37878787878787878</v>
      </c>
    </row>
    <row r="75" spans="1:68" x14ac:dyDescent="0.2">
      <c r="A75" s="797"/>
      <c r="B75" s="798"/>
      <c r="C75" s="798"/>
      <c r="D75" s="798"/>
      <c r="E75" s="798"/>
      <c r="F75" s="798"/>
      <c r="G75" s="798"/>
      <c r="H75" s="798"/>
      <c r="I75" s="798"/>
      <c r="J75" s="798"/>
      <c r="K75" s="798"/>
      <c r="L75" s="798"/>
      <c r="M75" s="798"/>
      <c r="N75" s="798"/>
      <c r="O75" s="799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68.518518518518519</v>
      </c>
      <c r="Y75" s="785">
        <f>IFERROR(Y66/H66,"0")+IFERROR(Y67/H67,"0")+IFERROR(Y68/H68,"0")+IFERROR(Y69/H69,"0")+IFERROR(Y70/H70,"0")+IFERROR(Y71/H71,"0")+IFERROR(Y72/H72,"0")+IFERROR(Y73/H73,"0")+IFERROR(Y74/H74,"0")</f>
        <v>69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0.86424999999999996</v>
      </c>
      <c r="AA75" s="786"/>
      <c r="AB75" s="786"/>
      <c r="AC75" s="786"/>
    </row>
    <row r="76" spans="1:68" x14ac:dyDescent="0.2">
      <c r="A76" s="798"/>
      <c r="B76" s="798"/>
      <c r="C76" s="798"/>
      <c r="D76" s="798"/>
      <c r="E76" s="798"/>
      <c r="F76" s="798"/>
      <c r="G76" s="798"/>
      <c r="H76" s="798"/>
      <c r="I76" s="798"/>
      <c r="J76" s="798"/>
      <c r="K76" s="798"/>
      <c r="L76" s="798"/>
      <c r="M76" s="798"/>
      <c r="N76" s="798"/>
      <c r="O76" s="799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5">
        <f>IFERROR(SUM(X66:X74),"0")</f>
        <v>425</v>
      </c>
      <c r="Y76" s="785">
        <f>IFERROR(SUM(Y66:Y74),"0")</f>
        <v>430.20000000000005</v>
      </c>
      <c r="Z76" s="37"/>
      <c r="AA76" s="786"/>
      <c r="AB76" s="786"/>
      <c r="AC76" s="786"/>
    </row>
    <row r="77" spans="1:68" ht="14.25" customHeight="1" x14ac:dyDescent="0.25">
      <c r="A77" s="816" t="s">
        <v>180</v>
      </c>
      <c r="B77" s="798"/>
      <c r="C77" s="798"/>
      <c r="D77" s="798"/>
      <c r="E77" s="798"/>
      <c r="F77" s="798"/>
      <c r="G77" s="798"/>
      <c r="H77" s="798"/>
      <c r="I77" s="798"/>
      <c r="J77" s="798"/>
      <c r="K77" s="798"/>
      <c r="L77" s="798"/>
      <c r="M77" s="798"/>
      <c r="N77" s="798"/>
      <c r="O77" s="798"/>
      <c r="P77" s="798"/>
      <c r="Q77" s="798"/>
      <c r="R77" s="798"/>
      <c r="S77" s="798"/>
      <c r="T77" s="798"/>
      <c r="U77" s="798"/>
      <c r="V77" s="798"/>
      <c r="W77" s="798"/>
      <c r="X77" s="798"/>
      <c r="Y77" s="798"/>
      <c r="Z77" s="798"/>
      <c r="AA77" s="779"/>
      <c r="AB77" s="779"/>
      <c r="AC77" s="779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131</v>
      </c>
      <c r="N78" s="33"/>
      <c r="O78" s="32">
        <v>50</v>
      </c>
      <c r="P78" s="9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60</v>
      </c>
      <c r="Y78" s="784">
        <f>IFERROR(IF(X78="",0,CEILING((X78/$H78),1)*$H78),"")</f>
        <v>64.800000000000011</v>
      </c>
      <c r="Z78" s="36">
        <f>IFERROR(IF(Y78=0,"",ROUNDUP(Y78/H78,0)*0.02175),"")</f>
        <v>0.1305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62.666666666666657</v>
      </c>
      <c r="BN78" s="64">
        <f>IFERROR(Y78*I78/H78,"0")</f>
        <v>67.680000000000007</v>
      </c>
      <c r="BO78" s="64">
        <f>IFERROR(1/J78*(X78/H78),"0")</f>
        <v>9.9206349206349201E-2</v>
      </c>
      <c r="BP78" s="64">
        <f>IFERROR(1/J78*(Y78/H78),"0")</f>
        <v>0.10714285714285715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131</v>
      </c>
      <c r="N79" s="33"/>
      <c r="O79" s="32">
        <v>90</v>
      </c>
      <c r="P79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128</v>
      </c>
      <c r="N80" s="33"/>
      <c r="O80" s="32">
        <v>50</v>
      </c>
      <c r="P80" s="1101" t="s">
        <v>189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190</v>
      </c>
      <c r="B81" s="54" t="s">
        <v>191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192</v>
      </c>
      <c r="L81" s="32" t="s">
        <v>140</v>
      </c>
      <c r="M81" s="33" t="s">
        <v>131</v>
      </c>
      <c r="N81" s="33"/>
      <c r="O81" s="32">
        <v>50</v>
      </c>
      <c r="P81" s="8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99</v>
      </c>
      <c r="Y81" s="784">
        <f>IFERROR(IF(X81="",0,CEILING((X81/$H81),1)*$H81),"")</f>
        <v>99.9</v>
      </c>
      <c r="Z81" s="36">
        <f>IFERROR(IF(Y81=0,"",ROUNDUP(Y81/H81,0)*0.00651),"")</f>
        <v>0.24087</v>
      </c>
      <c r="AA81" s="56"/>
      <c r="AB81" s="57"/>
      <c r="AC81" s="139" t="s">
        <v>183</v>
      </c>
      <c r="AG81" s="64"/>
      <c r="AJ81" s="68" t="s">
        <v>141</v>
      </c>
      <c r="AK81" s="68">
        <v>491.4</v>
      </c>
      <c r="BB81" s="140" t="s">
        <v>1</v>
      </c>
      <c r="BM81" s="64">
        <f>IFERROR(X81*I81/H81,"0")</f>
        <v>105.6</v>
      </c>
      <c r="BN81" s="64">
        <f>IFERROR(Y81*I81/H81,"0")</f>
        <v>106.55999999999999</v>
      </c>
      <c r="BO81" s="64">
        <f>IFERROR(1/J81*(X81/H81),"0")</f>
        <v>0.20146520146520147</v>
      </c>
      <c r="BP81" s="64">
        <f>IFERROR(1/J81*(Y81/H81),"0")</f>
        <v>0.20329670329670332</v>
      </c>
    </row>
    <row r="82" spans="1:68" x14ac:dyDescent="0.2">
      <c r="A82" s="797"/>
      <c r="B82" s="798"/>
      <c r="C82" s="798"/>
      <c r="D82" s="798"/>
      <c r="E82" s="798"/>
      <c r="F82" s="798"/>
      <c r="G82" s="798"/>
      <c r="H82" s="798"/>
      <c r="I82" s="798"/>
      <c r="J82" s="798"/>
      <c r="K82" s="798"/>
      <c r="L82" s="798"/>
      <c r="M82" s="798"/>
      <c r="N82" s="798"/>
      <c r="O82" s="799"/>
      <c r="P82" s="800" t="s">
        <v>71</v>
      </c>
      <c r="Q82" s="801"/>
      <c r="R82" s="801"/>
      <c r="S82" s="801"/>
      <c r="T82" s="801"/>
      <c r="U82" s="801"/>
      <c r="V82" s="802"/>
      <c r="W82" s="37" t="s">
        <v>72</v>
      </c>
      <c r="X82" s="785">
        <f>IFERROR(X78/H78,"0")+IFERROR(X79/H79,"0")+IFERROR(X80/H80,"0")+IFERROR(X81/H81,"0")</f>
        <v>42.222222222222221</v>
      </c>
      <c r="Y82" s="785">
        <f>IFERROR(Y78/H78,"0")+IFERROR(Y79/H79,"0")+IFERROR(Y80/H80,"0")+IFERROR(Y81/H81,"0")</f>
        <v>43</v>
      </c>
      <c r="Z82" s="785">
        <f>IFERROR(IF(Z78="",0,Z78),"0")+IFERROR(IF(Z79="",0,Z79),"0")+IFERROR(IF(Z80="",0,Z80),"0")+IFERROR(IF(Z81="",0,Z81),"0")</f>
        <v>0.37136999999999998</v>
      </c>
      <c r="AA82" s="786"/>
      <c r="AB82" s="786"/>
      <c r="AC82" s="786"/>
    </row>
    <row r="83" spans="1:68" x14ac:dyDescent="0.2">
      <c r="A83" s="798"/>
      <c r="B83" s="798"/>
      <c r="C83" s="798"/>
      <c r="D83" s="798"/>
      <c r="E83" s="798"/>
      <c r="F83" s="798"/>
      <c r="G83" s="798"/>
      <c r="H83" s="798"/>
      <c r="I83" s="798"/>
      <c r="J83" s="798"/>
      <c r="K83" s="798"/>
      <c r="L83" s="798"/>
      <c r="M83" s="798"/>
      <c r="N83" s="798"/>
      <c r="O83" s="799"/>
      <c r="P83" s="800" t="s">
        <v>71</v>
      </c>
      <c r="Q83" s="801"/>
      <c r="R83" s="801"/>
      <c r="S83" s="801"/>
      <c r="T83" s="801"/>
      <c r="U83" s="801"/>
      <c r="V83" s="802"/>
      <c r="W83" s="37" t="s">
        <v>69</v>
      </c>
      <c r="X83" s="785">
        <f>IFERROR(SUM(X78:X81),"0")</f>
        <v>159</v>
      </c>
      <c r="Y83" s="785">
        <f>IFERROR(SUM(Y78:Y81),"0")</f>
        <v>164.70000000000002</v>
      </c>
      <c r="Z83" s="37"/>
      <c r="AA83" s="786"/>
      <c r="AB83" s="786"/>
      <c r="AC83" s="786"/>
    </row>
    <row r="84" spans="1:68" ht="14.25" customHeight="1" x14ac:dyDescent="0.25">
      <c r="A84" s="816" t="s">
        <v>64</v>
      </c>
      <c r="B84" s="798"/>
      <c r="C84" s="798"/>
      <c r="D84" s="798"/>
      <c r="E84" s="798"/>
      <c r="F84" s="798"/>
      <c r="G84" s="798"/>
      <c r="H84" s="798"/>
      <c r="I84" s="798"/>
      <c r="J84" s="798"/>
      <c r="K84" s="798"/>
      <c r="L84" s="798"/>
      <c r="M84" s="798"/>
      <c r="N84" s="798"/>
      <c r="O84" s="798"/>
      <c r="P84" s="798"/>
      <c r="Q84" s="798"/>
      <c r="R84" s="798"/>
      <c r="S84" s="798"/>
      <c r="T84" s="798"/>
      <c r="U84" s="798"/>
      <c r="V84" s="798"/>
      <c r="W84" s="798"/>
      <c r="X84" s="798"/>
      <c r="Y84" s="798"/>
      <c r="Z84" s="798"/>
      <c r="AA84" s="779"/>
      <c r="AB84" s="779"/>
      <c r="AC84" s="779"/>
    </row>
    <row r="85" spans="1:68" ht="16.5" customHeight="1" x14ac:dyDescent="0.25">
      <c r="A85" s="54" t="s">
        <v>193</v>
      </c>
      <c r="B85" s="54" t="s">
        <v>194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196</v>
      </c>
      <c r="B86" s="54" t="s">
        <v>197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199</v>
      </c>
      <c r="B87" s="54" t="s">
        <v>200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202</v>
      </c>
      <c r="B88" s="54" t="s">
        <v>203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204</v>
      </c>
      <c r="B89" s="54" t="s">
        <v>205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198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206</v>
      </c>
      <c r="B90" s="54" t="s">
        <v>207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1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201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797"/>
      <c r="B91" s="798"/>
      <c r="C91" s="798"/>
      <c r="D91" s="798"/>
      <c r="E91" s="798"/>
      <c r="F91" s="798"/>
      <c r="G91" s="798"/>
      <c r="H91" s="798"/>
      <c r="I91" s="798"/>
      <c r="J91" s="798"/>
      <c r="K91" s="798"/>
      <c r="L91" s="798"/>
      <c r="M91" s="798"/>
      <c r="N91" s="798"/>
      <c r="O91" s="799"/>
      <c r="P91" s="800" t="s">
        <v>71</v>
      </c>
      <c r="Q91" s="801"/>
      <c r="R91" s="801"/>
      <c r="S91" s="801"/>
      <c r="T91" s="801"/>
      <c r="U91" s="801"/>
      <c r="V91" s="802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x14ac:dyDescent="0.2">
      <c r="A92" s="798"/>
      <c r="B92" s="798"/>
      <c r="C92" s="798"/>
      <c r="D92" s="798"/>
      <c r="E92" s="798"/>
      <c r="F92" s="798"/>
      <c r="G92" s="798"/>
      <c r="H92" s="798"/>
      <c r="I92" s="798"/>
      <c r="J92" s="798"/>
      <c r="K92" s="798"/>
      <c r="L92" s="798"/>
      <c r="M92" s="798"/>
      <c r="N92" s="798"/>
      <c r="O92" s="799"/>
      <c r="P92" s="800" t="s">
        <v>71</v>
      </c>
      <c r="Q92" s="801"/>
      <c r="R92" s="801"/>
      <c r="S92" s="801"/>
      <c r="T92" s="801"/>
      <c r="U92" s="801"/>
      <c r="V92" s="802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customHeight="1" x14ac:dyDescent="0.25">
      <c r="A93" s="816" t="s">
        <v>73</v>
      </c>
      <c r="B93" s="798"/>
      <c r="C93" s="798"/>
      <c r="D93" s="798"/>
      <c r="E93" s="798"/>
      <c r="F93" s="798"/>
      <c r="G93" s="798"/>
      <c r="H93" s="798"/>
      <c r="I93" s="798"/>
      <c r="J93" s="798"/>
      <c r="K93" s="798"/>
      <c r="L93" s="798"/>
      <c r="M93" s="798"/>
      <c r="N93" s="798"/>
      <c r="O93" s="798"/>
      <c r="P93" s="798"/>
      <c r="Q93" s="798"/>
      <c r="R93" s="798"/>
      <c r="S93" s="798"/>
      <c r="T93" s="798"/>
      <c r="U93" s="798"/>
      <c r="V93" s="798"/>
      <c r="W93" s="798"/>
      <c r="X93" s="798"/>
      <c r="Y93" s="798"/>
      <c r="Z93" s="798"/>
      <c r="AA93" s="779"/>
      <c r="AB93" s="779"/>
      <c r="AC93" s="779"/>
    </row>
    <row r="94" spans="1:68" ht="27" customHeight="1" x14ac:dyDescent="0.25">
      <c r="A94" s="54" t="s">
        <v>208</v>
      </c>
      <c r="B94" s="54" t="s">
        <v>209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2" t="s">
        <v>210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211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212</v>
      </c>
      <c r="B95" s="54" t="s">
        <v>213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128</v>
      </c>
      <c r="N95" s="33"/>
      <c r="O95" s="32">
        <v>45</v>
      </c>
      <c r="P95" s="865" t="s">
        <v>214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216</v>
      </c>
      <c r="B96" s="54" t="s">
        <v>217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">
        <v>218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219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220</v>
      </c>
      <c r="B97" s="54" t="s">
        <v>221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128</v>
      </c>
      <c r="N97" s="33"/>
      <c r="O97" s="32">
        <v>45</v>
      </c>
      <c r="P97" s="891" t="s">
        <v>222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215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223</v>
      </c>
      <c r="B98" s="54" t="s">
        <v>224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219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225</v>
      </c>
      <c r="B99" s="54" t="s">
        <v>226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128</v>
      </c>
      <c r="N99" s="33"/>
      <c r="O99" s="32">
        <v>40</v>
      </c>
      <c r="P99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211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797"/>
      <c r="B100" s="798"/>
      <c r="C100" s="798"/>
      <c r="D100" s="798"/>
      <c r="E100" s="798"/>
      <c r="F100" s="798"/>
      <c r="G100" s="798"/>
      <c r="H100" s="798"/>
      <c r="I100" s="798"/>
      <c r="J100" s="798"/>
      <c r="K100" s="798"/>
      <c r="L100" s="798"/>
      <c r="M100" s="798"/>
      <c r="N100" s="798"/>
      <c r="O100" s="799"/>
      <c r="P100" s="800" t="s">
        <v>71</v>
      </c>
      <c r="Q100" s="801"/>
      <c r="R100" s="801"/>
      <c r="S100" s="801"/>
      <c r="T100" s="801"/>
      <c r="U100" s="801"/>
      <c r="V100" s="802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798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799"/>
      <c r="P101" s="800" t="s">
        <v>71</v>
      </c>
      <c r="Q101" s="801"/>
      <c r="R101" s="801"/>
      <c r="S101" s="801"/>
      <c r="T101" s="801"/>
      <c r="U101" s="801"/>
      <c r="V101" s="802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customHeight="1" x14ac:dyDescent="0.25">
      <c r="A102" s="816" t="s">
        <v>227</v>
      </c>
      <c r="B102" s="798"/>
      <c r="C102" s="798"/>
      <c r="D102" s="798"/>
      <c r="E102" s="798"/>
      <c r="F102" s="798"/>
      <c r="G102" s="798"/>
      <c r="H102" s="798"/>
      <c r="I102" s="798"/>
      <c r="J102" s="798"/>
      <c r="K102" s="798"/>
      <c r="L102" s="798"/>
      <c r="M102" s="798"/>
      <c r="N102" s="798"/>
      <c r="O102" s="798"/>
      <c r="P102" s="798"/>
      <c r="Q102" s="798"/>
      <c r="R102" s="798"/>
      <c r="S102" s="798"/>
      <c r="T102" s="798"/>
      <c r="U102" s="798"/>
      <c r="V102" s="798"/>
      <c r="W102" s="798"/>
      <c r="X102" s="798"/>
      <c r="Y102" s="798"/>
      <c r="Z102" s="798"/>
      <c r="AA102" s="779"/>
      <c r="AB102" s="779"/>
      <c r="AC102" s="779"/>
    </row>
    <row r="103" spans="1:68" ht="37.5" customHeight="1" x14ac:dyDescent="0.25">
      <c r="A103" s="54" t="s">
        <v>228</v>
      </c>
      <c r="B103" s="54" t="s">
        <v>229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230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228</v>
      </c>
      <c r="B104" s="54" t="s">
        <v>231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50</v>
      </c>
      <c r="Y104" s="784">
        <f>IFERROR(IF(X104="",0,CEILING((X104/$H104),1)*$H104),"")</f>
        <v>50.400000000000006</v>
      </c>
      <c r="Z104" s="36">
        <f>IFERROR(IF(Y104=0,"",ROUNDUP(Y104/H104,0)*0.02175),"")</f>
        <v>0.1305</v>
      </c>
      <c r="AA104" s="56"/>
      <c r="AB104" s="57"/>
      <c r="AC104" s="167" t="s">
        <v>230</v>
      </c>
      <c r="AG104" s="64"/>
      <c r="AJ104" s="68"/>
      <c r="AK104" s="68">
        <v>0</v>
      </c>
      <c r="BB104" s="168" t="s">
        <v>1</v>
      </c>
      <c r="BM104" s="64">
        <f>IFERROR(X104*I104/H104,"0")</f>
        <v>53.357142857142861</v>
      </c>
      <c r="BN104" s="64">
        <f>IFERROR(Y104*I104/H104,"0")</f>
        <v>53.784000000000006</v>
      </c>
      <c r="BO104" s="64">
        <f>IFERROR(1/J104*(X104/H104),"0")</f>
        <v>0.10629251700680271</v>
      </c>
      <c r="BP104" s="64">
        <f>IFERROR(1/J104*(Y104/H104),"0")</f>
        <v>0.10714285714285714</v>
      </c>
    </row>
    <row r="105" spans="1:68" ht="27" customHeight="1" x14ac:dyDescent="0.25">
      <c r="A105" s="54" t="s">
        <v>232</v>
      </c>
      <c r="B105" s="54" t="s">
        <v>233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128</v>
      </c>
      <c r="N105" s="33"/>
      <c r="O105" s="32">
        <v>30</v>
      </c>
      <c r="P105" s="11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234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7"/>
      <c r="B106" s="798"/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  <c r="O106" s="799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5">
        <f>IFERROR(X103/H103,"0")+IFERROR(X104/H104,"0")+IFERROR(X105/H105,"0")</f>
        <v>5.9523809523809526</v>
      </c>
      <c r="Y106" s="785">
        <f>IFERROR(Y103/H103,"0")+IFERROR(Y104/H104,"0")+IFERROR(Y105/H105,"0")</f>
        <v>6</v>
      </c>
      <c r="Z106" s="785">
        <f>IFERROR(IF(Z103="",0,Z103),"0")+IFERROR(IF(Z104="",0,Z104),"0")+IFERROR(IF(Z105="",0,Z105),"0")</f>
        <v>0.1305</v>
      </c>
      <c r="AA106" s="786"/>
      <c r="AB106" s="786"/>
      <c r="AC106" s="786"/>
    </row>
    <row r="107" spans="1:68" x14ac:dyDescent="0.2">
      <c r="A107" s="798"/>
      <c r="B107" s="798"/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  <c r="O107" s="799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5">
        <f>IFERROR(SUM(X103:X105),"0")</f>
        <v>50</v>
      </c>
      <c r="Y107" s="785">
        <f>IFERROR(SUM(Y103:Y105),"0")</f>
        <v>50.400000000000006</v>
      </c>
      <c r="Z107" s="37"/>
      <c r="AA107" s="786"/>
      <c r="AB107" s="786"/>
      <c r="AC107" s="786"/>
    </row>
    <row r="108" spans="1:68" ht="16.5" customHeight="1" x14ac:dyDescent="0.25">
      <c r="A108" s="805" t="s">
        <v>235</v>
      </c>
      <c r="B108" s="798"/>
      <c r="C108" s="798"/>
      <c r="D108" s="798"/>
      <c r="E108" s="798"/>
      <c r="F108" s="798"/>
      <c r="G108" s="798"/>
      <c r="H108" s="798"/>
      <c r="I108" s="798"/>
      <c r="J108" s="798"/>
      <c r="K108" s="798"/>
      <c r="L108" s="798"/>
      <c r="M108" s="798"/>
      <c r="N108" s="798"/>
      <c r="O108" s="798"/>
      <c r="P108" s="798"/>
      <c r="Q108" s="798"/>
      <c r="R108" s="798"/>
      <c r="S108" s="798"/>
      <c r="T108" s="798"/>
      <c r="U108" s="798"/>
      <c r="V108" s="798"/>
      <c r="W108" s="798"/>
      <c r="X108" s="798"/>
      <c r="Y108" s="798"/>
      <c r="Z108" s="798"/>
      <c r="AA108" s="778"/>
      <c r="AB108" s="778"/>
      <c r="AC108" s="778"/>
    </row>
    <row r="109" spans="1:68" ht="14.25" customHeight="1" x14ac:dyDescent="0.25">
      <c r="A109" s="816" t="s">
        <v>124</v>
      </c>
      <c r="B109" s="798"/>
      <c r="C109" s="798"/>
      <c r="D109" s="798"/>
      <c r="E109" s="798"/>
      <c r="F109" s="798"/>
      <c r="G109" s="798"/>
      <c r="H109" s="798"/>
      <c r="I109" s="798"/>
      <c r="J109" s="798"/>
      <c r="K109" s="798"/>
      <c r="L109" s="798"/>
      <c r="M109" s="798"/>
      <c r="N109" s="798"/>
      <c r="O109" s="798"/>
      <c r="P109" s="798"/>
      <c r="Q109" s="798"/>
      <c r="R109" s="798"/>
      <c r="S109" s="798"/>
      <c r="T109" s="798"/>
      <c r="U109" s="798"/>
      <c r="V109" s="798"/>
      <c r="W109" s="798"/>
      <c r="X109" s="798"/>
      <c r="Y109" s="798"/>
      <c r="Z109" s="798"/>
      <c r="AA109" s="779"/>
      <c r="AB109" s="779"/>
      <c r="AC109" s="779"/>
    </row>
    <row r="110" spans="1:68" ht="27" customHeight="1" x14ac:dyDescent="0.25">
      <c r="A110" s="54" t="s">
        <v>236</v>
      </c>
      <c r="B110" s="54" t="s">
        <v>237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163</v>
      </c>
      <c r="N110" s="33"/>
      <c r="O110" s="32">
        <v>50</v>
      </c>
      <c r="P110" s="11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100</v>
      </c>
      <c r="Y110" s="784">
        <f>IFERROR(IF(X110="",0,CEILING((X110/$H110),1)*$H110),"")</f>
        <v>108</v>
      </c>
      <c r="Z110" s="36">
        <f>IFERROR(IF(Y110=0,"",ROUNDUP(Y110/H110,0)*0.02175),"")</f>
        <v>0.21749999999999997</v>
      </c>
      <c r="AA110" s="56"/>
      <c r="AB110" s="57"/>
      <c r="AC110" s="171" t="s">
        <v>238</v>
      </c>
      <c r="AG110" s="64"/>
      <c r="AJ110" s="68"/>
      <c r="AK110" s="68">
        <v>0</v>
      </c>
      <c r="BB110" s="172" t="s">
        <v>1</v>
      </c>
      <c r="BM110" s="64">
        <f>IFERROR(X110*I110/H110,"0")</f>
        <v>104.44444444444444</v>
      </c>
      <c r="BN110" s="64">
        <f>IFERROR(Y110*I110/H110,"0")</f>
        <v>112.8</v>
      </c>
      <c r="BO110" s="64">
        <f>IFERROR(1/J110*(X110/H110),"0")</f>
        <v>0.16534391534391535</v>
      </c>
      <c r="BP110" s="64">
        <f>IFERROR(1/J110*(Y110/H110),"0")</f>
        <v>0.17857142857142855</v>
      </c>
    </row>
    <row r="111" spans="1:68" ht="27" customHeight="1" x14ac:dyDescent="0.25">
      <c r="A111" s="54" t="s">
        <v>239</v>
      </c>
      <c r="B111" s="54" t="s">
        <v>240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128</v>
      </c>
      <c r="N111" s="33"/>
      <c r="O111" s="32">
        <v>50</v>
      </c>
      <c r="P111" s="11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241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242</v>
      </c>
      <c r="B112" s="54" t="s">
        <v>243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140</v>
      </c>
      <c r="M112" s="33" t="s">
        <v>163</v>
      </c>
      <c r="N112" s="33"/>
      <c r="O112" s="32">
        <v>50</v>
      </c>
      <c r="P112" s="11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270</v>
      </c>
      <c r="Y112" s="784">
        <f>IFERROR(IF(X112="",0,CEILING((X112/$H112),1)*$H112),"")</f>
        <v>270</v>
      </c>
      <c r="Z112" s="36">
        <f>IFERROR(IF(Y112=0,"",ROUNDUP(Y112/H112,0)*0.00902),"")</f>
        <v>0.54120000000000001</v>
      </c>
      <c r="AA112" s="56"/>
      <c r="AB112" s="57"/>
      <c r="AC112" s="175" t="s">
        <v>241</v>
      </c>
      <c r="AG112" s="64"/>
      <c r="AJ112" s="68" t="s">
        <v>141</v>
      </c>
      <c r="AK112" s="68">
        <v>594</v>
      </c>
      <c r="BB112" s="176" t="s">
        <v>1</v>
      </c>
      <c r="BM112" s="64">
        <f>IFERROR(X112*I112/H112,"0")</f>
        <v>282.60000000000002</v>
      </c>
      <c r="BN112" s="64">
        <f>IFERROR(Y112*I112/H112,"0")</f>
        <v>282.60000000000002</v>
      </c>
      <c r="BO112" s="64">
        <f>IFERROR(1/J112*(X112/H112),"0")</f>
        <v>0.45454545454545459</v>
      </c>
      <c r="BP112" s="64">
        <f>IFERROR(1/J112*(Y112/H112),"0")</f>
        <v>0.45454545454545459</v>
      </c>
    </row>
    <row r="113" spans="1:68" x14ac:dyDescent="0.2">
      <c r="A113" s="797"/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799"/>
      <c r="P113" s="800" t="s">
        <v>71</v>
      </c>
      <c r="Q113" s="801"/>
      <c r="R113" s="801"/>
      <c r="S113" s="801"/>
      <c r="T113" s="801"/>
      <c r="U113" s="801"/>
      <c r="V113" s="802"/>
      <c r="W113" s="37" t="s">
        <v>72</v>
      </c>
      <c r="X113" s="785">
        <f>IFERROR(X110/H110,"0")+IFERROR(X111/H111,"0")+IFERROR(X112/H112,"0")</f>
        <v>69.259259259259267</v>
      </c>
      <c r="Y113" s="785">
        <f>IFERROR(Y110/H110,"0")+IFERROR(Y111/H111,"0")+IFERROR(Y112/H112,"0")</f>
        <v>70</v>
      </c>
      <c r="Z113" s="785">
        <f>IFERROR(IF(Z110="",0,Z110),"0")+IFERROR(IF(Z111="",0,Z111),"0")+IFERROR(IF(Z112="",0,Z112),"0")</f>
        <v>0.75869999999999993</v>
      </c>
      <c r="AA113" s="786"/>
      <c r="AB113" s="786"/>
      <c r="AC113" s="786"/>
    </row>
    <row r="114" spans="1:68" x14ac:dyDescent="0.2">
      <c r="A114" s="798"/>
      <c r="B114" s="798"/>
      <c r="C114" s="798"/>
      <c r="D114" s="798"/>
      <c r="E114" s="798"/>
      <c r="F114" s="798"/>
      <c r="G114" s="798"/>
      <c r="H114" s="798"/>
      <c r="I114" s="798"/>
      <c r="J114" s="798"/>
      <c r="K114" s="798"/>
      <c r="L114" s="798"/>
      <c r="M114" s="798"/>
      <c r="N114" s="798"/>
      <c r="O114" s="799"/>
      <c r="P114" s="800" t="s">
        <v>71</v>
      </c>
      <c r="Q114" s="801"/>
      <c r="R114" s="801"/>
      <c r="S114" s="801"/>
      <c r="T114" s="801"/>
      <c r="U114" s="801"/>
      <c r="V114" s="802"/>
      <c r="W114" s="37" t="s">
        <v>69</v>
      </c>
      <c r="X114" s="785">
        <f>IFERROR(SUM(X110:X112),"0")</f>
        <v>370</v>
      </c>
      <c r="Y114" s="785">
        <f>IFERROR(SUM(Y110:Y112),"0")</f>
        <v>378</v>
      </c>
      <c r="Z114" s="37"/>
      <c r="AA114" s="786"/>
      <c r="AB114" s="786"/>
      <c r="AC114" s="786"/>
    </row>
    <row r="115" spans="1:68" ht="14.25" customHeight="1" x14ac:dyDescent="0.25">
      <c r="A115" s="816" t="s">
        <v>73</v>
      </c>
      <c r="B115" s="798"/>
      <c r="C115" s="798"/>
      <c r="D115" s="798"/>
      <c r="E115" s="798"/>
      <c r="F115" s="798"/>
      <c r="G115" s="798"/>
      <c r="H115" s="798"/>
      <c r="I115" s="798"/>
      <c r="J115" s="798"/>
      <c r="K115" s="798"/>
      <c r="L115" s="798"/>
      <c r="M115" s="798"/>
      <c r="N115" s="798"/>
      <c r="O115" s="798"/>
      <c r="P115" s="798"/>
      <c r="Q115" s="798"/>
      <c r="R115" s="798"/>
      <c r="S115" s="798"/>
      <c r="T115" s="798"/>
      <c r="U115" s="798"/>
      <c r="V115" s="798"/>
      <c r="W115" s="798"/>
      <c r="X115" s="798"/>
      <c r="Y115" s="798"/>
      <c r="Z115" s="798"/>
      <c r="AA115" s="779"/>
      <c r="AB115" s="779"/>
      <c r="AC115" s="779"/>
    </row>
    <row r="116" spans="1:68" ht="27" customHeight="1" x14ac:dyDescent="0.25">
      <c r="A116" s="54" t="s">
        <v>244</v>
      </c>
      <c r="B116" s="54" t="s">
        <v>245</v>
      </c>
      <c r="C116" s="31">
        <v>4301051437</v>
      </c>
      <c r="D116" s="791">
        <v>4607091386967</v>
      </c>
      <c r="E116" s="792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128</v>
      </c>
      <c r="N116" s="33"/>
      <c r="O116" s="32">
        <v>45</v>
      </c>
      <c r="P116" s="88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246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244</v>
      </c>
      <c r="B117" s="54" t="s">
        <v>247</v>
      </c>
      <c r="C117" s="31">
        <v>4301051546</v>
      </c>
      <c r="D117" s="791">
        <v>4607091386967</v>
      </c>
      <c r="E117" s="792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128</v>
      </c>
      <c r="N117" s="33"/>
      <c r="O117" s="32">
        <v>45</v>
      </c>
      <c r="P117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120</v>
      </c>
      <c r="Y117" s="784">
        <f t="shared" si="26"/>
        <v>126</v>
      </c>
      <c r="Z117" s="36">
        <f>IFERROR(IF(Y117=0,"",ROUNDUP(Y117/H117,0)*0.02175),"")</f>
        <v>0.32624999999999998</v>
      </c>
      <c r="AA117" s="56"/>
      <c r="AB117" s="57"/>
      <c r="AC117" s="179" t="s">
        <v>248</v>
      </c>
      <c r="AG117" s="64"/>
      <c r="AJ117" s="68"/>
      <c r="AK117" s="68">
        <v>0</v>
      </c>
      <c r="BB117" s="180" t="s">
        <v>1</v>
      </c>
      <c r="BM117" s="64">
        <f t="shared" si="27"/>
        <v>128.05714285714285</v>
      </c>
      <c r="BN117" s="64">
        <f t="shared" si="28"/>
        <v>134.45999999999998</v>
      </c>
      <c r="BO117" s="64">
        <f t="shared" si="29"/>
        <v>0.25510204081632648</v>
      </c>
      <c r="BP117" s="64">
        <f t="shared" si="30"/>
        <v>0.26785714285714285</v>
      </c>
    </row>
    <row r="118" spans="1:68" ht="37.5" customHeight="1" x14ac:dyDescent="0.25">
      <c r="A118" s="54" t="s">
        <v>249</v>
      </c>
      <c r="B118" s="54" t="s">
        <v>250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140</v>
      </c>
      <c r="M118" s="33" t="s">
        <v>128</v>
      </c>
      <c r="N118" s="33"/>
      <c r="O118" s="32">
        <v>45</v>
      </c>
      <c r="P118" s="9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810</v>
      </c>
      <c r="Y118" s="784">
        <f t="shared" si="26"/>
        <v>810</v>
      </c>
      <c r="Z118" s="36">
        <f>IFERROR(IF(Y118=0,"",ROUNDUP(Y118/H118,0)*0.00753),"")</f>
        <v>2.2589999999999999</v>
      </c>
      <c r="AA118" s="56"/>
      <c r="AB118" s="57"/>
      <c r="AC118" s="181" t="s">
        <v>251</v>
      </c>
      <c r="AG118" s="64"/>
      <c r="AJ118" s="68" t="s">
        <v>141</v>
      </c>
      <c r="AK118" s="68">
        <v>421.2</v>
      </c>
      <c r="BB118" s="182" t="s">
        <v>1</v>
      </c>
      <c r="BM118" s="64">
        <f t="shared" si="27"/>
        <v>891.6</v>
      </c>
      <c r="BN118" s="64">
        <f t="shared" si="28"/>
        <v>891.6</v>
      </c>
      <c r="BO118" s="64">
        <f t="shared" si="29"/>
        <v>1.9230769230769229</v>
      </c>
      <c r="BP118" s="64">
        <f t="shared" si="30"/>
        <v>1.9230769230769229</v>
      </c>
    </row>
    <row r="119" spans="1:68" ht="27" customHeight="1" x14ac:dyDescent="0.25">
      <c r="A119" s="54" t="s">
        <v>252</v>
      </c>
      <c r="B119" s="54" t="s">
        <v>253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128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255</v>
      </c>
      <c r="B120" s="54" t="s">
        <v>256</v>
      </c>
      <c r="C120" s="31">
        <v>4301051439</v>
      </c>
      <c r="D120" s="791">
        <v>4680115880214</v>
      </c>
      <c r="E120" s="792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128</v>
      </c>
      <c r="N120" s="33"/>
      <c r="O120" s="32">
        <v>45</v>
      </c>
      <c r="P120" s="86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257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255</v>
      </c>
      <c r="B121" s="54" t="s">
        <v>258</v>
      </c>
      <c r="C121" s="31">
        <v>4301051687</v>
      </c>
      <c r="D121" s="791">
        <v>4680115880214</v>
      </c>
      <c r="E121" s="792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128</v>
      </c>
      <c r="N121" s="33"/>
      <c r="O121" s="32">
        <v>45</v>
      </c>
      <c r="P121" s="1178" t="s">
        <v>259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260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797"/>
      <c r="B122" s="798"/>
      <c r="C122" s="798"/>
      <c r="D122" s="798"/>
      <c r="E122" s="798"/>
      <c r="F122" s="798"/>
      <c r="G122" s="798"/>
      <c r="H122" s="798"/>
      <c r="I122" s="798"/>
      <c r="J122" s="798"/>
      <c r="K122" s="798"/>
      <c r="L122" s="798"/>
      <c r="M122" s="798"/>
      <c r="N122" s="798"/>
      <c r="O122" s="799"/>
      <c r="P122" s="800" t="s">
        <v>71</v>
      </c>
      <c r="Q122" s="801"/>
      <c r="R122" s="801"/>
      <c r="S122" s="801"/>
      <c r="T122" s="801"/>
      <c r="U122" s="801"/>
      <c r="V122" s="802"/>
      <c r="W122" s="37" t="s">
        <v>72</v>
      </c>
      <c r="X122" s="785">
        <f>IFERROR(X116/H116,"0")+IFERROR(X117/H117,"0")+IFERROR(X118/H118,"0")+IFERROR(X119/H119,"0")+IFERROR(X120/H120,"0")+IFERROR(X121/H121,"0")</f>
        <v>314.28571428571428</v>
      </c>
      <c r="Y122" s="785">
        <f>IFERROR(Y116/H116,"0")+IFERROR(Y117/H117,"0")+IFERROR(Y118/H118,"0")+IFERROR(Y119/H119,"0")+IFERROR(Y120/H120,"0")+IFERROR(Y121/H121,"0")</f>
        <v>315</v>
      </c>
      <c r="Z122" s="785">
        <f>IFERROR(IF(Z116="",0,Z116),"0")+IFERROR(IF(Z117="",0,Z117),"0")+IFERROR(IF(Z118="",0,Z118),"0")+IFERROR(IF(Z119="",0,Z119),"0")+IFERROR(IF(Z120="",0,Z120),"0")+IFERROR(IF(Z121="",0,Z121),"0")</f>
        <v>2.5852499999999998</v>
      </c>
      <c r="AA122" s="786"/>
      <c r="AB122" s="786"/>
      <c r="AC122" s="786"/>
    </row>
    <row r="123" spans="1:68" x14ac:dyDescent="0.2">
      <c r="A123" s="798"/>
      <c r="B123" s="798"/>
      <c r="C123" s="798"/>
      <c r="D123" s="798"/>
      <c r="E123" s="798"/>
      <c r="F123" s="798"/>
      <c r="G123" s="798"/>
      <c r="H123" s="798"/>
      <c r="I123" s="798"/>
      <c r="J123" s="798"/>
      <c r="K123" s="798"/>
      <c r="L123" s="798"/>
      <c r="M123" s="798"/>
      <c r="N123" s="798"/>
      <c r="O123" s="799"/>
      <c r="P123" s="800" t="s">
        <v>71</v>
      </c>
      <c r="Q123" s="801"/>
      <c r="R123" s="801"/>
      <c r="S123" s="801"/>
      <c r="T123" s="801"/>
      <c r="U123" s="801"/>
      <c r="V123" s="802"/>
      <c r="W123" s="37" t="s">
        <v>69</v>
      </c>
      <c r="X123" s="785">
        <f>IFERROR(SUM(X116:X121),"0")</f>
        <v>930</v>
      </c>
      <c r="Y123" s="785">
        <f>IFERROR(SUM(Y116:Y121),"0")</f>
        <v>936</v>
      </c>
      <c r="Z123" s="37"/>
      <c r="AA123" s="786"/>
      <c r="AB123" s="786"/>
      <c r="AC123" s="786"/>
    </row>
    <row r="124" spans="1:68" ht="16.5" customHeight="1" x14ac:dyDescent="0.25">
      <c r="A124" s="805" t="s">
        <v>261</v>
      </c>
      <c r="B124" s="798"/>
      <c r="C124" s="798"/>
      <c r="D124" s="798"/>
      <c r="E124" s="798"/>
      <c r="F124" s="798"/>
      <c r="G124" s="798"/>
      <c r="H124" s="798"/>
      <c r="I124" s="798"/>
      <c r="J124" s="798"/>
      <c r="K124" s="798"/>
      <c r="L124" s="798"/>
      <c r="M124" s="798"/>
      <c r="N124" s="798"/>
      <c r="O124" s="798"/>
      <c r="P124" s="798"/>
      <c r="Q124" s="798"/>
      <c r="R124" s="798"/>
      <c r="S124" s="798"/>
      <c r="T124" s="798"/>
      <c r="U124" s="798"/>
      <c r="V124" s="798"/>
      <c r="W124" s="798"/>
      <c r="X124" s="798"/>
      <c r="Y124" s="798"/>
      <c r="Z124" s="798"/>
      <c r="AA124" s="778"/>
      <c r="AB124" s="778"/>
      <c r="AC124" s="778"/>
    </row>
    <row r="125" spans="1:68" ht="14.25" customHeight="1" x14ac:dyDescent="0.25">
      <c r="A125" s="816" t="s">
        <v>124</v>
      </c>
      <c r="B125" s="798"/>
      <c r="C125" s="798"/>
      <c r="D125" s="798"/>
      <c r="E125" s="798"/>
      <c r="F125" s="798"/>
      <c r="G125" s="798"/>
      <c r="H125" s="798"/>
      <c r="I125" s="798"/>
      <c r="J125" s="798"/>
      <c r="K125" s="798"/>
      <c r="L125" s="798"/>
      <c r="M125" s="798"/>
      <c r="N125" s="798"/>
      <c r="O125" s="798"/>
      <c r="P125" s="798"/>
      <c r="Q125" s="798"/>
      <c r="R125" s="798"/>
      <c r="S125" s="798"/>
      <c r="T125" s="798"/>
      <c r="U125" s="798"/>
      <c r="V125" s="798"/>
      <c r="W125" s="798"/>
      <c r="X125" s="798"/>
      <c r="Y125" s="798"/>
      <c r="Z125" s="798"/>
      <c r="AA125" s="779"/>
      <c r="AB125" s="779"/>
      <c r="AC125" s="779"/>
    </row>
    <row r="126" spans="1:68" ht="27" customHeight="1" x14ac:dyDescent="0.25">
      <c r="A126" s="54" t="s">
        <v>262</v>
      </c>
      <c r="B126" s="54" t="s">
        <v>263</v>
      </c>
      <c r="C126" s="31">
        <v>4301011514</v>
      </c>
      <c r="D126" s="791">
        <v>4680115882133</v>
      </c>
      <c r="E126" s="792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131</v>
      </c>
      <c r="N126" s="33"/>
      <c r="O126" s="32">
        <v>50</v>
      </c>
      <c r="P126" s="12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264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262</v>
      </c>
      <c r="B127" s="54" t="s">
        <v>265</v>
      </c>
      <c r="C127" s="31">
        <v>4301011703</v>
      </c>
      <c r="D127" s="791">
        <v>4680115882133</v>
      </c>
      <c r="E127" s="792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131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60</v>
      </c>
      <c r="Y127" s="784">
        <f>IFERROR(IF(X127="",0,CEILING((X127/$H127),1)*$H127),"")</f>
        <v>67.199999999999989</v>
      </c>
      <c r="Z127" s="36">
        <f>IFERROR(IF(Y127=0,"",ROUNDUP(Y127/H127,0)*0.02175),"")</f>
        <v>0.1305</v>
      </c>
      <c r="AA127" s="56"/>
      <c r="AB127" s="57"/>
      <c r="AC127" s="191" t="s">
        <v>266</v>
      </c>
      <c r="AG127" s="64"/>
      <c r="AJ127" s="68"/>
      <c r="AK127" s="68">
        <v>0</v>
      </c>
      <c r="BB127" s="192" t="s">
        <v>1</v>
      </c>
      <c r="BM127" s="64">
        <f>IFERROR(X127*I127/H127,"0")</f>
        <v>62.571428571428569</v>
      </c>
      <c r="BN127" s="64">
        <f>IFERROR(Y127*I127/H127,"0")</f>
        <v>70.079999999999984</v>
      </c>
      <c r="BO127" s="64">
        <f>IFERROR(1/J127*(X127/H127),"0")</f>
        <v>9.5663265306122458E-2</v>
      </c>
      <c r="BP127" s="64">
        <f>IFERROR(1/J127*(Y127/H127),"0")</f>
        <v>0.10714285714285712</v>
      </c>
    </row>
    <row r="128" spans="1:68" ht="27" customHeight="1" x14ac:dyDescent="0.25">
      <c r="A128" s="54" t="s">
        <v>267</v>
      </c>
      <c r="B128" s="54" t="s">
        <v>268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/>
      <c r="M128" s="33" t="s">
        <v>128</v>
      </c>
      <c r="N128" s="33"/>
      <c r="O128" s="32">
        <v>50</v>
      </c>
      <c r="P128" s="11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269</v>
      </c>
      <c r="B129" s="54" t="s">
        <v>270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128</v>
      </c>
      <c r="N129" s="33"/>
      <c r="O129" s="32">
        <v>50</v>
      </c>
      <c r="P129" s="9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585</v>
      </c>
      <c r="Y129" s="784">
        <f>IFERROR(IF(X129="",0,CEILING((X129/$H129),1)*$H129),"")</f>
        <v>585</v>
      </c>
      <c r="Z129" s="36">
        <f>IFERROR(IF(Y129=0,"",ROUNDUP(Y129/H129,0)*0.00902),"")</f>
        <v>1.1726000000000001</v>
      </c>
      <c r="AA129" s="56"/>
      <c r="AB129" s="57"/>
      <c r="AC129" s="195" t="s">
        <v>264</v>
      </c>
      <c r="AG129" s="64"/>
      <c r="AJ129" s="68"/>
      <c r="AK129" s="68">
        <v>0</v>
      </c>
      <c r="BB129" s="196" t="s">
        <v>1</v>
      </c>
      <c r="BM129" s="64">
        <f>IFERROR(X129*I129/H129,"0")</f>
        <v>612.29999999999995</v>
      </c>
      <c r="BN129" s="64">
        <f>IFERROR(Y129*I129/H129,"0")</f>
        <v>612.29999999999995</v>
      </c>
      <c r="BO129" s="64">
        <f>IFERROR(1/J129*(X129/H129),"0")</f>
        <v>0.98484848484848486</v>
      </c>
      <c r="BP129" s="64">
        <f>IFERROR(1/J129*(Y129/H129),"0")</f>
        <v>0.98484848484848486</v>
      </c>
    </row>
    <row r="130" spans="1:68" ht="27" customHeight="1" x14ac:dyDescent="0.25">
      <c r="A130" s="54" t="s">
        <v>271</v>
      </c>
      <c r="B130" s="54" t="s">
        <v>272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128</v>
      </c>
      <c r="N130" s="33"/>
      <c r="O130" s="32">
        <v>50</v>
      </c>
      <c r="P130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264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97"/>
      <c r="B131" s="798"/>
      <c r="C131" s="798"/>
      <c r="D131" s="798"/>
      <c r="E131" s="798"/>
      <c r="F131" s="798"/>
      <c r="G131" s="798"/>
      <c r="H131" s="798"/>
      <c r="I131" s="798"/>
      <c r="J131" s="798"/>
      <c r="K131" s="798"/>
      <c r="L131" s="798"/>
      <c r="M131" s="798"/>
      <c r="N131" s="798"/>
      <c r="O131" s="799"/>
      <c r="P131" s="800" t="s">
        <v>71</v>
      </c>
      <c r="Q131" s="801"/>
      <c r="R131" s="801"/>
      <c r="S131" s="801"/>
      <c r="T131" s="801"/>
      <c r="U131" s="801"/>
      <c r="V131" s="802"/>
      <c r="W131" s="37" t="s">
        <v>72</v>
      </c>
      <c r="X131" s="785">
        <f>IFERROR(X126/H126,"0")+IFERROR(X127/H127,"0")+IFERROR(X128/H128,"0")+IFERROR(X129/H129,"0")+IFERROR(X130/H130,"0")</f>
        <v>135.35714285714286</v>
      </c>
      <c r="Y131" s="785">
        <f>IFERROR(Y126/H126,"0")+IFERROR(Y127/H127,"0")+IFERROR(Y128/H128,"0")+IFERROR(Y129/H129,"0")+IFERROR(Y130/H130,"0")</f>
        <v>136</v>
      </c>
      <c r="Z131" s="785">
        <f>IFERROR(IF(Z126="",0,Z126),"0")+IFERROR(IF(Z127="",0,Z127),"0")+IFERROR(IF(Z128="",0,Z128),"0")+IFERROR(IF(Z129="",0,Z129),"0")+IFERROR(IF(Z130="",0,Z130),"0")</f>
        <v>1.3031000000000001</v>
      </c>
      <c r="AA131" s="786"/>
      <c r="AB131" s="786"/>
      <c r="AC131" s="786"/>
    </row>
    <row r="132" spans="1:68" x14ac:dyDescent="0.2">
      <c r="A132" s="798"/>
      <c r="B132" s="798"/>
      <c r="C132" s="798"/>
      <c r="D132" s="798"/>
      <c r="E132" s="798"/>
      <c r="F132" s="798"/>
      <c r="G132" s="798"/>
      <c r="H132" s="798"/>
      <c r="I132" s="798"/>
      <c r="J132" s="798"/>
      <c r="K132" s="798"/>
      <c r="L132" s="798"/>
      <c r="M132" s="798"/>
      <c r="N132" s="798"/>
      <c r="O132" s="799"/>
      <c r="P132" s="800" t="s">
        <v>71</v>
      </c>
      <c r="Q132" s="801"/>
      <c r="R132" s="801"/>
      <c r="S132" s="801"/>
      <c r="T132" s="801"/>
      <c r="U132" s="801"/>
      <c r="V132" s="802"/>
      <c r="W132" s="37" t="s">
        <v>69</v>
      </c>
      <c r="X132" s="785">
        <f>IFERROR(SUM(X126:X130),"0")</f>
        <v>645</v>
      </c>
      <c r="Y132" s="785">
        <f>IFERROR(SUM(Y126:Y130),"0")</f>
        <v>652.20000000000005</v>
      </c>
      <c r="Z132" s="37"/>
      <c r="AA132" s="786"/>
      <c r="AB132" s="786"/>
      <c r="AC132" s="786"/>
    </row>
    <row r="133" spans="1:68" ht="14.25" customHeight="1" x14ac:dyDescent="0.25">
      <c r="A133" s="816" t="s">
        <v>180</v>
      </c>
      <c r="B133" s="798"/>
      <c r="C133" s="798"/>
      <c r="D133" s="798"/>
      <c r="E133" s="798"/>
      <c r="F133" s="798"/>
      <c r="G133" s="798"/>
      <c r="H133" s="798"/>
      <c r="I133" s="798"/>
      <c r="J133" s="798"/>
      <c r="K133" s="798"/>
      <c r="L133" s="798"/>
      <c r="M133" s="798"/>
      <c r="N133" s="798"/>
      <c r="O133" s="798"/>
      <c r="P133" s="798"/>
      <c r="Q133" s="798"/>
      <c r="R133" s="798"/>
      <c r="S133" s="798"/>
      <c r="T133" s="798"/>
      <c r="U133" s="798"/>
      <c r="V133" s="798"/>
      <c r="W133" s="798"/>
      <c r="X133" s="798"/>
      <c r="Y133" s="798"/>
      <c r="Z133" s="798"/>
      <c r="AA133" s="779"/>
      <c r="AB133" s="779"/>
      <c r="AC133" s="779"/>
    </row>
    <row r="134" spans="1:68" ht="16.5" customHeight="1" x14ac:dyDescent="0.25">
      <c r="A134" s="54" t="s">
        <v>273</v>
      </c>
      <c r="B134" s="54" t="s">
        <v>274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131</v>
      </c>
      <c r="N134" s="33"/>
      <c r="O134" s="32">
        <v>50</v>
      </c>
      <c r="P134" s="120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276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131</v>
      </c>
      <c r="N135" s="33"/>
      <c r="O135" s="32">
        <v>55</v>
      </c>
      <c r="P135" s="1163" t="s">
        <v>277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278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279</v>
      </c>
      <c r="B136" s="54" t="s">
        <v>280</v>
      </c>
      <c r="C136" s="31">
        <v>4301020258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50</v>
      </c>
      <c r="P136" s="119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275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279</v>
      </c>
      <c r="B137" s="54" t="s">
        <v>281</v>
      </c>
      <c r="C137" s="31">
        <v>4301020346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55</v>
      </c>
      <c r="P137" s="965" t="s">
        <v>282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283</v>
      </c>
      <c r="B138" s="54" t="s">
        <v>284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192</v>
      </c>
      <c r="L138" s="32"/>
      <c r="M138" s="33" t="s">
        <v>131</v>
      </c>
      <c r="N138" s="33"/>
      <c r="O138" s="32">
        <v>55</v>
      </c>
      <c r="P138" s="999" t="s">
        <v>285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278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797"/>
      <c r="B139" s="798"/>
      <c r="C139" s="798"/>
      <c r="D139" s="798"/>
      <c r="E139" s="798"/>
      <c r="F139" s="798"/>
      <c r="G139" s="798"/>
      <c r="H139" s="798"/>
      <c r="I139" s="798"/>
      <c r="J139" s="798"/>
      <c r="K139" s="798"/>
      <c r="L139" s="798"/>
      <c r="M139" s="798"/>
      <c r="N139" s="798"/>
      <c r="O139" s="799"/>
      <c r="P139" s="800" t="s">
        <v>71</v>
      </c>
      <c r="Q139" s="801"/>
      <c r="R139" s="801"/>
      <c r="S139" s="801"/>
      <c r="T139" s="801"/>
      <c r="U139" s="801"/>
      <c r="V139" s="802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x14ac:dyDescent="0.2">
      <c r="A140" s="798"/>
      <c r="B140" s="798"/>
      <c r="C140" s="798"/>
      <c r="D140" s="798"/>
      <c r="E140" s="798"/>
      <c r="F140" s="798"/>
      <c r="G140" s="798"/>
      <c r="H140" s="798"/>
      <c r="I140" s="798"/>
      <c r="J140" s="798"/>
      <c r="K140" s="798"/>
      <c r="L140" s="798"/>
      <c r="M140" s="798"/>
      <c r="N140" s="798"/>
      <c r="O140" s="799"/>
      <c r="P140" s="800" t="s">
        <v>71</v>
      </c>
      <c r="Q140" s="801"/>
      <c r="R140" s="801"/>
      <c r="S140" s="801"/>
      <c r="T140" s="801"/>
      <c r="U140" s="801"/>
      <c r="V140" s="802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customHeight="1" x14ac:dyDescent="0.25">
      <c r="A141" s="816" t="s">
        <v>73</v>
      </c>
      <c r="B141" s="798"/>
      <c r="C141" s="798"/>
      <c r="D141" s="798"/>
      <c r="E141" s="798"/>
      <c r="F141" s="798"/>
      <c r="G141" s="798"/>
      <c r="H141" s="798"/>
      <c r="I141" s="798"/>
      <c r="J141" s="798"/>
      <c r="K141" s="798"/>
      <c r="L141" s="798"/>
      <c r="M141" s="798"/>
      <c r="N141" s="798"/>
      <c r="O141" s="798"/>
      <c r="P141" s="798"/>
      <c r="Q141" s="798"/>
      <c r="R141" s="798"/>
      <c r="S141" s="798"/>
      <c r="T141" s="798"/>
      <c r="U141" s="798"/>
      <c r="V141" s="798"/>
      <c r="W141" s="798"/>
      <c r="X141" s="798"/>
      <c r="Y141" s="798"/>
      <c r="Z141" s="798"/>
      <c r="AA141" s="779"/>
      <c r="AB141" s="779"/>
      <c r="AC141" s="779"/>
    </row>
    <row r="142" spans="1:68" ht="27" customHeight="1" x14ac:dyDescent="0.25">
      <c r="A142" s="54" t="s">
        <v>286</v>
      </c>
      <c r="B142" s="54" t="s">
        <v>287</v>
      </c>
      <c r="C142" s="31">
        <v>4301051360</v>
      </c>
      <c r="D142" s="791">
        <v>4607091385168</v>
      </c>
      <c r="E142" s="792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128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286</v>
      </c>
      <c r="B143" s="54" t="s">
        <v>289</v>
      </c>
      <c r="C143" s="31">
        <v>4301051612</v>
      </c>
      <c r="D143" s="791">
        <v>4607091385168</v>
      </c>
      <c r="E143" s="792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700</v>
      </c>
      <c r="Y143" s="784">
        <f t="shared" si="31"/>
        <v>705.6</v>
      </c>
      <c r="Z143" s="36">
        <f>IFERROR(IF(Y143=0,"",ROUNDUP(Y143/H143,0)*0.02175),"")</f>
        <v>1.827</v>
      </c>
      <c r="AA143" s="56"/>
      <c r="AB143" s="57"/>
      <c r="AC143" s="211" t="s">
        <v>290</v>
      </c>
      <c r="AG143" s="64"/>
      <c r="AJ143" s="68"/>
      <c r="AK143" s="68">
        <v>0</v>
      </c>
      <c r="BB143" s="212" t="s">
        <v>1</v>
      </c>
      <c r="BM143" s="64">
        <f t="shared" si="32"/>
        <v>746.5</v>
      </c>
      <c r="BN143" s="64">
        <f t="shared" si="33"/>
        <v>752.47199999999998</v>
      </c>
      <c r="BO143" s="64">
        <f t="shared" si="34"/>
        <v>1.4880952380952379</v>
      </c>
      <c r="BP143" s="64">
        <f t="shared" si="35"/>
        <v>1.5</v>
      </c>
    </row>
    <row r="144" spans="1:68" ht="37.5" customHeight="1" x14ac:dyDescent="0.25">
      <c r="A144" s="54" t="s">
        <v>291</v>
      </c>
      <c r="B144" s="54" t="s">
        <v>292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128</v>
      </c>
      <c r="N144" s="33"/>
      <c r="O144" s="32">
        <v>45</v>
      </c>
      <c r="P144" s="794" t="s">
        <v>293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10</v>
      </c>
      <c r="Y144" s="784">
        <f t="shared" si="31"/>
        <v>16.8</v>
      </c>
      <c r="Z144" s="36">
        <f>IFERROR(IF(Y144=0,"",ROUNDUP(Y144/H144,0)*0.02175),"")</f>
        <v>4.3499999999999997E-2</v>
      </c>
      <c r="AA144" s="56"/>
      <c r="AB144" s="57"/>
      <c r="AC144" s="213" t="s">
        <v>294</v>
      </c>
      <c r="AG144" s="64"/>
      <c r="AJ144" s="68"/>
      <c r="AK144" s="68">
        <v>0</v>
      </c>
      <c r="BB144" s="214" t="s">
        <v>1</v>
      </c>
      <c r="BM144" s="64">
        <f t="shared" si="32"/>
        <v>10.571428571428573</v>
      </c>
      <c r="BN144" s="64">
        <f t="shared" si="33"/>
        <v>17.760000000000002</v>
      </c>
      <c r="BO144" s="64">
        <f t="shared" si="34"/>
        <v>2.1258503401360544E-2</v>
      </c>
      <c r="BP144" s="64">
        <f t="shared" si="35"/>
        <v>3.5714285714285712E-2</v>
      </c>
    </row>
    <row r="145" spans="1:68" ht="48" customHeight="1" x14ac:dyDescent="0.25">
      <c r="A145" s="54" t="s">
        <v>295</v>
      </c>
      <c r="B145" s="54" t="s">
        <v>296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128</v>
      </c>
      <c r="N145" s="33"/>
      <c r="O145" s="32">
        <v>45</v>
      </c>
      <c r="P145" s="83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297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298</v>
      </c>
      <c r="B146" s="54" t="s">
        <v>299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140</v>
      </c>
      <c r="M146" s="33" t="s">
        <v>128</v>
      </c>
      <c r="N146" s="33"/>
      <c r="O146" s="32">
        <v>45</v>
      </c>
      <c r="P146" s="117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540</v>
      </c>
      <c r="Y146" s="784">
        <f t="shared" si="31"/>
        <v>540</v>
      </c>
      <c r="Z146" s="36">
        <f>IFERROR(IF(Y146=0,"",ROUNDUP(Y146/H146,0)*0.00753),"")</f>
        <v>1.506</v>
      </c>
      <c r="AA146" s="56"/>
      <c r="AB146" s="57"/>
      <c r="AC146" s="217" t="s">
        <v>300</v>
      </c>
      <c r="AG146" s="64"/>
      <c r="AJ146" s="68" t="s">
        <v>141</v>
      </c>
      <c r="AK146" s="68">
        <v>421.2</v>
      </c>
      <c r="BB146" s="218" t="s">
        <v>1</v>
      </c>
      <c r="BM146" s="64">
        <f t="shared" si="32"/>
        <v>594.39999999999986</v>
      </c>
      <c r="BN146" s="64">
        <f t="shared" si="33"/>
        <v>594.39999999999986</v>
      </c>
      <c r="BO146" s="64">
        <f t="shared" si="34"/>
        <v>1.2820512820512819</v>
      </c>
      <c r="BP146" s="64">
        <f t="shared" si="35"/>
        <v>1.2820512820512819</v>
      </c>
    </row>
    <row r="147" spans="1:68" ht="16.5" customHeight="1" x14ac:dyDescent="0.25">
      <c r="A147" s="54" t="s">
        <v>301</v>
      </c>
      <c r="B147" s="54" t="s">
        <v>302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128</v>
      </c>
      <c r="N147" s="33"/>
      <c r="O147" s="32">
        <v>45</v>
      </c>
      <c r="P147" s="8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24</v>
      </c>
      <c r="Y147" s="784">
        <f t="shared" si="31"/>
        <v>25.2</v>
      </c>
      <c r="Z147" s="36">
        <f>IFERROR(IF(Y147=0,"",ROUNDUP(Y147/H147,0)*0.00753),"")</f>
        <v>0.10542</v>
      </c>
      <c r="AA147" s="56"/>
      <c r="AB147" s="57"/>
      <c r="AC147" s="219" t="s">
        <v>303</v>
      </c>
      <c r="AG147" s="64"/>
      <c r="AJ147" s="68"/>
      <c r="AK147" s="68">
        <v>0</v>
      </c>
      <c r="BB147" s="220" t="s">
        <v>1</v>
      </c>
      <c r="BM147" s="64">
        <f t="shared" si="32"/>
        <v>26.666666666666664</v>
      </c>
      <c r="BN147" s="64">
        <f t="shared" si="33"/>
        <v>28</v>
      </c>
      <c r="BO147" s="64">
        <f t="shared" si="34"/>
        <v>8.5470085470085458E-2</v>
      </c>
      <c r="BP147" s="64">
        <f t="shared" si="35"/>
        <v>8.9743589743589744E-2</v>
      </c>
    </row>
    <row r="148" spans="1:68" ht="37.5" customHeight="1" x14ac:dyDescent="0.25">
      <c r="A148" s="54" t="s">
        <v>304</v>
      </c>
      <c r="B148" s="54" t="s">
        <v>305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306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797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799"/>
      <c r="P149" s="800" t="s">
        <v>71</v>
      </c>
      <c r="Q149" s="801"/>
      <c r="R149" s="801"/>
      <c r="S149" s="801"/>
      <c r="T149" s="801"/>
      <c r="U149" s="801"/>
      <c r="V149" s="802"/>
      <c r="W149" s="37" t="s">
        <v>72</v>
      </c>
      <c r="X149" s="785">
        <f>IFERROR(X142/H142,"0")+IFERROR(X143/H143,"0")+IFERROR(X144/H144,"0")+IFERROR(X145/H145,"0")+IFERROR(X146/H146,"0")+IFERROR(X147/H147,"0")+IFERROR(X148/H148,"0")</f>
        <v>297.85714285714283</v>
      </c>
      <c r="Y149" s="785">
        <f>IFERROR(Y142/H142,"0")+IFERROR(Y143/H143,"0")+IFERROR(Y144/H144,"0")+IFERROR(Y145/H145,"0")+IFERROR(Y146/H146,"0")+IFERROR(Y147/H147,"0")+IFERROR(Y148/H148,"0")</f>
        <v>300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3.4819200000000001</v>
      </c>
      <c r="AA149" s="786"/>
      <c r="AB149" s="786"/>
      <c r="AC149" s="786"/>
    </row>
    <row r="150" spans="1:68" x14ac:dyDescent="0.2">
      <c r="A150" s="798"/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9"/>
      <c r="P150" s="800" t="s">
        <v>71</v>
      </c>
      <c r="Q150" s="801"/>
      <c r="R150" s="801"/>
      <c r="S150" s="801"/>
      <c r="T150" s="801"/>
      <c r="U150" s="801"/>
      <c r="V150" s="802"/>
      <c r="W150" s="37" t="s">
        <v>69</v>
      </c>
      <c r="X150" s="785">
        <f>IFERROR(SUM(X142:X148),"0")</f>
        <v>1274</v>
      </c>
      <c r="Y150" s="785">
        <f>IFERROR(SUM(Y142:Y148),"0")</f>
        <v>1287.6000000000001</v>
      </c>
      <c r="Z150" s="37"/>
      <c r="AA150" s="786"/>
      <c r="AB150" s="786"/>
      <c r="AC150" s="786"/>
    </row>
    <row r="151" spans="1:68" ht="14.25" customHeight="1" x14ac:dyDescent="0.25">
      <c r="A151" s="816" t="s">
        <v>227</v>
      </c>
      <c r="B151" s="798"/>
      <c r="C151" s="798"/>
      <c r="D151" s="798"/>
      <c r="E151" s="798"/>
      <c r="F151" s="798"/>
      <c r="G151" s="798"/>
      <c r="H151" s="798"/>
      <c r="I151" s="798"/>
      <c r="J151" s="798"/>
      <c r="K151" s="798"/>
      <c r="L151" s="798"/>
      <c r="M151" s="798"/>
      <c r="N151" s="798"/>
      <c r="O151" s="798"/>
      <c r="P151" s="798"/>
      <c r="Q151" s="798"/>
      <c r="R151" s="798"/>
      <c r="S151" s="798"/>
      <c r="T151" s="798"/>
      <c r="U151" s="798"/>
      <c r="V151" s="798"/>
      <c r="W151" s="798"/>
      <c r="X151" s="798"/>
      <c r="Y151" s="798"/>
      <c r="Z151" s="798"/>
      <c r="AA151" s="779"/>
      <c r="AB151" s="779"/>
      <c r="AC151" s="779"/>
    </row>
    <row r="152" spans="1:68" ht="37.5" customHeight="1" x14ac:dyDescent="0.25">
      <c r="A152" s="54" t="s">
        <v>307</v>
      </c>
      <c r="B152" s="54" t="s">
        <v>308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309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310</v>
      </c>
      <c r="B153" s="54" t="s">
        <v>311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19.8</v>
      </c>
      <c r="Y153" s="784">
        <f>IFERROR(IF(X153="",0,CEILING((X153/$H153),1)*$H153),"")</f>
        <v>19.8</v>
      </c>
      <c r="Z153" s="36">
        <f>IFERROR(IF(Y153=0,"",ROUNDUP(Y153/H153,0)*0.00753),"")</f>
        <v>7.5300000000000006E-2</v>
      </c>
      <c r="AA153" s="56"/>
      <c r="AB153" s="57"/>
      <c r="AC153" s="225" t="s">
        <v>312</v>
      </c>
      <c r="AG153" s="64"/>
      <c r="AJ153" s="68"/>
      <c r="AK153" s="68">
        <v>0</v>
      </c>
      <c r="BB153" s="226" t="s">
        <v>1</v>
      </c>
      <c r="BM153" s="64">
        <f>IFERROR(X153*I153/H153,"0")</f>
        <v>22.580000000000002</v>
      </c>
      <c r="BN153" s="64">
        <f>IFERROR(Y153*I153/H153,"0")</f>
        <v>22.580000000000002</v>
      </c>
      <c r="BO153" s="64">
        <f>IFERROR(1/J153*(X153/H153),"0")</f>
        <v>6.4102564102564097E-2</v>
      </c>
      <c r="BP153" s="64">
        <f>IFERROR(1/J153*(Y153/H153),"0")</f>
        <v>6.4102564102564097E-2</v>
      </c>
    </row>
    <row r="154" spans="1:68" x14ac:dyDescent="0.2">
      <c r="A154" s="797"/>
      <c r="B154" s="798"/>
      <c r="C154" s="798"/>
      <c r="D154" s="798"/>
      <c r="E154" s="798"/>
      <c r="F154" s="798"/>
      <c r="G154" s="798"/>
      <c r="H154" s="798"/>
      <c r="I154" s="798"/>
      <c r="J154" s="798"/>
      <c r="K154" s="798"/>
      <c r="L154" s="798"/>
      <c r="M154" s="798"/>
      <c r="N154" s="798"/>
      <c r="O154" s="799"/>
      <c r="P154" s="800" t="s">
        <v>71</v>
      </c>
      <c r="Q154" s="801"/>
      <c r="R154" s="801"/>
      <c r="S154" s="801"/>
      <c r="T154" s="801"/>
      <c r="U154" s="801"/>
      <c r="V154" s="802"/>
      <c r="W154" s="37" t="s">
        <v>72</v>
      </c>
      <c r="X154" s="785">
        <f>IFERROR(X152/H152,"0")+IFERROR(X153/H153,"0")</f>
        <v>10</v>
      </c>
      <c r="Y154" s="785">
        <f>IFERROR(Y152/H152,"0")+IFERROR(Y153/H153,"0")</f>
        <v>10</v>
      </c>
      <c r="Z154" s="785">
        <f>IFERROR(IF(Z152="",0,Z152),"0")+IFERROR(IF(Z153="",0,Z153),"0")</f>
        <v>7.5300000000000006E-2</v>
      </c>
      <c r="AA154" s="786"/>
      <c r="AB154" s="786"/>
      <c r="AC154" s="786"/>
    </row>
    <row r="155" spans="1:68" x14ac:dyDescent="0.2">
      <c r="A155" s="798"/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9"/>
      <c r="P155" s="800" t="s">
        <v>71</v>
      </c>
      <c r="Q155" s="801"/>
      <c r="R155" s="801"/>
      <c r="S155" s="801"/>
      <c r="T155" s="801"/>
      <c r="U155" s="801"/>
      <c r="V155" s="802"/>
      <c r="W155" s="37" t="s">
        <v>69</v>
      </c>
      <c r="X155" s="785">
        <f>IFERROR(SUM(X152:X153),"0")</f>
        <v>19.8</v>
      </c>
      <c r="Y155" s="785">
        <f>IFERROR(SUM(Y152:Y153),"0")</f>
        <v>19.8</v>
      </c>
      <c r="Z155" s="37"/>
      <c r="AA155" s="786"/>
      <c r="AB155" s="786"/>
      <c r="AC155" s="786"/>
    </row>
    <row r="156" spans="1:68" ht="16.5" customHeight="1" x14ac:dyDescent="0.25">
      <c r="A156" s="805" t="s">
        <v>313</v>
      </c>
      <c r="B156" s="798"/>
      <c r="C156" s="798"/>
      <c r="D156" s="798"/>
      <c r="E156" s="798"/>
      <c r="F156" s="798"/>
      <c r="G156" s="798"/>
      <c r="H156" s="798"/>
      <c r="I156" s="798"/>
      <c r="J156" s="798"/>
      <c r="K156" s="798"/>
      <c r="L156" s="798"/>
      <c r="M156" s="798"/>
      <c r="N156" s="798"/>
      <c r="O156" s="798"/>
      <c r="P156" s="798"/>
      <c r="Q156" s="798"/>
      <c r="R156" s="798"/>
      <c r="S156" s="798"/>
      <c r="T156" s="798"/>
      <c r="U156" s="798"/>
      <c r="V156" s="798"/>
      <c r="W156" s="798"/>
      <c r="X156" s="798"/>
      <c r="Y156" s="798"/>
      <c r="Z156" s="798"/>
      <c r="AA156" s="778"/>
      <c r="AB156" s="778"/>
      <c r="AC156" s="778"/>
    </row>
    <row r="157" spans="1:68" ht="14.25" customHeight="1" x14ac:dyDescent="0.25">
      <c r="A157" s="816" t="s">
        <v>124</v>
      </c>
      <c r="B157" s="798"/>
      <c r="C157" s="798"/>
      <c r="D157" s="798"/>
      <c r="E157" s="798"/>
      <c r="F157" s="798"/>
      <c r="G157" s="798"/>
      <c r="H157" s="798"/>
      <c r="I157" s="798"/>
      <c r="J157" s="798"/>
      <c r="K157" s="798"/>
      <c r="L157" s="798"/>
      <c r="M157" s="798"/>
      <c r="N157" s="798"/>
      <c r="O157" s="798"/>
      <c r="P157" s="798"/>
      <c r="Q157" s="798"/>
      <c r="R157" s="798"/>
      <c r="S157" s="798"/>
      <c r="T157" s="798"/>
      <c r="U157" s="798"/>
      <c r="V157" s="798"/>
      <c r="W157" s="798"/>
      <c r="X157" s="798"/>
      <c r="Y157" s="798"/>
      <c r="Z157" s="798"/>
      <c r="AA157" s="779"/>
      <c r="AB157" s="779"/>
      <c r="AC157" s="779"/>
    </row>
    <row r="158" spans="1:68" ht="27" customHeight="1" x14ac:dyDescent="0.25">
      <c r="A158" s="54" t="s">
        <v>314</v>
      </c>
      <c r="B158" s="54" t="s">
        <v>315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316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314</v>
      </c>
      <c r="B159" s="54" t="s">
        <v>317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60</v>
      </c>
      <c r="Y159" s="784">
        <f>IFERROR(IF(X159="",0,CEILING((X159/$H159),1)*$H159),"")</f>
        <v>60.800000000000004</v>
      </c>
      <c r="Z159" s="36">
        <f>IFERROR(IF(Y159=0,"",ROUNDUP(Y159/H159,0)*0.00753),"")</f>
        <v>0.14307</v>
      </c>
      <c r="AA159" s="56"/>
      <c r="AB159" s="57"/>
      <c r="AC159" s="229" t="s">
        <v>316</v>
      </c>
      <c r="AG159" s="64"/>
      <c r="AJ159" s="68"/>
      <c r="AK159" s="68">
        <v>0</v>
      </c>
      <c r="BB159" s="230" t="s">
        <v>1</v>
      </c>
      <c r="BM159" s="64">
        <f>IFERROR(X159*I159/H159,"0")</f>
        <v>63.75</v>
      </c>
      <c r="BN159" s="64">
        <f>IFERROR(Y159*I159/H159,"0")</f>
        <v>64.599999999999994</v>
      </c>
      <c r="BO159" s="64">
        <f>IFERROR(1/J159*(X159/H159),"0")</f>
        <v>0.12019230769230768</v>
      </c>
      <c r="BP159" s="64">
        <f>IFERROR(1/J159*(Y159/H159),"0")</f>
        <v>0.12179487179487179</v>
      </c>
    </row>
    <row r="160" spans="1:68" x14ac:dyDescent="0.2">
      <c r="A160" s="797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799"/>
      <c r="P160" s="800" t="s">
        <v>71</v>
      </c>
      <c r="Q160" s="801"/>
      <c r="R160" s="801"/>
      <c r="S160" s="801"/>
      <c r="T160" s="801"/>
      <c r="U160" s="801"/>
      <c r="V160" s="802"/>
      <c r="W160" s="37" t="s">
        <v>72</v>
      </c>
      <c r="X160" s="785">
        <f>IFERROR(X158/H158,"0")+IFERROR(X159/H159,"0")</f>
        <v>18.75</v>
      </c>
      <c r="Y160" s="785">
        <f>IFERROR(Y158/H158,"0")+IFERROR(Y159/H159,"0")</f>
        <v>19</v>
      </c>
      <c r="Z160" s="785">
        <f>IFERROR(IF(Z158="",0,Z158),"0")+IFERROR(IF(Z159="",0,Z159),"0")</f>
        <v>0.14307</v>
      </c>
      <c r="AA160" s="786"/>
      <c r="AB160" s="786"/>
      <c r="AC160" s="786"/>
    </row>
    <row r="161" spans="1:68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800" t="s">
        <v>71</v>
      </c>
      <c r="Q161" s="801"/>
      <c r="R161" s="801"/>
      <c r="S161" s="801"/>
      <c r="T161" s="801"/>
      <c r="U161" s="801"/>
      <c r="V161" s="802"/>
      <c r="W161" s="37" t="s">
        <v>69</v>
      </c>
      <c r="X161" s="785">
        <f>IFERROR(SUM(X158:X159),"0")</f>
        <v>60</v>
      </c>
      <c r="Y161" s="785">
        <f>IFERROR(SUM(Y158:Y159),"0")</f>
        <v>60.800000000000004</v>
      </c>
      <c r="Z161" s="37"/>
      <c r="AA161" s="786"/>
      <c r="AB161" s="786"/>
      <c r="AC161" s="786"/>
    </row>
    <row r="162" spans="1:68" ht="14.25" customHeight="1" x14ac:dyDescent="0.25">
      <c r="A162" s="816" t="s">
        <v>64</v>
      </c>
      <c r="B162" s="798"/>
      <c r="C162" s="798"/>
      <c r="D162" s="798"/>
      <c r="E162" s="798"/>
      <c r="F162" s="798"/>
      <c r="G162" s="798"/>
      <c r="H162" s="798"/>
      <c r="I162" s="798"/>
      <c r="J162" s="798"/>
      <c r="K162" s="798"/>
      <c r="L162" s="798"/>
      <c r="M162" s="798"/>
      <c r="N162" s="798"/>
      <c r="O162" s="798"/>
      <c r="P162" s="798"/>
      <c r="Q162" s="798"/>
      <c r="R162" s="798"/>
      <c r="S162" s="798"/>
      <c r="T162" s="798"/>
      <c r="U162" s="798"/>
      <c r="V162" s="798"/>
      <c r="W162" s="798"/>
      <c r="X162" s="798"/>
      <c r="Y162" s="798"/>
      <c r="Z162" s="798"/>
      <c r="AA162" s="779"/>
      <c r="AB162" s="779"/>
      <c r="AC162" s="779"/>
    </row>
    <row r="163" spans="1:68" ht="27" customHeight="1" x14ac:dyDescent="0.25">
      <c r="A163" s="54" t="s">
        <v>318</v>
      </c>
      <c r="B163" s="54" t="s">
        <v>319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42</v>
      </c>
      <c r="Y163" s="784">
        <f>IFERROR(IF(X163="",0,CEILING((X163/$H163),1)*$H163),"")</f>
        <v>42</v>
      </c>
      <c r="Z163" s="36">
        <f>IFERROR(IF(Y163=0,"",ROUNDUP(Y163/H163,0)*0.00753),"")</f>
        <v>0.11295000000000001</v>
      </c>
      <c r="AA163" s="56"/>
      <c r="AB163" s="57"/>
      <c r="AC163" s="231" t="s">
        <v>320</v>
      </c>
      <c r="AG163" s="64"/>
      <c r="AJ163" s="68"/>
      <c r="AK163" s="68">
        <v>0</v>
      </c>
      <c r="BB163" s="232" t="s">
        <v>1</v>
      </c>
      <c r="BM163" s="64">
        <f>IFERROR(X163*I163/H163,"0")</f>
        <v>46.32</v>
      </c>
      <c r="BN163" s="64">
        <f>IFERROR(Y163*I163/H163,"0")</f>
        <v>46.32</v>
      </c>
      <c r="BO163" s="64">
        <f>IFERROR(1/J163*(X163/H163),"0")</f>
        <v>9.6153846153846159E-2</v>
      </c>
      <c r="BP163" s="64">
        <f>IFERROR(1/J163*(Y163/H163),"0")</f>
        <v>9.6153846153846159E-2</v>
      </c>
    </row>
    <row r="164" spans="1:68" ht="27" customHeight="1" x14ac:dyDescent="0.25">
      <c r="A164" s="54" t="s">
        <v>318</v>
      </c>
      <c r="B164" s="54" t="s">
        <v>321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320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97"/>
      <c r="B165" s="798"/>
      <c r="C165" s="798"/>
      <c r="D165" s="798"/>
      <c r="E165" s="798"/>
      <c r="F165" s="798"/>
      <c r="G165" s="798"/>
      <c r="H165" s="798"/>
      <c r="I165" s="798"/>
      <c r="J165" s="798"/>
      <c r="K165" s="798"/>
      <c r="L165" s="798"/>
      <c r="M165" s="798"/>
      <c r="N165" s="798"/>
      <c r="O165" s="799"/>
      <c r="P165" s="800" t="s">
        <v>71</v>
      </c>
      <c r="Q165" s="801"/>
      <c r="R165" s="801"/>
      <c r="S165" s="801"/>
      <c r="T165" s="801"/>
      <c r="U165" s="801"/>
      <c r="V165" s="802"/>
      <c r="W165" s="37" t="s">
        <v>72</v>
      </c>
      <c r="X165" s="785">
        <f>IFERROR(X163/H163,"0")+IFERROR(X164/H164,"0")</f>
        <v>15.000000000000002</v>
      </c>
      <c r="Y165" s="785">
        <f>IFERROR(Y163/H163,"0")+IFERROR(Y164/H164,"0")</f>
        <v>15.000000000000002</v>
      </c>
      <c r="Z165" s="785">
        <f>IFERROR(IF(Z163="",0,Z163),"0")+IFERROR(IF(Z164="",0,Z164),"0")</f>
        <v>0.11295000000000001</v>
      </c>
      <c r="AA165" s="786"/>
      <c r="AB165" s="786"/>
      <c r="AC165" s="786"/>
    </row>
    <row r="166" spans="1:68" x14ac:dyDescent="0.2">
      <c r="A166" s="798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800" t="s">
        <v>71</v>
      </c>
      <c r="Q166" s="801"/>
      <c r="R166" s="801"/>
      <c r="S166" s="801"/>
      <c r="T166" s="801"/>
      <c r="U166" s="801"/>
      <c r="V166" s="802"/>
      <c r="W166" s="37" t="s">
        <v>69</v>
      </c>
      <c r="X166" s="785">
        <f>IFERROR(SUM(X163:X164),"0")</f>
        <v>42</v>
      </c>
      <c r="Y166" s="785">
        <f>IFERROR(SUM(Y163:Y164),"0")</f>
        <v>42</v>
      </c>
      <c r="Z166" s="37"/>
      <c r="AA166" s="786"/>
      <c r="AB166" s="786"/>
      <c r="AC166" s="786"/>
    </row>
    <row r="167" spans="1:68" ht="14.25" customHeight="1" x14ac:dyDescent="0.25">
      <c r="A167" s="816" t="s">
        <v>73</v>
      </c>
      <c r="B167" s="798"/>
      <c r="C167" s="798"/>
      <c r="D167" s="798"/>
      <c r="E167" s="798"/>
      <c r="F167" s="798"/>
      <c r="G167" s="798"/>
      <c r="H167" s="798"/>
      <c r="I167" s="798"/>
      <c r="J167" s="798"/>
      <c r="K167" s="798"/>
      <c r="L167" s="798"/>
      <c r="M167" s="798"/>
      <c r="N167" s="798"/>
      <c r="O167" s="798"/>
      <c r="P167" s="798"/>
      <c r="Q167" s="798"/>
      <c r="R167" s="798"/>
      <c r="S167" s="798"/>
      <c r="T167" s="798"/>
      <c r="U167" s="798"/>
      <c r="V167" s="798"/>
      <c r="W167" s="798"/>
      <c r="X167" s="798"/>
      <c r="Y167" s="798"/>
      <c r="Z167" s="798"/>
      <c r="AA167" s="779"/>
      <c r="AB167" s="779"/>
      <c r="AC167" s="779"/>
    </row>
    <row r="168" spans="1:68" ht="16.5" customHeight="1" x14ac:dyDescent="0.25">
      <c r="A168" s="54" t="s">
        <v>322</v>
      </c>
      <c r="B168" s="54" t="s">
        <v>323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9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316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322</v>
      </c>
      <c r="B169" s="54" t="s">
        <v>324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36.299999999999997</v>
      </c>
      <c r="Y169" s="784">
        <f>IFERROR(IF(X169="",0,CEILING((X169/$H169),1)*$H169),"")</f>
        <v>36.96</v>
      </c>
      <c r="Z169" s="36">
        <f>IFERROR(IF(Y169=0,"",ROUNDUP(Y169/H169,0)*0.00753),"")</f>
        <v>0.10542</v>
      </c>
      <c r="AA169" s="56"/>
      <c r="AB169" s="57"/>
      <c r="AC169" s="237" t="s">
        <v>316</v>
      </c>
      <c r="AG169" s="64"/>
      <c r="AJ169" s="68"/>
      <c r="AK169" s="68">
        <v>0</v>
      </c>
      <c r="BB169" s="238" t="s">
        <v>1</v>
      </c>
      <c r="BM169" s="64">
        <f>IFERROR(X169*I169/H169,"0")</f>
        <v>40.259999999999991</v>
      </c>
      <c r="BN169" s="64">
        <f>IFERROR(Y169*I169/H169,"0")</f>
        <v>40.991999999999997</v>
      </c>
      <c r="BO169" s="64">
        <f>IFERROR(1/J169*(X169/H169),"0")</f>
        <v>8.8141025641025633E-2</v>
      </c>
      <c r="BP169" s="64">
        <f>IFERROR(1/J169*(Y169/H169),"0")</f>
        <v>8.9743589743589744E-2</v>
      </c>
    </row>
    <row r="170" spans="1:68" x14ac:dyDescent="0.2">
      <c r="A170" s="797"/>
      <c r="B170" s="798"/>
      <c r="C170" s="798"/>
      <c r="D170" s="798"/>
      <c r="E170" s="798"/>
      <c r="F170" s="798"/>
      <c r="G170" s="798"/>
      <c r="H170" s="798"/>
      <c r="I170" s="798"/>
      <c r="J170" s="798"/>
      <c r="K170" s="798"/>
      <c r="L170" s="798"/>
      <c r="M170" s="798"/>
      <c r="N170" s="798"/>
      <c r="O170" s="799"/>
      <c r="P170" s="800" t="s">
        <v>71</v>
      </c>
      <c r="Q170" s="801"/>
      <c r="R170" s="801"/>
      <c r="S170" s="801"/>
      <c r="T170" s="801"/>
      <c r="U170" s="801"/>
      <c r="V170" s="802"/>
      <c r="W170" s="37" t="s">
        <v>72</v>
      </c>
      <c r="X170" s="785">
        <f>IFERROR(X168/H168,"0")+IFERROR(X169/H169,"0")</f>
        <v>13.749999999999998</v>
      </c>
      <c r="Y170" s="785">
        <f>IFERROR(Y168/H168,"0")+IFERROR(Y169/H169,"0")</f>
        <v>14</v>
      </c>
      <c r="Z170" s="785">
        <f>IFERROR(IF(Z168="",0,Z168),"0")+IFERROR(IF(Z169="",0,Z169),"0")</f>
        <v>0.10542</v>
      </c>
      <c r="AA170" s="786"/>
      <c r="AB170" s="786"/>
      <c r="AC170" s="786"/>
    </row>
    <row r="171" spans="1:68" x14ac:dyDescent="0.2">
      <c r="A171" s="798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800" t="s">
        <v>71</v>
      </c>
      <c r="Q171" s="801"/>
      <c r="R171" s="801"/>
      <c r="S171" s="801"/>
      <c r="T171" s="801"/>
      <c r="U171" s="801"/>
      <c r="V171" s="802"/>
      <c r="W171" s="37" t="s">
        <v>69</v>
      </c>
      <c r="X171" s="785">
        <f>IFERROR(SUM(X168:X169),"0")</f>
        <v>36.299999999999997</v>
      </c>
      <c r="Y171" s="785">
        <f>IFERROR(SUM(Y168:Y169),"0")</f>
        <v>36.96</v>
      </c>
      <c r="Z171" s="37"/>
      <c r="AA171" s="786"/>
      <c r="AB171" s="786"/>
      <c r="AC171" s="786"/>
    </row>
    <row r="172" spans="1:68" ht="16.5" customHeight="1" x14ac:dyDescent="0.25">
      <c r="A172" s="805" t="s">
        <v>122</v>
      </c>
      <c r="B172" s="798"/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  <c r="N172" s="798"/>
      <c r="O172" s="798"/>
      <c r="P172" s="798"/>
      <c r="Q172" s="798"/>
      <c r="R172" s="798"/>
      <c r="S172" s="798"/>
      <c r="T172" s="798"/>
      <c r="U172" s="798"/>
      <c r="V172" s="798"/>
      <c r="W172" s="798"/>
      <c r="X172" s="798"/>
      <c r="Y172" s="798"/>
      <c r="Z172" s="798"/>
      <c r="AA172" s="778"/>
      <c r="AB172" s="778"/>
      <c r="AC172" s="778"/>
    </row>
    <row r="173" spans="1:68" ht="14.25" customHeight="1" x14ac:dyDescent="0.25">
      <c r="A173" s="816" t="s">
        <v>124</v>
      </c>
      <c r="B173" s="798"/>
      <c r="C173" s="798"/>
      <c r="D173" s="798"/>
      <c r="E173" s="798"/>
      <c r="F173" s="798"/>
      <c r="G173" s="798"/>
      <c r="H173" s="798"/>
      <c r="I173" s="798"/>
      <c r="J173" s="798"/>
      <c r="K173" s="798"/>
      <c r="L173" s="798"/>
      <c r="M173" s="798"/>
      <c r="N173" s="798"/>
      <c r="O173" s="798"/>
      <c r="P173" s="798"/>
      <c r="Q173" s="798"/>
      <c r="R173" s="798"/>
      <c r="S173" s="798"/>
      <c r="T173" s="798"/>
      <c r="U173" s="798"/>
      <c r="V173" s="798"/>
      <c r="W173" s="798"/>
      <c r="X173" s="798"/>
      <c r="Y173" s="798"/>
      <c r="Z173" s="798"/>
      <c r="AA173" s="779"/>
      <c r="AB173" s="779"/>
      <c r="AC173" s="779"/>
    </row>
    <row r="174" spans="1:68" ht="27" customHeight="1" x14ac:dyDescent="0.25">
      <c r="A174" s="54" t="s">
        <v>325</v>
      </c>
      <c r="B174" s="54" t="s">
        <v>326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131</v>
      </c>
      <c r="N174" s="33"/>
      <c r="O174" s="32">
        <v>50</v>
      </c>
      <c r="P174" s="12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327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97"/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799"/>
      <c r="P175" s="800" t="s">
        <v>71</v>
      </c>
      <c r="Q175" s="801"/>
      <c r="R175" s="801"/>
      <c r="S175" s="801"/>
      <c r="T175" s="801"/>
      <c r="U175" s="801"/>
      <c r="V175" s="802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x14ac:dyDescent="0.2">
      <c r="A176" s="798"/>
      <c r="B176" s="798"/>
      <c r="C176" s="798"/>
      <c r="D176" s="798"/>
      <c r="E176" s="798"/>
      <c r="F176" s="798"/>
      <c r="G176" s="798"/>
      <c r="H176" s="798"/>
      <c r="I176" s="798"/>
      <c r="J176" s="798"/>
      <c r="K176" s="798"/>
      <c r="L176" s="798"/>
      <c r="M176" s="798"/>
      <c r="N176" s="798"/>
      <c r="O176" s="799"/>
      <c r="P176" s="800" t="s">
        <v>71</v>
      </c>
      <c r="Q176" s="801"/>
      <c r="R176" s="801"/>
      <c r="S176" s="801"/>
      <c r="T176" s="801"/>
      <c r="U176" s="801"/>
      <c r="V176" s="802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customHeight="1" x14ac:dyDescent="0.25">
      <c r="A177" s="816" t="s">
        <v>64</v>
      </c>
      <c r="B177" s="798"/>
      <c r="C177" s="798"/>
      <c r="D177" s="798"/>
      <c r="E177" s="798"/>
      <c r="F177" s="798"/>
      <c r="G177" s="798"/>
      <c r="H177" s="798"/>
      <c r="I177" s="798"/>
      <c r="J177" s="798"/>
      <c r="K177" s="798"/>
      <c r="L177" s="798"/>
      <c r="M177" s="798"/>
      <c r="N177" s="798"/>
      <c r="O177" s="798"/>
      <c r="P177" s="798"/>
      <c r="Q177" s="798"/>
      <c r="R177" s="798"/>
      <c r="S177" s="798"/>
      <c r="T177" s="798"/>
      <c r="U177" s="798"/>
      <c r="V177" s="798"/>
      <c r="W177" s="798"/>
      <c r="X177" s="798"/>
      <c r="Y177" s="798"/>
      <c r="Z177" s="798"/>
      <c r="AA177" s="779"/>
      <c r="AB177" s="779"/>
      <c r="AC177" s="779"/>
    </row>
    <row r="178" spans="1:68" ht="16.5" customHeight="1" x14ac:dyDescent="0.25">
      <c r="A178" s="54" t="s">
        <v>328</v>
      </c>
      <c r="B178" s="54" t="s">
        <v>329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131</v>
      </c>
      <c r="N178" s="33"/>
      <c r="O178" s="32">
        <v>40</v>
      </c>
      <c r="P178" s="11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331</v>
      </c>
      <c r="B179" s="54" t="s">
        <v>332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334</v>
      </c>
      <c r="B180" s="54" t="s">
        <v>335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336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337</v>
      </c>
      <c r="B181" s="54" t="s">
        <v>338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339</v>
      </c>
      <c r="B182" s="54" t="s">
        <v>340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336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7"/>
      <c r="B183" s="798"/>
      <c r="C183" s="798"/>
      <c r="D183" s="798"/>
      <c r="E183" s="798"/>
      <c r="F183" s="798"/>
      <c r="G183" s="798"/>
      <c r="H183" s="798"/>
      <c r="I183" s="798"/>
      <c r="J183" s="798"/>
      <c r="K183" s="798"/>
      <c r="L183" s="798"/>
      <c r="M183" s="798"/>
      <c r="N183" s="798"/>
      <c r="O183" s="799"/>
      <c r="P183" s="800" t="s">
        <v>71</v>
      </c>
      <c r="Q183" s="801"/>
      <c r="R183" s="801"/>
      <c r="S183" s="801"/>
      <c r="T183" s="801"/>
      <c r="U183" s="801"/>
      <c r="V183" s="802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x14ac:dyDescent="0.2">
      <c r="A184" s="798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800" t="s">
        <v>71</v>
      </c>
      <c r="Q184" s="801"/>
      <c r="R184" s="801"/>
      <c r="S184" s="801"/>
      <c r="T184" s="801"/>
      <c r="U184" s="801"/>
      <c r="V184" s="802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customHeight="1" x14ac:dyDescent="0.25">
      <c r="A185" s="816" t="s">
        <v>73</v>
      </c>
      <c r="B185" s="798"/>
      <c r="C185" s="798"/>
      <c r="D185" s="798"/>
      <c r="E185" s="798"/>
      <c r="F185" s="798"/>
      <c r="G185" s="798"/>
      <c r="H185" s="798"/>
      <c r="I185" s="798"/>
      <c r="J185" s="798"/>
      <c r="K185" s="798"/>
      <c r="L185" s="798"/>
      <c r="M185" s="798"/>
      <c r="N185" s="798"/>
      <c r="O185" s="798"/>
      <c r="P185" s="798"/>
      <c r="Q185" s="798"/>
      <c r="R185" s="798"/>
      <c r="S185" s="798"/>
      <c r="T185" s="798"/>
      <c r="U185" s="798"/>
      <c r="V185" s="798"/>
      <c r="W185" s="798"/>
      <c r="X185" s="798"/>
      <c r="Y185" s="798"/>
      <c r="Z185" s="798"/>
      <c r="AA185" s="779"/>
      <c r="AB185" s="779"/>
      <c r="AC185" s="779"/>
    </row>
    <row r="186" spans="1:68" ht="16.5" customHeight="1" x14ac:dyDescent="0.25">
      <c r="A186" s="54" t="s">
        <v>341</v>
      </c>
      <c r="B186" s="54" t="s">
        <v>342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344</v>
      </c>
      <c r="B187" s="54" t="s">
        <v>345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128</v>
      </c>
      <c r="N187" s="33"/>
      <c r="O187" s="32">
        <v>31</v>
      </c>
      <c r="P187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346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347</v>
      </c>
      <c r="B188" s="54" t="s">
        <v>348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343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97"/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799"/>
      <c r="P189" s="800" t="s">
        <v>71</v>
      </c>
      <c r="Q189" s="801"/>
      <c r="R189" s="801"/>
      <c r="S189" s="801"/>
      <c r="T189" s="801"/>
      <c r="U189" s="801"/>
      <c r="V189" s="802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x14ac:dyDescent="0.2">
      <c r="A190" s="798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800" t="s">
        <v>71</v>
      </c>
      <c r="Q190" s="801"/>
      <c r="R190" s="801"/>
      <c r="S190" s="801"/>
      <c r="T190" s="801"/>
      <c r="U190" s="801"/>
      <c r="V190" s="802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customHeight="1" x14ac:dyDescent="0.2">
      <c r="A191" s="932" t="s">
        <v>349</v>
      </c>
      <c r="B191" s="933"/>
      <c r="C191" s="933"/>
      <c r="D191" s="933"/>
      <c r="E191" s="933"/>
      <c r="F191" s="933"/>
      <c r="G191" s="933"/>
      <c r="H191" s="933"/>
      <c r="I191" s="933"/>
      <c r="J191" s="933"/>
      <c r="K191" s="933"/>
      <c r="L191" s="933"/>
      <c r="M191" s="933"/>
      <c r="N191" s="933"/>
      <c r="O191" s="933"/>
      <c r="P191" s="933"/>
      <c r="Q191" s="933"/>
      <c r="R191" s="933"/>
      <c r="S191" s="933"/>
      <c r="T191" s="933"/>
      <c r="U191" s="933"/>
      <c r="V191" s="933"/>
      <c r="W191" s="933"/>
      <c r="X191" s="933"/>
      <c r="Y191" s="933"/>
      <c r="Z191" s="933"/>
      <c r="AA191" s="48"/>
      <c r="AB191" s="48"/>
      <c r="AC191" s="48"/>
    </row>
    <row r="192" spans="1:68" ht="16.5" customHeight="1" x14ac:dyDescent="0.25">
      <c r="A192" s="805" t="s">
        <v>350</v>
      </c>
      <c r="B192" s="798"/>
      <c r="C192" s="798"/>
      <c r="D192" s="798"/>
      <c r="E192" s="798"/>
      <c r="F192" s="798"/>
      <c r="G192" s="798"/>
      <c r="H192" s="798"/>
      <c r="I192" s="798"/>
      <c r="J192" s="798"/>
      <c r="K192" s="798"/>
      <c r="L192" s="798"/>
      <c r="M192" s="798"/>
      <c r="N192" s="798"/>
      <c r="O192" s="798"/>
      <c r="P192" s="798"/>
      <c r="Q192" s="798"/>
      <c r="R192" s="798"/>
      <c r="S192" s="798"/>
      <c r="T192" s="798"/>
      <c r="U192" s="798"/>
      <c r="V192" s="798"/>
      <c r="W192" s="798"/>
      <c r="X192" s="798"/>
      <c r="Y192" s="798"/>
      <c r="Z192" s="798"/>
      <c r="AA192" s="778"/>
      <c r="AB192" s="778"/>
      <c r="AC192" s="778"/>
    </row>
    <row r="193" spans="1:68" ht="14.25" customHeight="1" x14ac:dyDescent="0.25">
      <c r="A193" s="816" t="s">
        <v>180</v>
      </c>
      <c r="B193" s="798"/>
      <c r="C193" s="798"/>
      <c r="D193" s="798"/>
      <c r="E193" s="798"/>
      <c r="F193" s="798"/>
      <c r="G193" s="798"/>
      <c r="H193" s="798"/>
      <c r="I193" s="798"/>
      <c r="J193" s="798"/>
      <c r="K193" s="798"/>
      <c r="L193" s="798"/>
      <c r="M193" s="798"/>
      <c r="N193" s="798"/>
      <c r="O193" s="798"/>
      <c r="P193" s="798"/>
      <c r="Q193" s="798"/>
      <c r="R193" s="798"/>
      <c r="S193" s="798"/>
      <c r="T193" s="798"/>
      <c r="U193" s="798"/>
      <c r="V193" s="798"/>
      <c r="W193" s="798"/>
      <c r="X193" s="798"/>
      <c r="Y193" s="798"/>
      <c r="Z193" s="798"/>
      <c r="AA193" s="779"/>
      <c r="AB193" s="779"/>
      <c r="AC193" s="779"/>
    </row>
    <row r="194" spans="1:68" ht="27" customHeight="1" x14ac:dyDescent="0.25">
      <c r="A194" s="54" t="s">
        <v>351</v>
      </c>
      <c r="B194" s="54" t="s">
        <v>352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07" t="s">
        <v>353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354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797"/>
      <c r="B195" s="798"/>
      <c r="C195" s="798"/>
      <c r="D195" s="798"/>
      <c r="E195" s="798"/>
      <c r="F195" s="798"/>
      <c r="G195" s="798"/>
      <c r="H195" s="798"/>
      <c r="I195" s="798"/>
      <c r="J195" s="798"/>
      <c r="K195" s="798"/>
      <c r="L195" s="798"/>
      <c r="M195" s="798"/>
      <c r="N195" s="798"/>
      <c r="O195" s="799"/>
      <c r="P195" s="800" t="s">
        <v>71</v>
      </c>
      <c r="Q195" s="801"/>
      <c r="R195" s="801"/>
      <c r="S195" s="801"/>
      <c r="T195" s="801"/>
      <c r="U195" s="801"/>
      <c r="V195" s="802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x14ac:dyDescent="0.2">
      <c r="A196" s="798"/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9"/>
      <c r="P196" s="800" t="s">
        <v>71</v>
      </c>
      <c r="Q196" s="801"/>
      <c r="R196" s="801"/>
      <c r="S196" s="801"/>
      <c r="T196" s="801"/>
      <c r="U196" s="801"/>
      <c r="V196" s="802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customHeight="1" x14ac:dyDescent="0.25">
      <c r="A197" s="816" t="s">
        <v>64</v>
      </c>
      <c r="B197" s="798"/>
      <c r="C197" s="798"/>
      <c r="D197" s="798"/>
      <c r="E197" s="798"/>
      <c r="F197" s="798"/>
      <c r="G197" s="798"/>
      <c r="H197" s="798"/>
      <c r="I197" s="798"/>
      <c r="J197" s="798"/>
      <c r="K197" s="798"/>
      <c r="L197" s="798"/>
      <c r="M197" s="798"/>
      <c r="N197" s="798"/>
      <c r="O197" s="798"/>
      <c r="P197" s="798"/>
      <c r="Q197" s="798"/>
      <c r="R197" s="798"/>
      <c r="S197" s="798"/>
      <c r="T197" s="798"/>
      <c r="U197" s="798"/>
      <c r="V197" s="798"/>
      <c r="W197" s="798"/>
      <c r="X197" s="798"/>
      <c r="Y197" s="798"/>
      <c r="Z197" s="798"/>
      <c r="AA197" s="779"/>
      <c r="AB197" s="779"/>
      <c r="AC197" s="779"/>
    </row>
    <row r="198" spans="1:68" ht="27" customHeight="1" x14ac:dyDescent="0.25">
      <c r="A198" s="54" t="s">
        <v>355</v>
      </c>
      <c r="B198" s="54" t="s">
        <v>356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100</v>
      </c>
      <c r="Y198" s="784">
        <f t="shared" ref="Y198:Y205" si="36">IFERROR(IF(X198="",0,CEILING((X198/$H198),1)*$H198),"")</f>
        <v>100.80000000000001</v>
      </c>
      <c r="Z198" s="36">
        <f>IFERROR(IF(Y198=0,"",ROUNDUP(Y198/H198,0)*0.00753),"")</f>
        <v>0.18071999999999999</v>
      </c>
      <c r="AA198" s="56"/>
      <c r="AB198" s="57"/>
      <c r="AC198" s="259" t="s">
        <v>357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106.19047619047619</v>
      </c>
      <c r="BN198" s="64">
        <f t="shared" ref="BN198:BN205" si="38">IFERROR(Y198*I198/H198,"0")</f>
        <v>107.04</v>
      </c>
      <c r="BO198" s="64">
        <f t="shared" ref="BO198:BO205" si="39">IFERROR(1/J198*(X198/H198),"0")</f>
        <v>0.15262515262515264</v>
      </c>
      <c r="BP198" s="64">
        <f t="shared" ref="BP198:BP205" si="40">IFERROR(1/J198*(Y198/H198),"0")</f>
        <v>0.15384615384615385</v>
      </c>
    </row>
    <row r="199" spans="1:68" ht="27" customHeight="1" x14ac:dyDescent="0.25">
      <c r="A199" s="54" t="s">
        <v>358</v>
      </c>
      <c r="B199" s="54" t="s">
        <v>359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361</v>
      </c>
      <c r="B200" s="54" t="s">
        <v>362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90</v>
      </c>
      <c r="Y200" s="784">
        <f t="shared" si="36"/>
        <v>92.4</v>
      </c>
      <c r="Z200" s="36">
        <f>IFERROR(IF(Y200=0,"",ROUNDUP(Y200/H200,0)*0.00753),"")</f>
        <v>0.16566</v>
      </c>
      <c r="AA200" s="56"/>
      <c r="AB200" s="57"/>
      <c r="AC200" s="263" t="s">
        <v>363</v>
      </c>
      <c r="AG200" s="64"/>
      <c r="AJ200" s="68"/>
      <c r="AK200" s="68">
        <v>0</v>
      </c>
      <c r="BB200" s="264" t="s">
        <v>1</v>
      </c>
      <c r="BM200" s="64">
        <f t="shared" si="37"/>
        <v>94.285714285714292</v>
      </c>
      <c r="BN200" s="64">
        <f t="shared" si="38"/>
        <v>96.800000000000011</v>
      </c>
      <c r="BO200" s="64">
        <f t="shared" si="39"/>
        <v>0.13736263736263735</v>
      </c>
      <c r="BP200" s="64">
        <f t="shared" si="40"/>
        <v>0.14102564102564102</v>
      </c>
    </row>
    <row r="201" spans="1:68" ht="27" customHeight="1" x14ac:dyDescent="0.25">
      <c r="A201" s="54" t="s">
        <v>364</v>
      </c>
      <c r="B201" s="54" t="s">
        <v>365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122.5</v>
      </c>
      <c r="Y201" s="784">
        <f t="shared" si="36"/>
        <v>123.9</v>
      </c>
      <c r="Z201" s="36">
        <f>IFERROR(IF(Y201=0,"",ROUNDUP(Y201/H201,0)*0.00502),"")</f>
        <v>0.29618</v>
      </c>
      <c r="AA201" s="56"/>
      <c r="AB201" s="57"/>
      <c r="AC201" s="265" t="s">
        <v>357</v>
      </c>
      <c r="AG201" s="64"/>
      <c r="AJ201" s="68"/>
      <c r="AK201" s="68">
        <v>0</v>
      </c>
      <c r="BB201" s="266" t="s">
        <v>1</v>
      </c>
      <c r="BM201" s="64">
        <f t="shared" si="37"/>
        <v>130.08333333333334</v>
      </c>
      <c r="BN201" s="64">
        <f t="shared" si="38"/>
        <v>131.57</v>
      </c>
      <c r="BO201" s="64">
        <f t="shared" si="39"/>
        <v>0.2492877492877493</v>
      </c>
      <c r="BP201" s="64">
        <f t="shared" si="40"/>
        <v>0.25213675213675218</v>
      </c>
    </row>
    <row r="202" spans="1:68" ht="27" customHeight="1" x14ac:dyDescent="0.25">
      <c r="A202" s="54" t="s">
        <v>366</v>
      </c>
      <c r="B202" s="54" t="s">
        <v>367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87.5</v>
      </c>
      <c r="Y202" s="784">
        <f t="shared" si="36"/>
        <v>88.2</v>
      </c>
      <c r="Z202" s="36">
        <f>IFERROR(IF(Y202=0,"",ROUNDUP(Y202/H202,0)*0.00502),"")</f>
        <v>0.21084</v>
      </c>
      <c r="AA202" s="56"/>
      <c r="AB202" s="57"/>
      <c r="AC202" s="267" t="s">
        <v>360</v>
      </c>
      <c r="AG202" s="64"/>
      <c r="AJ202" s="68"/>
      <c r="AK202" s="68">
        <v>0</v>
      </c>
      <c r="BB202" s="268" t="s">
        <v>1</v>
      </c>
      <c r="BM202" s="64">
        <f t="shared" si="37"/>
        <v>92.916666666666657</v>
      </c>
      <c r="BN202" s="64">
        <f t="shared" si="38"/>
        <v>93.66</v>
      </c>
      <c r="BO202" s="64">
        <f t="shared" si="39"/>
        <v>0.17806267806267806</v>
      </c>
      <c r="BP202" s="64">
        <f t="shared" si="40"/>
        <v>0.17948717948717952</v>
      </c>
    </row>
    <row r="203" spans="1:68" ht="27" customHeight="1" x14ac:dyDescent="0.25">
      <c r="A203" s="54" t="s">
        <v>368</v>
      </c>
      <c r="B203" s="54" t="s">
        <v>369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227.5</v>
      </c>
      <c r="Y203" s="784">
        <f t="shared" si="36"/>
        <v>228.9</v>
      </c>
      <c r="Z203" s="36">
        <f>IFERROR(IF(Y203=0,"",ROUNDUP(Y203/H203,0)*0.00502),"")</f>
        <v>0.54718</v>
      </c>
      <c r="AA203" s="56"/>
      <c r="AB203" s="57"/>
      <c r="AC203" s="269" t="s">
        <v>363</v>
      </c>
      <c r="AG203" s="64"/>
      <c r="AJ203" s="68"/>
      <c r="AK203" s="68">
        <v>0</v>
      </c>
      <c r="BB203" s="270" t="s">
        <v>1</v>
      </c>
      <c r="BM203" s="64">
        <f t="shared" si="37"/>
        <v>238.33333333333334</v>
      </c>
      <c r="BN203" s="64">
        <f t="shared" si="38"/>
        <v>239.8</v>
      </c>
      <c r="BO203" s="64">
        <f t="shared" si="39"/>
        <v>0.46296296296296297</v>
      </c>
      <c r="BP203" s="64">
        <f t="shared" si="40"/>
        <v>0.46581196581196588</v>
      </c>
    </row>
    <row r="204" spans="1:68" ht="27" customHeight="1" x14ac:dyDescent="0.25">
      <c r="A204" s="54" t="s">
        <v>370</v>
      </c>
      <c r="B204" s="54" t="s">
        <v>371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363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372</v>
      </c>
      <c r="B205" s="54" t="s">
        <v>373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374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797"/>
      <c r="B206" s="798"/>
      <c r="C206" s="798"/>
      <c r="D206" s="798"/>
      <c r="E206" s="798"/>
      <c r="F206" s="798"/>
      <c r="G206" s="798"/>
      <c r="H206" s="798"/>
      <c r="I206" s="798"/>
      <c r="J206" s="798"/>
      <c r="K206" s="798"/>
      <c r="L206" s="798"/>
      <c r="M206" s="798"/>
      <c r="N206" s="798"/>
      <c r="O206" s="799"/>
      <c r="P206" s="800" t="s">
        <v>71</v>
      </c>
      <c r="Q206" s="801"/>
      <c r="R206" s="801"/>
      <c r="S206" s="801"/>
      <c r="T206" s="801"/>
      <c r="U206" s="801"/>
      <c r="V206" s="802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253.57142857142856</v>
      </c>
      <c r="Y206" s="785">
        <f>IFERROR(Y198/H198,"0")+IFERROR(Y199/H199,"0")+IFERROR(Y200/H200,"0")+IFERROR(Y201/H201,"0")+IFERROR(Y202/H202,"0")+IFERROR(Y203/H203,"0")+IFERROR(Y204/H204,"0")+IFERROR(Y205/H205,"0")</f>
        <v>256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1.4005800000000002</v>
      </c>
      <c r="AA206" s="786"/>
      <c r="AB206" s="786"/>
      <c r="AC206" s="786"/>
    </row>
    <row r="207" spans="1:68" x14ac:dyDescent="0.2">
      <c r="A207" s="798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800" t="s">
        <v>71</v>
      </c>
      <c r="Q207" s="801"/>
      <c r="R207" s="801"/>
      <c r="S207" s="801"/>
      <c r="T207" s="801"/>
      <c r="U207" s="801"/>
      <c r="V207" s="802"/>
      <c r="W207" s="37" t="s">
        <v>69</v>
      </c>
      <c r="X207" s="785">
        <f>IFERROR(SUM(X198:X205),"0")</f>
        <v>627.5</v>
      </c>
      <c r="Y207" s="785">
        <f>IFERROR(SUM(Y198:Y205),"0")</f>
        <v>634.20000000000005</v>
      </c>
      <c r="Z207" s="37"/>
      <c r="AA207" s="786"/>
      <c r="AB207" s="786"/>
      <c r="AC207" s="786"/>
    </row>
    <row r="208" spans="1:68" ht="16.5" customHeight="1" x14ac:dyDescent="0.25">
      <c r="A208" s="805" t="s">
        <v>375</v>
      </c>
      <c r="B208" s="798"/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  <c r="O208" s="798"/>
      <c r="P208" s="798"/>
      <c r="Q208" s="798"/>
      <c r="R208" s="798"/>
      <c r="S208" s="798"/>
      <c r="T208" s="798"/>
      <c r="U208" s="798"/>
      <c r="V208" s="798"/>
      <c r="W208" s="798"/>
      <c r="X208" s="798"/>
      <c r="Y208" s="798"/>
      <c r="Z208" s="798"/>
      <c r="AA208" s="778"/>
      <c r="AB208" s="778"/>
      <c r="AC208" s="778"/>
    </row>
    <row r="209" spans="1:68" ht="14.25" customHeight="1" x14ac:dyDescent="0.25">
      <c r="A209" s="816" t="s">
        <v>124</v>
      </c>
      <c r="B209" s="798"/>
      <c r="C209" s="798"/>
      <c r="D209" s="798"/>
      <c r="E209" s="798"/>
      <c r="F209" s="798"/>
      <c r="G209" s="798"/>
      <c r="H209" s="798"/>
      <c r="I209" s="798"/>
      <c r="J209" s="798"/>
      <c r="K209" s="798"/>
      <c r="L209" s="798"/>
      <c r="M209" s="798"/>
      <c r="N209" s="798"/>
      <c r="O209" s="798"/>
      <c r="P209" s="798"/>
      <c r="Q209" s="798"/>
      <c r="R209" s="798"/>
      <c r="S209" s="798"/>
      <c r="T209" s="798"/>
      <c r="U209" s="798"/>
      <c r="V209" s="798"/>
      <c r="W209" s="798"/>
      <c r="X209" s="798"/>
      <c r="Y209" s="798"/>
      <c r="Z209" s="798"/>
      <c r="AA209" s="779"/>
      <c r="AB209" s="779"/>
      <c r="AC209" s="779"/>
    </row>
    <row r="210" spans="1:68" ht="27" customHeight="1" x14ac:dyDescent="0.25">
      <c r="A210" s="54" t="s">
        <v>376</v>
      </c>
      <c r="B210" s="54" t="s">
        <v>377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131</v>
      </c>
      <c r="N210" s="33"/>
      <c r="O210" s="32">
        <v>55</v>
      </c>
      <c r="P210" s="9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378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379</v>
      </c>
      <c r="B211" s="54" t="s">
        <v>380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378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7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800" t="s">
        <v>71</v>
      </c>
      <c r="Q212" s="801"/>
      <c r="R212" s="801"/>
      <c r="S212" s="801"/>
      <c r="T212" s="801"/>
      <c r="U212" s="801"/>
      <c r="V212" s="802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800" t="s">
        <v>71</v>
      </c>
      <c r="Q213" s="801"/>
      <c r="R213" s="801"/>
      <c r="S213" s="801"/>
      <c r="T213" s="801"/>
      <c r="U213" s="801"/>
      <c r="V213" s="802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16" t="s">
        <v>180</v>
      </c>
      <c r="B214" s="798"/>
      <c r="C214" s="798"/>
      <c r="D214" s="798"/>
      <c r="E214" s="798"/>
      <c r="F214" s="798"/>
      <c r="G214" s="798"/>
      <c r="H214" s="798"/>
      <c r="I214" s="798"/>
      <c r="J214" s="798"/>
      <c r="K214" s="798"/>
      <c r="L214" s="798"/>
      <c r="M214" s="798"/>
      <c r="N214" s="798"/>
      <c r="O214" s="798"/>
      <c r="P214" s="798"/>
      <c r="Q214" s="798"/>
      <c r="R214" s="798"/>
      <c r="S214" s="798"/>
      <c r="T214" s="798"/>
      <c r="U214" s="798"/>
      <c r="V214" s="798"/>
      <c r="W214" s="798"/>
      <c r="X214" s="798"/>
      <c r="Y214" s="798"/>
      <c r="Z214" s="798"/>
      <c r="AA214" s="779"/>
      <c r="AB214" s="779"/>
      <c r="AC214" s="779"/>
    </row>
    <row r="215" spans="1:68" ht="16.5" customHeight="1" x14ac:dyDescent="0.25">
      <c r="A215" s="54" t="s">
        <v>381</v>
      </c>
      <c r="B215" s="54" t="s">
        <v>382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128</v>
      </c>
      <c r="N215" s="33"/>
      <c r="O215" s="32">
        <v>50</v>
      </c>
      <c r="P215" s="8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383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384</v>
      </c>
      <c r="B216" s="54" t="s">
        <v>385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192</v>
      </c>
      <c r="L216" s="32"/>
      <c r="M216" s="33" t="s">
        <v>131</v>
      </c>
      <c r="N216" s="33"/>
      <c r="O216" s="32">
        <v>50</v>
      </c>
      <c r="P216" s="10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383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797"/>
      <c r="B217" s="798"/>
      <c r="C217" s="798"/>
      <c r="D217" s="798"/>
      <c r="E217" s="798"/>
      <c r="F217" s="798"/>
      <c r="G217" s="798"/>
      <c r="H217" s="798"/>
      <c r="I217" s="798"/>
      <c r="J217" s="798"/>
      <c r="K217" s="798"/>
      <c r="L217" s="798"/>
      <c r="M217" s="798"/>
      <c r="N217" s="798"/>
      <c r="O217" s="799"/>
      <c r="P217" s="800" t="s">
        <v>71</v>
      </c>
      <c r="Q217" s="801"/>
      <c r="R217" s="801"/>
      <c r="S217" s="801"/>
      <c r="T217" s="801"/>
      <c r="U217" s="801"/>
      <c r="V217" s="802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x14ac:dyDescent="0.2">
      <c r="A218" s="798"/>
      <c r="B218" s="798"/>
      <c r="C218" s="798"/>
      <c r="D218" s="798"/>
      <c r="E218" s="798"/>
      <c r="F218" s="798"/>
      <c r="G218" s="798"/>
      <c r="H218" s="798"/>
      <c r="I218" s="798"/>
      <c r="J218" s="798"/>
      <c r="K218" s="798"/>
      <c r="L218" s="798"/>
      <c r="M218" s="798"/>
      <c r="N218" s="798"/>
      <c r="O218" s="799"/>
      <c r="P218" s="800" t="s">
        <v>71</v>
      </c>
      <c r="Q218" s="801"/>
      <c r="R218" s="801"/>
      <c r="S218" s="801"/>
      <c r="T218" s="801"/>
      <c r="U218" s="801"/>
      <c r="V218" s="802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customHeight="1" x14ac:dyDescent="0.25">
      <c r="A219" s="816" t="s">
        <v>64</v>
      </c>
      <c r="B219" s="798"/>
      <c r="C219" s="798"/>
      <c r="D219" s="798"/>
      <c r="E219" s="798"/>
      <c r="F219" s="798"/>
      <c r="G219" s="798"/>
      <c r="H219" s="798"/>
      <c r="I219" s="798"/>
      <c r="J219" s="798"/>
      <c r="K219" s="798"/>
      <c r="L219" s="798"/>
      <c r="M219" s="798"/>
      <c r="N219" s="798"/>
      <c r="O219" s="798"/>
      <c r="P219" s="798"/>
      <c r="Q219" s="798"/>
      <c r="R219" s="798"/>
      <c r="S219" s="798"/>
      <c r="T219" s="798"/>
      <c r="U219" s="798"/>
      <c r="V219" s="798"/>
      <c r="W219" s="798"/>
      <c r="X219" s="798"/>
      <c r="Y219" s="798"/>
      <c r="Z219" s="798"/>
      <c r="AA219" s="779"/>
      <c r="AB219" s="779"/>
      <c r="AC219" s="779"/>
    </row>
    <row r="220" spans="1:68" ht="27" customHeight="1" x14ac:dyDescent="0.25">
      <c r="A220" s="54" t="s">
        <v>386</v>
      </c>
      <c r="B220" s="54" t="s">
        <v>387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140</v>
      </c>
      <c r="Y220" s="784">
        <f t="shared" ref="Y220:Y227" si="41">IFERROR(IF(X220="",0,CEILING((X220/$H220),1)*$H220),"")</f>
        <v>140.4</v>
      </c>
      <c r="Z220" s="36">
        <f>IFERROR(IF(Y220=0,"",ROUNDUP(Y220/H220,0)*0.00902),"")</f>
        <v>0.23452000000000001</v>
      </c>
      <c r="AA220" s="56"/>
      <c r="AB220" s="57"/>
      <c r="AC220" s="283" t="s">
        <v>388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145.44444444444446</v>
      </c>
      <c r="BN220" s="64">
        <f t="shared" ref="BN220:BN227" si="43">IFERROR(Y220*I220/H220,"0")</f>
        <v>145.86000000000001</v>
      </c>
      <c r="BO220" s="64">
        <f t="shared" ref="BO220:BO227" si="44">IFERROR(1/J220*(X220/H220),"0")</f>
        <v>0.19640852974186307</v>
      </c>
      <c r="BP220" s="64">
        <f t="shared" ref="BP220:BP227" si="45">IFERROR(1/J220*(Y220/H220),"0")</f>
        <v>0.19696969696969696</v>
      </c>
    </row>
    <row r="221" spans="1:68" ht="27" customHeight="1" x14ac:dyDescent="0.25">
      <c r="A221" s="54" t="s">
        <v>389</v>
      </c>
      <c r="B221" s="54" t="s">
        <v>390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80</v>
      </c>
      <c r="Y221" s="784">
        <f t="shared" si="41"/>
        <v>81</v>
      </c>
      <c r="Z221" s="36">
        <f>IFERROR(IF(Y221=0,"",ROUNDUP(Y221/H221,0)*0.00902),"")</f>
        <v>0.1353</v>
      </c>
      <c r="AA221" s="56"/>
      <c r="AB221" s="57"/>
      <c r="AC221" s="285" t="s">
        <v>391</v>
      </c>
      <c r="AG221" s="64"/>
      <c r="AJ221" s="68"/>
      <c r="AK221" s="68">
        <v>0</v>
      </c>
      <c r="BB221" s="286" t="s">
        <v>1</v>
      </c>
      <c r="BM221" s="64">
        <f t="shared" si="42"/>
        <v>83.111111111111114</v>
      </c>
      <c r="BN221" s="64">
        <f t="shared" si="43"/>
        <v>84.15</v>
      </c>
      <c r="BO221" s="64">
        <f t="shared" si="44"/>
        <v>0.11223344556677889</v>
      </c>
      <c r="BP221" s="64">
        <f t="shared" si="45"/>
        <v>0.11363636363636363</v>
      </c>
    </row>
    <row r="222" spans="1:68" ht="27" customHeight="1" x14ac:dyDescent="0.25">
      <c r="A222" s="54" t="s">
        <v>392</v>
      </c>
      <c r="B222" s="54" t="s">
        <v>393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180</v>
      </c>
      <c r="Y222" s="784">
        <f t="shared" si="41"/>
        <v>183.60000000000002</v>
      </c>
      <c r="Z222" s="36">
        <f>IFERROR(IF(Y222=0,"",ROUNDUP(Y222/H222,0)*0.00902),"")</f>
        <v>0.30668000000000001</v>
      </c>
      <c r="AA222" s="56"/>
      <c r="AB222" s="57"/>
      <c r="AC222" s="287" t="s">
        <v>394</v>
      </c>
      <c r="AG222" s="64"/>
      <c r="AJ222" s="68"/>
      <c r="AK222" s="68">
        <v>0</v>
      </c>
      <c r="BB222" s="288" t="s">
        <v>1</v>
      </c>
      <c r="BM222" s="64">
        <f t="shared" si="42"/>
        <v>187</v>
      </c>
      <c r="BN222" s="64">
        <f t="shared" si="43"/>
        <v>190.74</v>
      </c>
      <c r="BO222" s="64">
        <f t="shared" si="44"/>
        <v>0.25252525252525249</v>
      </c>
      <c r="BP222" s="64">
        <f t="shared" si="45"/>
        <v>0.25757575757575757</v>
      </c>
    </row>
    <row r="223" spans="1:68" ht="27" customHeight="1" x14ac:dyDescent="0.25">
      <c r="A223" s="54" t="s">
        <v>395</v>
      </c>
      <c r="B223" s="54" t="s">
        <v>396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190</v>
      </c>
      <c r="Y223" s="784">
        <f t="shared" si="41"/>
        <v>194.4</v>
      </c>
      <c r="Z223" s="36">
        <f>IFERROR(IF(Y223=0,"",ROUNDUP(Y223/H223,0)*0.00902),"")</f>
        <v>0.32472000000000001</v>
      </c>
      <c r="AA223" s="56"/>
      <c r="AB223" s="57"/>
      <c r="AC223" s="289" t="s">
        <v>397</v>
      </c>
      <c r="AG223" s="64"/>
      <c r="AJ223" s="68"/>
      <c r="AK223" s="68">
        <v>0</v>
      </c>
      <c r="BB223" s="290" t="s">
        <v>1</v>
      </c>
      <c r="BM223" s="64">
        <f t="shared" si="42"/>
        <v>197.38888888888889</v>
      </c>
      <c r="BN223" s="64">
        <f t="shared" si="43"/>
        <v>201.96</v>
      </c>
      <c r="BO223" s="64">
        <f t="shared" si="44"/>
        <v>0.2665544332210999</v>
      </c>
      <c r="BP223" s="64">
        <f t="shared" si="45"/>
        <v>0.27272727272727271</v>
      </c>
    </row>
    <row r="224" spans="1:68" ht="27" customHeight="1" x14ac:dyDescent="0.25">
      <c r="A224" s="54" t="s">
        <v>398</v>
      </c>
      <c r="B224" s="54" t="s">
        <v>399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400</v>
      </c>
      <c r="B225" s="54" t="s">
        <v>401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402</v>
      </c>
      <c r="B226" s="54" t="s">
        <v>403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12</v>
      </c>
      <c r="Y226" s="784">
        <f t="shared" si="41"/>
        <v>12.6</v>
      </c>
      <c r="Z226" s="36">
        <f>IFERROR(IF(Y226=0,"",ROUNDUP(Y226/H226,0)*0.00502),"")</f>
        <v>3.5140000000000005E-2</v>
      </c>
      <c r="AA226" s="56"/>
      <c r="AB226" s="57"/>
      <c r="AC226" s="295" t="s">
        <v>394</v>
      </c>
      <c r="AG226" s="64"/>
      <c r="AJ226" s="68"/>
      <c r="AK226" s="68">
        <v>0</v>
      </c>
      <c r="BB226" s="296" t="s">
        <v>1</v>
      </c>
      <c r="BM226" s="64">
        <f t="shared" si="42"/>
        <v>12.666666666666664</v>
      </c>
      <c r="BN226" s="64">
        <f t="shared" si="43"/>
        <v>13.299999999999999</v>
      </c>
      <c r="BO226" s="64">
        <f t="shared" si="44"/>
        <v>2.8490028490028491E-2</v>
      </c>
      <c r="BP226" s="64">
        <f t="shared" si="45"/>
        <v>2.9914529914529919E-2</v>
      </c>
    </row>
    <row r="227" spans="1:68" ht="27" customHeight="1" x14ac:dyDescent="0.25">
      <c r="A227" s="54" t="s">
        <v>404</v>
      </c>
      <c r="B227" s="54" t="s">
        <v>405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397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797"/>
      <c r="B228" s="798"/>
      <c r="C228" s="798"/>
      <c r="D228" s="798"/>
      <c r="E228" s="798"/>
      <c r="F228" s="798"/>
      <c r="G228" s="798"/>
      <c r="H228" s="798"/>
      <c r="I228" s="798"/>
      <c r="J228" s="798"/>
      <c r="K228" s="798"/>
      <c r="L228" s="798"/>
      <c r="M228" s="798"/>
      <c r="N228" s="798"/>
      <c r="O228" s="799"/>
      <c r="P228" s="800" t="s">
        <v>71</v>
      </c>
      <c r="Q228" s="801"/>
      <c r="R228" s="801"/>
      <c r="S228" s="801"/>
      <c r="T228" s="801"/>
      <c r="U228" s="801"/>
      <c r="V228" s="802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115.92592592592591</v>
      </c>
      <c r="Y228" s="785">
        <f>IFERROR(Y220/H220,"0")+IFERROR(Y221/H221,"0")+IFERROR(Y222/H222,"0")+IFERROR(Y223/H223,"0")+IFERROR(Y224/H224,"0")+IFERROR(Y225/H225,"0")+IFERROR(Y226/H226,"0")+IFERROR(Y227/H227,"0")</f>
        <v>118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1.0363599999999999</v>
      </c>
      <c r="AA228" s="786"/>
      <c r="AB228" s="786"/>
      <c r="AC228" s="786"/>
    </row>
    <row r="229" spans="1:68" x14ac:dyDescent="0.2">
      <c r="A229" s="798"/>
      <c r="B229" s="798"/>
      <c r="C229" s="798"/>
      <c r="D229" s="798"/>
      <c r="E229" s="798"/>
      <c r="F229" s="798"/>
      <c r="G229" s="798"/>
      <c r="H229" s="798"/>
      <c r="I229" s="798"/>
      <c r="J229" s="798"/>
      <c r="K229" s="798"/>
      <c r="L229" s="798"/>
      <c r="M229" s="798"/>
      <c r="N229" s="798"/>
      <c r="O229" s="799"/>
      <c r="P229" s="800" t="s">
        <v>71</v>
      </c>
      <c r="Q229" s="801"/>
      <c r="R229" s="801"/>
      <c r="S229" s="801"/>
      <c r="T229" s="801"/>
      <c r="U229" s="801"/>
      <c r="V229" s="802"/>
      <c r="W229" s="37" t="s">
        <v>69</v>
      </c>
      <c r="X229" s="785">
        <f>IFERROR(SUM(X220:X227),"0")</f>
        <v>602</v>
      </c>
      <c r="Y229" s="785">
        <f>IFERROR(SUM(Y220:Y227),"0")</f>
        <v>612</v>
      </c>
      <c r="Z229" s="37"/>
      <c r="AA229" s="786"/>
      <c r="AB229" s="786"/>
      <c r="AC229" s="786"/>
    </row>
    <row r="230" spans="1:68" ht="14.25" customHeight="1" x14ac:dyDescent="0.25">
      <c r="A230" s="816" t="s">
        <v>73</v>
      </c>
      <c r="B230" s="798"/>
      <c r="C230" s="798"/>
      <c r="D230" s="798"/>
      <c r="E230" s="798"/>
      <c r="F230" s="798"/>
      <c r="G230" s="798"/>
      <c r="H230" s="798"/>
      <c r="I230" s="798"/>
      <c r="J230" s="798"/>
      <c r="K230" s="798"/>
      <c r="L230" s="798"/>
      <c r="M230" s="798"/>
      <c r="N230" s="798"/>
      <c r="O230" s="798"/>
      <c r="P230" s="798"/>
      <c r="Q230" s="798"/>
      <c r="R230" s="798"/>
      <c r="S230" s="798"/>
      <c r="T230" s="798"/>
      <c r="U230" s="798"/>
      <c r="V230" s="798"/>
      <c r="W230" s="798"/>
      <c r="X230" s="798"/>
      <c r="Y230" s="798"/>
      <c r="Z230" s="798"/>
      <c r="AA230" s="779"/>
      <c r="AB230" s="779"/>
      <c r="AC230" s="779"/>
    </row>
    <row r="231" spans="1:68" ht="37.5" customHeight="1" x14ac:dyDescent="0.25">
      <c r="A231" s="54" t="s">
        <v>406</v>
      </c>
      <c r="B231" s="54" t="s">
        <v>407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128</v>
      </c>
      <c r="N231" s="33"/>
      <c r="O231" s="32">
        <v>40</v>
      </c>
      <c r="P231" s="795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408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409</v>
      </c>
      <c r="B232" s="54" t="s">
        <v>410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412</v>
      </c>
      <c r="B233" s="54" t="s">
        <v>413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128</v>
      </c>
      <c r="N233" s="33"/>
      <c r="O233" s="32">
        <v>40</v>
      </c>
      <c r="P233" s="105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415</v>
      </c>
      <c r="B234" s="54" t="s">
        <v>416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300</v>
      </c>
      <c r="Y234" s="784">
        <f t="shared" si="46"/>
        <v>304.5</v>
      </c>
      <c r="Z234" s="36">
        <f>IFERROR(IF(Y234=0,"",ROUNDUP(Y234/H234,0)*0.02175),"")</f>
        <v>0.76124999999999998</v>
      </c>
      <c r="AA234" s="56"/>
      <c r="AB234" s="57"/>
      <c r="AC234" s="305" t="s">
        <v>417</v>
      </c>
      <c r="AG234" s="64"/>
      <c r="AJ234" s="68"/>
      <c r="AK234" s="68">
        <v>0</v>
      </c>
      <c r="BB234" s="306" t="s">
        <v>1</v>
      </c>
      <c r="BM234" s="64">
        <f t="shared" si="47"/>
        <v>319.44827586206895</v>
      </c>
      <c r="BN234" s="64">
        <f t="shared" si="48"/>
        <v>324.24</v>
      </c>
      <c r="BO234" s="64">
        <f t="shared" si="49"/>
        <v>0.61576354679802958</v>
      </c>
      <c r="BP234" s="64">
        <f t="shared" si="50"/>
        <v>0.625</v>
      </c>
    </row>
    <row r="235" spans="1:68" ht="27" customHeight="1" x14ac:dyDescent="0.25">
      <c r="A235" s="54" t="s">
        <v>418</v>
      </c>
      <c r="B235" s="54" t="s">
        <v>419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128</v>
      </c>
      <c r="N235" s="33"/>
      <c r="O235" s="32">
        <v>40</v>
      </c>
      <c r="P235" s="1057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360</v>
      </c>
      <c r="Y235" s="784">
        <f t="shared" si="46"/>
        <v>360</v>
      </c>
      <c r="Z235" s="36">
        <f t="shared" ref="Z235:Z241" si="51">IFERROR(IF(Y235=0,"",ROUNDUP(Y235/H235,0)*0.00753),"")</f>
        <v>1.1294999999999999</v>
      </c>
      <c r="AA235" s="56"/>
      <c r="AB235" s="57"/>
      <c r="AC235" s="307" t="s">
        <v>420</v>
      </c>
      <c r="AG235" s="64"/>
      <c r="AJ235" s="68"/>
      <c r="AK235" s="68">
        <v>0</v>
      </c>
      <c r="BB235" s="308" t="s">
        <v>1</v>
      </c>
      <c r="BM235" s="64">
        <f t="shared" si="47"/>
        <v>403.5</v>
      </c>
      <c r="BN235" s="64">
        <f t="shared" si="48"/>
        <v>403.5</v>
      </c>
      <c r="BO235" s="64">
        <f t="shared" si="49"/>
        <v>0.96153846153846145</v>
      </c>
      <c r="BP235" s="64">
        <f t="shared" si="50"/>
        <v>0.96153846153846145</v>
      </c>
    </row>
    <row r="236" spans="1:68" ht="37.5" customHeight="1" x14ac:dyDescent="0.25">
      <c r="A236" s="54" t="s">
        <v>421</v>
      </c>
      <c r="B236" s="54" t="s">
        <v>422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163</v>
      </c>
      <c r="N236" s="33"/>
      <c r="O236" s="32">
        <v>45</v>
      </c>
      <c r="P236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423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424</v>
      </c>
      <c r="B237" s="54" t="s">
        <v>425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520</v>
      </c>
      <c r="Y237" s="784">
        <f t="shared" si="46"/>
        <v>520.79999999999995</v>
      </c>
      <c r="Z237" s="36">
        <f t="shared" si="51"/>
        <v>1.63401</v>
      </c>
      <c r="AA237" s="56"/>
      <c r="AB237" s="57"/>
      <c r="AC237" s="311" t="s">
        <v>426</v>
      </c>
      <c r="AG237" s="64"/>
      <c r="AJ237" s="68"/>
      <c r="AK237" s="68">
        <v>0</v>
      </c>
      <c r="BB237" s="312" t="s">
        <v>1</v>
      </c>
      <c r="BM237" s="64">
        <f t="shared" si="47"/>
        <v>578.93333333333339</v>
      </c>
      <c r="BN237" s="64">
        <f t="shared" si="48"/>
        <v>579.82399999999996</v>
      </c>
      <c r="BO237" s="64">
        <f t="shared" si="49"/>
        <v>1.3888888888888891</v>
      </c>
      <c r="BP237" s="64">
        <f t="shared" si="50"/>
        <v>1.391025641025641</v>
      </c>
    </row>
    <row r="238" spans="1:68" ht="27" customHeight="1" x14ac:dyDescent="0.25">
      <c r="A238" s="54" t="s">
        <v>427</v>
      </c>
      <c r="B238" s="54" t="s">
        <v>428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429</v>
      </c>
      <c r="B239" s="54" t="s">
        <v>430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431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432</v>
      </c>
      <c r="B240" s="54" t="s">
        <v>433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168</v>
      </c>
      <c r="Y240" s="784">
        <f t="shared" si="46"/>
        <v>168</v>
      </c>
      <c r="Z240" s="36">
        <f t="shared" si="51"/>
        <v>0.52710000000000001</v>
      </c>
      <c r="AA240" s="56"/>
      <c r="AB240" s="57"/>
      <c r="AC240" s="317" t="s">
        <v>431</v>
      </c>
      <c r="AG240" s="64"/>
      <c r="AJ240" s="68"/>
      <c r="AK240" s="68">
        <v>0</v>
      </c>
      <c r="BB240" s="318" t="s">
        <v>1</v>
      </c>
      <c r="BM240" s="64">
        <f t="shared" si="47"/>
        <v>187.04000000000002</v>
      </c>
      <c r="BN240" s="64">
        <f t="shared" si="48"/>
        <v>187.04000000000002</v>
      </c>
      <c r="BO240" s="64">
        <f t="shared" si="49"/>
        <v>0.44871794871794868</v>
      </c>
      <c r="BP240" s="64">
        <f t="shared" si="50"/>
        <v>0.44871794871794868</v>
      </c>
    </row>
    <row r="241" spans="1:68" ht="27" customHeight="1" x14ac:dyDescent="0.25">
      <c r="A241" s="54" t="s">
        <v>434</v>
      </c>
      <c r="B241" s="54" t="s">
        <v>435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128</v>
      </c>
      <c r="N241" s="33"/>
      <c r="O241" s="32">
        <v>40</v>
      </c>
      <c r="P241" s="11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320</v>
      </c>
      <c r="Y241" s="784">
        <f t="shared" si="46"/>
        <v>321.59999999999997</v>
      </c>
      <c r="Z241" s="36">
        <f t="shared" si="51"/>
        <v>1.00902</v>
      </c>
      <c r="AA241" s="56"/>
      <c r="AB241" s="57"/>
      <c r="AC241" s="319" t="s">
        <v>436</v>
      </c>
      <c r="AG241" s="64"/>
      <c r="AJ241" s="68"/>
      <c r="AK241" s="68">
        <v>0</v>
      </c>
      <c r="BB241" s="320" t="s">
        <v>1</v>
      </c>
      <c r="BM241" s="64">
        <f t="shared" si="47"/>
        <v>357.06666666666672</v>
      </c>
      <c r="BN241" s="64">
        <f t="shared" si="48"/>
        <v>358.85199999999998</v>
      </c>
      <c r="BO241" s="64">
        <f t="shared" si="49"/>
        <v>0.85470085470085477</v>
      </c>
      <c r="BP241" s="64">
        <f t="shared" si="50"/>
        <v>0.85897435897435892</v>
      </c>
    </row>
    <row r="242" spans="1:68" x14ac:dyDescent="0.2">
      <c r="A242" s="797"/>
      <c r="B242" s="798"/>
      <c r="C242" s="798"/>
      <c r="D242" s="798"/>
      <c r="E242" s="798"/>
      <c r="F242" s="798"/>
      <c r="G242" s="798"/>
      <c r="H242" s="798"/>
      <c r="I242" s="798"/>
      <c r="J242" s="798"/>
      <c r="K242" s="798"/>
      <c r="L242" s="798"/>
      <c r="M242" s="798"/>
      <c r="N242" s="798"/>
      <c r="O242" s="799"/>
      <c r="P242" s="800" t="s">
        <v>71</v>
      </c>
      <c r="Q242" s="801"/>
      <c r="R242" s="801"/>
      <c r="S242" s="801"/>
      <c r="T242" s="801"/>
      <c r="U242" s="801"/>
      <c r="V242" s="802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604.48275862068965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606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5.0608799999999992</v>
      </c>
      <c r="AA242" s="786"/>
      <c r="AB242" s="786"/>
      <c r="AC242" s="786"/>
    </row>
    <row r="243" spans="1:68" x14ac:dyDescent="0.2">
      <c r="A243" s="798"/>
      <c r="B243" s="798"/>
      <c r="C243" s="798"/>
      <c r="D243" s="798"/>
      <c r="E243" s="798"/>
      <c r="F243" s="798"/>
      <c r="G243" s="798"/>
      <c r="H243" s="798"/>
      <c r="I243" s="798"/>
      <c r="J243" s="798"/>
      <c r="K243" s="798"/>
      <c r="L243" s="798"/>
      <c r="M243" s="798"/>
      <c r="N243" s="798"/>
      <c r="O243" s="799"/>
      <c r="P243" s="800" t="s">
        <v>71</v>
      </c>
      <c r="Q243" s="801"/>
      <c r="R243" s="801"/>
      <c r="S243" s="801"/>
      <c r="T243" s="801"/>
      <c r="U243" s="801"/>
      <c r="V243" s="802"/>
      <c r="W243" s="37" t="s">
        <v>69</v>
      </c>
      <c r="X243" s="785">
        <f>IFERROR(SUM(X231:X241),"0")</f>
        <v>1668</v>
      </c>
      <c r="Y243" s="785">
        <f>IFERROR(SUM(Y231:Y241),"0")</f>
        <v>1674.8999999999999</v>
      </c>
      <c r="Z243" s="37"/>
      <c r="AA243" s="786"/>
      <c r="AB243" s="786"/>
      <c r="AC243" s="786"/>
    </row>
    <row r="244" spans="1:68" ht="14.25" customHeight="1" x14ac:dyDescent="0.25">
      <c r="A244" s="816" t="s">
        <v>227</v>
      </c>
      <c r="B244" s="798"/>
      <c r="C244" s="798"/>
      <c r="D244" s="798"/>
      <c r="E244" s="798"/>
      <c r="F244" s="798"/>
      <c r="G244" s="798"/>
      <c r="H244" s="798"/>
      <c r="I244" s="798"/>
      <c r="J244" s="798"/>
      <c r="K244" s="798"/>
      <c r="L244" s="798"/>
      <c r="M244" s="798"/>
      <c r="N244" s="798"/>
      <c r="O244" s="798"/>
      <c r="P244" s="798"/>
      <c r="Q244" s="798"/>
      <c r="R244" s="798"/>
      <c r="S244" s="798"/>
      <c r="T244" s="798"/>
      <c r="U244" s="798"/>
      <c r="V244" s="798"/>
      <c r="W244" s="798"/>
      <c r="X244" s="798"/>
      <c r="Y244" s="798"/>
      <c r="Z244" s="798"/>
      <c r="AA244" s="779"/>
      <c r="AB244" s="779"/>
      <c r="AC244" s="779"/>
    </row>
    <row r="245" spans="1:68" ht="16.5" customHeight="1" x14ac:dyDescent="0.25">
      <c r="A245" s="54" t="s">
        <v>437</v>
      </c>
      <c r="B245" s="54" t="s">
        <v>438</v>
      </c>
      <c r="C245" s="31">
        <v>4301060360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439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437</v>
      </c>
      <c r="B246" s="54" t="s">
        <v>440</v>
      </c>
      <c r="C246" s="31">
        <v>4301060404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40</v>
      </c>
      <c r="P246" s="95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441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442</v>
      </c>
      <c r="B247" s="54" t="s">
        <v>443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444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445</v>
      </c>
      <c r="B248" s="54" t="s">
        <v>446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68</v>
      </c>
      <c r="Y248" s="784">
        <f>IFERROR(IF(X248="",0,CEILING((X248/$H248),1)*$H248),"")</f>
        <v>69.599999999999994</v>
      </c>
      <c r="Z248" s="36">
        <f>IFERROR(IF(Y248=0,"",ROUNDUP(Y248/H248,0)*0.00753),"")</f>
        <v>0.21837000000000001</v>
      </c>
      <c r="AA248" s="56"/>
      <c r="AB248" s="57"/>
      <c r="AC248" s="327" t="s">
        <v>447</v>
      </c>
      <c r="AG248" s="64"/>
      <c r="AJ248" s="68"/>
      <c r="AK248" s="68">
        <v>0</v>
      </c>
      <c r="BB248" s="328" t="s">
        <v>1</v>
      </c>
      <c r="BM248" s="64">
        <f>IFERROR(X248*I248/H248,"0")</f>
        <v>75.706666666666663</v>
      </c>
      <c r="BN248" s="64">
        <f>IFERROR(Y248*I248/H248,"0")</f>
        <v>77.488</v>
      </c>
      <c r="BO248" s="64">
        <f>IFERROR(1/J248*(X248/H248),"0")</f>
        <v>0.18162393162393164</v>
      </c>
      <c r="BP248" s="64">
        <f>IFERROR(1/J248*(Y248/H248),"0")</f>
        <v>0.1858974358974359</v>
      </c>
    </row>
    <row r="249" spans="1:68" ht="37.5" customHeight="1" x14ac:dyDescent="0.25">
      <c r="A249" s="54" t="s">
        <v>448</v>
      </c>
      <c r="B249" s="54" t="s">
        <v>449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128</v>
      </c>
      <c r="N249" s="33"/>
      <c r="O249" s="32">
        <v>40</v>
      </c>
      <c r="P249" s="81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40</v>
      </c>
      <c r="Y249" s="784">
        <f>IFERROR(IF(X249="",0,CEILING((X249/$H249),1)*$H249),"")</f>
        <v>40.799999999999997</v>
      </c>
      <c r="Z249" s="36">
        <f>IFERROR(IF(Y249=0,"",ROUNDUP(Y249/H249,0)*0.00753),"")</f>
        <v>0.12801000000000001</v>
      </c>
      <c r="AA249" s="56"/>
      <c r="AB249" s="57"/>
      <c r="AC249" s="329" t="s">
        <v>450</v>
      </c>
      <c r="AG249" s="64"/>
      <c r="AJ249" s="68"/>
      <c r="AK249" s="68">
        <v>0</v>
      </c>
      <c r="BB249" s="330" t="s">
        <v>1</v>
      </c>
      <c r="BM249" s="64">
        <f>IFERROR(X249*I249/H249,"0")</f>
        <v>44.533333333333339</v>
      </c>
      <c r="BN249" s="64">
        <f>IFERROR(Y249*I249/H249,"0")</f>
        <v>45.423999999999999</v>
      </c>
      <c r="BO249" s="64">
        <f>IFERROR(1/J249*(X249/H249),"0")</f>
        <v>0.10683760683760685</v>
      </c>
      <c r="BP249" s="64">
        <f>IFERROR(1/J249*(Y249/H249),"0")</f>
        <v>0.10897435897435898</v>
      </c>
    </row>
    <row r="250" spans="1:68" x14ac:dyDescent="0.2">
      <c r="A250" s="797"/>
      <c r="B250" s="798"/>
      <c r="C250" s="798"/>
      <c r="D250" s="798"/>
      <c r="E250" s="798"/>
      <c r="F250" s="798"/>
      <c r="G250" s="798"/>
      <c r="H250" s="798"/>
      <c r="I250" s="798"/>
      <c r="J250" s="798"/>
      <c r="K250" s="798"/>
      <c r="L250" s="798"/>
      <c r="M250" s="798"/>
      <c r="N250" s="798"/>
      <c r="O250" s="799"/>
      <c r="P250" s="800" t="s">
        <v>71</v>
      </c>
      <c r="Q250" s="801"/>
      <c r="R250" s="801"/>
      <c r="S250" s="801"/>
      <c r="T250" s="801"/>
      <c r="U250" s="801"/>
      <c r="V250" s="802"/>
      <c r="W250" s="37" t="s">
        <v>72</v>
      </c>
      <c r="X250" s="785">
        <f>IFERROR(X245/H245,"0")+IFERROR(X246/H246,"0")+IFERROR(X247/H247,"0")+IFERROR(X248/H248,"0")+IFERROR(X249/H249,"0")</f>
        <v>45</v>
      </c>
      <c r="Y250" s="785">
        <f>IFERROR(Y245/H245,"0")+IFERROR(Y246/H246,"0")+IFERROR(Y247/H247,"0")+IFERROR(Y248/H248,"0")+IFERROR(Y249/H249,"0")</f>
        <v>46</v>
      </c>
      <c r="Z250" s="785">
        <f>IFERROR(IF(Z245="",0,Z245),"0")+IFERROR(IF(Z246="",0,Z246),"0")+IFERROR(IF(Z247="",0,Z247),"0")+IFERROR(IF(Z248="",0,Z248),"0")+IFERROR(IF(Z249="",0,Z249),"0")</f>
        <v>0.34638000000000002</v>
      </c>
      <c r="AA250" s="786"/>
      <c r="AB250" s="786"/>
      <c r="AC250" s="786"/>
    </row>
    <row r="251" spans="1:68" x14ac:dyDescent="0.2">
      <c r="A251" s="798"/>
      <c r="B251" s="798"/>
      <c r="C251" s="798"/>
      <c r="D251" s="798"/>
      <c r="E251" s="798"/>
      <c r="F251" s="798"/>
      <c r="G251" s="798"/>
      <c r="H251" s="798"/>
      <c r="I251" s="798"/>
      <c r="J251" s="798"/>
      <c r="K251" s="798"/>
      <c r="L251" s="798"/>
      <c r="M251" s="798"/>
      <c r="N251" s="798"/>
      <c r="O251" s="799"/>
      <c r="P251" s="800" t="s">
        <v>71</v>
      </c>
      <c r="Q251" s="801"/>
      <c r="R251" s="801"/>
      <c r="S251" s="801"/>
      <c r="T251" s="801"/>
      <c r="U251" s="801"/>
      <c r="V251" s="802"/>
      <c r="W251" s="37" t="s">
        <v>69</v>
      </c>
      <c r="X251" s="785">
        <f>IFERROR(SUM(X245:X249),"0")</f>
        <v>108</v>
      </c>
      <c r="Y251" s="785">
        <f>IFERROR(SUM(Y245:Y249),"0")</f>
        <v>110.39999999999999</v>
      </c>
      <c r="Z251" s="37"/>
      <c r="AA251" s="786"/>
      <c r="AB251" s="786"/>
      <c r="AC251" s="786"/>
    </row>
    <row r="252" spans="1:68" ht="16.5" customHeight="1" x14ac:dyDescent="0.25">
      <c r="A252" s="805" t="s">
        <v>451</v>
      </c>
      <c r="B252" s="798"/>
      <c r="C252" s="798"/>
      <c r="D252" s="798"/>
      <c r="E252" s="798"/>
      <c r="F252" s="798"/>
      <c r="G252" s="798"/>
      <c r="H252" s="798"/>
      <c r="I252" s="798"/>
      <c r="J252" s="798"/>
      <c r="K252" s="798"/>
      <c r="L252" s="798"/>
      <c r="M252" s="798"/>
      <c r="N252" s="798"/>
      <c r="O252" s="798"/>
      <c r="P252" s="798"/>
      <c r="Q252" s="798"/>
      <c r="R252" s="798"/>
      <c r="S252" s="798"/>
      <c r="T252" s="798"/>
      <c r="U252" s="798"/>
      <c r="V252" s="798"/>
      <c r="W252" s="798"/>
      <c r="X252" s="798"/>
      <c r="Y252" s="798"/>
      <c r="Z252" s="798"/>
      <c r="AA252" s="778"/>
      <c r="AB252" s="778"/>
      <c r="AC252" s="778"/>
    </row>
    <row r="253" spans="1:68" ht="14.25" customHeight="1" x14ac:dyDescent="0.25">
      <c r="A253" s="816" t="s">
        <v>124</v>
      </c>
      <c r="B253" s="798"/>
      <c r="C253" s="798"/>
      <c r="D253" s="798"/>
      <c r="E253" s="798"/>
      <c r="F253" s="798"/>
      <c r="G253" s="798"/>
      <c r="H253" s="798"/>
      <c r="I253" s="798"/>
      <c r="J253" s="798"/>
      <c r="K253" s="798"/>
      <c r="L253" s="798"/>
      <c r="M253" s="798"/>
      <c r="N253" s="798"/>
      <c r="O253" s="798"/>
      <c r="P253" s="798"/>
      <c r="Q253" s="798"/>
      <c r="R253" s="798"/>
      <c r="S253" s="798"/>
      <c r="T253" s="798"/>
      <c r="U253" s="798"/>
      <c r="V253" s="798"/>
      <c r="W253" s="798"/>
      <c r="X253" s="798"/>
      <c r="Y253" s="798"/>
      <c r="Z253" s="798"/>
      <c r="AA253" s="779"/>
      <c r="AB253" s="779"/>
      <c r="AC253" s="779"/>
    </row>
    <row r="254" spans="1:68" ht="27" customHeight="1" x14ac:dyDescent="0.25">
      <c r="A254" s="54" t="s">
        <v>452</v>
      </c>
      <c r="B254" s="54" t="s">
        <v>453</v>
      </c>
      <c r="C254" s="31">
        <v>4301011717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127</v>
      </c>
      <c r="L254" s="32"/>
      <c r="M254" s="33" t="s">
        <v>131</v>
      </c>
      <c r="N254" s="33"/>
      <c r="O254" s="32">
        <v>55</v>
      </c>
      <c r="P254" s="10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331" t="s">
        <v>454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452</v>
      </c>
      <c r="B255" s="54" t="s">
        <v>455</v>
      </c>
      <c r="C255" s="31">
        <v>4301011945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127</v>
      </c>
      <c r="L255" s="32"/>
      <c r="M255" s="33" t="s">
        <v>157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IFERROR(IF(Y255=0,"",ROUNDUP(Y255/H255,0)*0.02039),"")</f>
        <v/>
      </c>
      <c r="AA255" s="56"/>
      <c r="AB255" s="57"/>
      <c r="AC255" s="333" t="s">
        <v>456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457</v>
      </c>
      <c r="B256" s="54" t="s">
        <v>458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131</v>
      </c>
      <c r="N256" s="33"/>
      <c r="O256" s="32">
        <v>55</v>
      </c>
      <c r="P256" s="10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459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460</v>
      </c>
      <c r="B257" s="54" t="s">
        <v>461</v>
      </c>
      <c r="C257" s="31">
        <v>4301011733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56</v>
      </c>
      <c r="K257" s="32" t="s">
        <v>127</v>
      </c>
      <c r="L257" s="32"/>
      <c r="M257" s="33" t="s">
        <v>128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462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460</v>
      </c>
      <c r="B258" s="54" t="s">
        <v>463</v>
      </c>
      <c r="C258" s="31">
        <v>4301011944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48</v>
      </c>
      <c r="K258" s="32" t="s">
        <v>127</v>
      </c>
      <c r="L258" s="32"/>
      <c r="M258" s="33" t="s">
        <v>157</v>
      </c>
      <c r="N258" s="33"/>
      <c r="O258" s="32">
        <v>55</v>
      </c>
      <c r="P258" s="91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IFERROR(IF(Y258=0,"",ROUNDUP(Y258/H258,0)*0.02039),"")</f>
        <v/>
      </c>
      <c r="AA258" s="56"/>
      <c r="AB258" s="57"/>
      <c r="AC258" s="339" t="s">
        <v>456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464</v>
      </c>
      <c r="B259" s="54" t="s">
        <v>465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131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466</v>
      </c>
      <c r="B260" s="54" t="s">
        <v>467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131</v>
      </c>
      <c r="N260" s="33"/>
      <c r="O260" s="32">
        <v>55</v>
      </c>
      <c r="P260" s="10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459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468</v>
      </c>
      <c r="B261" s="54" t="s">
        <v>469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131</v>
      </c>
      <c r="N261" s="33"/>
      <c r="O261" s="32">
        <v>55</v>
      </c>
      <c r="P261" s="10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470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797"/>
      <c r="B262" s="798"/>
      <c r="C262" s="798"/>
      <c r="D262" s="798"/>
      <c r="E262" s="798"/>
      <c r="F262" s="798"/>
      <c r="G262" s="798"/>
      <c r="H262" s="798"/>
      <c r="I262" s="798"/>
      <c r="J262" s="798"/>
      <c r="K262" s="798"/>
      <c r="L262" s="798"/>
      <c r="M262" s="798"/>
      <c r="N262" s="798"/>
      <c r="O262" s="799"/>
      <c r="P262" s="800" t="s">
        <v>71</v>
      </c>
      <c r="Q262" s="801"/>
      <c r="R262" s="801"/>
      <c r="S262" s="801"/>
      <c r="T262" s="801"/>
      <c r="U262" s="801"/>
      <c r="V262" s="802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798"/>
      <c r="B263" s="798"/>
      <c r="C263" s="798"/>
      <c r="D263" s="798"/>
      <c r="E263" s="798"/>
      <c r="F263" s="798"/>
      <c r="G263" s="798"/>
      <c r="H263" s="798"/>
      <c r="I263" s="798"/>
      <c r="J263" s="798"/>
      <c r="K263" s="798"/>
      <c r="L263" s="798"/>
      <c r="M263" s="798"/>
      <c r="N263" s="798"/>
      <c r="O263" s="799"/>
      <c r="P263" s="800" t="s">
        <v>71</v>
      </c>
      <c r="Q263" s="801"/>
      <c r="R263" s="801"/>
      <c r="S263" s="801"/>
      <c r="T263" s="801"/>
      <c r="U263" s="801"/>
      <c r="V263" s="802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471</v>
      </c>
      <c r="B264" s="798"/>
      <c r="C264" s="798"/>
      <c r="D264" s="798"/>
      <c r="E264" s="798"/>
      <c r="F264" s="798"/>
      <c r="G264" s="798"/>
      <c r="H264" s="798"/>
      <c r="I264" s="798"/>
      <c r="J264" s="798"/>
      <c r="K264" s="798"/>
      <c r="L264" s="798"/>
      <c r="M264" s="798"/>
      <c r="N264" s="798"/>
      <c r="O264" s="798"/>
      <c r="P264" s="798"/>
      <c r="Q264" s="798"/>
      <c r="R264" s="798"/>
      <c r="S264" s="798"/>
      <c r="T264" s="798"/>
      <c r="U264" s="798"/>
      <c r="V264" s="798"/>
      <c r="W264" s="798"/>
      <c r="X264" s="798"/>
      <c r="Y264" s="798"/>
      <c r="Z264" s="798"/>
      <c r="AA264" s="778"/>
      <c r="AB264" s="778"/>
      <c r="AC264" s="778"/>
    </row>
    <row r="265" spans="1:68" ht="14.25" customHeight="1" x14ac:dyDescent="0.25">
      <c r="A265" s="816" t="s">
        <v>124</v>
      </c>
      <c r="B265" s="798"/>
      <c r="C265" s="798"/>
      <c r="D265" s="798"/>
      <c r="E265" s="798"/>
      <c r="F265" s="798"/>
      <c r="G265" s="798"/>
      <c r="H265" s="798"/>
      <c r="I265" s="798"/>
      <c r="J265" s="798"/>
      <c r="K265" s="798"/>
      <c r="L265" s="798"/>
      <c r="M265" s="798"/>
      <c r="N265" s="798"/>
      <c r="O265" s="798"/>
      <c r="P265" s="798"/>
      <c r="Q265" s="798"/>
      <c r="R265" s="798"/>
      <c r="S265" s="798"/>
      <c r="T265" s="798"/>
      <c r="U265" s="798"/>
      <c r="V265" s="798"/>
      <c r="W265" s="798"/>
      <c r="X265" s="798"/>
      <c r="Y265" s="798"/>
      <c r="Z265" s="798"/>
      <c r="AA265" s="779"/>
      <c r="AB265" s="779"/>
      <c r="AC265" s="779"/>
    </row>
    <row r="266" spans="1:68" ht="27" customHeight="1" x14ac:dyDescent="0.25">
      <c r="A266" s="54" t="s">
        <v>472</v>
      </c>
      <c r="B266" s="54" t="s">
        <v>473</v>
      </c>
      <c r="C266" s="31">
        <v>4301011826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127</v>
      </c>
      <c r="L266" s="32"/>
      <c r="M266" s="33" t="s">
        <v>131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40</v>
      </c>
      <c r="Y266" s="784">
        <f t="shared" ref="Y266:Y274" si="57">IFERROR(IF(X266="",0,CEILING((X266/$H266),1)*$H266),"")</f>
        <v>46.4</v>
      </c>
      <c r="Z266" s="36">
        <f>IFERROR(IF(Y266=0,"",ROUNDUP(Y266/H266,0)*0.02175),"")</f>
        <v>8.6999999999999994E-2</v>
      </c>
      <c r="AA266" s="56"/>
      <c r="AB266" s="57"/>
      <c r="AC266" s="347" t="s">
        <v>474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41.655172413793103</v>
      </c>
      <c r="BN266" s="64">
        <f t="shared" ref="BN266:BN274" si="59">IFERROR(Y266*I266/H266,"0")</f>
        <v>48.319999999999993</v>
      </c>
      <c r="BO266" s="64">
        <f t="shared" ref="BO266:BO274" si="60">IFERROR(1/J266*(X266/H266),"0")</f>
        <v>6.1576354679802957E-2</v>
      </c>
      <c r="BP266" s="64">
        <f t="shared" ref="BP266:BP274" si="61">IFERROR(1/J266*(Y266/H266),"0")</f>
        <v>7.1428571428571425E-2</v>
      </c>
    </row>
    <row r="267" spans="1:68" ht="27" customHeight="1" x14ac:dyDescent="0.25">
      <c r="A267" s="54" t="s">
        <v>472</v>
      </c>
      <c r="B267" s="54" t="s">
        <v>475</v>
      </c>
      <c r="C267" s="31">
        <v>4301011942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127</v>
      </c>
      <c r="L267" s="32"/>
      <c r="M267" s="33" t="s">
        <v>157</v>
      </c>
      <c r="N267" s="33"/>
      <c r="O267" s="32">
        <v>55</v>
      </c>
      <c r="P267" s="10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IFERROR(IF(Y267=0,"",ROUNDUP(Y267/H267,0)*0.02039),"")</f>
        <v/>
      </c>
      <c r="AA267" s="56"/>
      <c r="AB267" s="57"/>
      <c r="AC267" s="349" t="s">
        <v>158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476</v>
      </c>
      <c r="B268" s="54" t="s">
        <v>477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131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478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479</v>
      </c>
      <c r="B269" s="54" t="s">
        <v>480</v>
      </c>
      <c r="C269" s="31">
        <v>4301011721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56</v>
      </c>
      <c r="K269" s="32" t="s">
        <v>127</v>
      </c>
      <c r="L269" s="32"/>
      <c r="M269" s="33" t="s">
        <v>131</v>
      </c>
      <c r="N269" s="33"/>
      <c r="O269" s="32">
        <v>55</v>
      </c>
      <c r="P269" s="11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50</v>
      </c>
      <c r="Y269" s="784">
        <f t="shared" si="57"/>
        <v>58</v>
      </c>
      <c r="Z269" s="36">
        <f>IFERROR(IF(Y269=0,"",ROUNDUP(Y269/H269,0)*0.02175),"")</f>
        <v>0.10874999999999999</v>
      </c>
      <c r="AA269" s="56"/>
      <c r="AB269" s="57"/>
      <c r="AC269" s="353" t="s">
        <v>481</v>
      </c>
      <c r="AG269" s="64"/>
      <c r="AJ269" s="68"/>
      <c r="AK269" s="68">
        <v>0</v>
      </c>
      <c r="BB269" s="354" t="s">
        <v>1</v>
      </c>
      <c r="BM269" s="64">
        <f t="shared" si="58"/>
        <v>52.068965517241381</v>
      </c>
      <c r="BN269" s="64">
        <f t="shared" si="59"/>
        <v>60.4</v>
      </c>
      <c r="BO269" s="64">
        <f t="shared" si="60"/>
        <v>7.6970443349753698E-2</v>
      </c>
      <c r="BP269" s="64">
        <f t="shared" si="61"/>
        <v>8.9285714285714274E-2</v>
      </c>
    </row>
    <row r="270" spans="1:68" ht="27" customHeight="1" x14ac:dyDescent="0.25">
      <c r="A270" s="54" t="s">
        <v>479</v>
      </c>
      <c r="B270" s="54" t="s">
        <v>482</v>
      </c>
      <c r="C270" s="31">
        <v>4301011941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48</v>
      </c>
      <c r="K270" s="32" t="s">
        <v>127</v>
      </c>
      <c r="L270" s="32"/>
      <c r="M270" s="33" t="s">
        <v>157</v>
      </c>
      <c r="N270" s="33"/>
      <c r="O270" s="32">
        <v>55</v>
      </c>
      <c r="P270" s="1146" t="s">
        <v>483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IFERROR(IF(Y270=0,"",ROUNDUP(Y270/H270,0)*0.02039),"")</f>
        <v/>
      </c>
      <c r="AA270" s="56"/>
      <c r="AB270" s="57"/>
      <c r="AC270" s="355" t="s">
        <v>158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484</v>
      </c>
      <c r="B271" s="54" t="s">
        <v>485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131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32</v>
      </c>
      <c r="Y271" s="784">
        <f t="shared" si="57"/>
        <v>32</v>
      </c>
      <c r="Z271" s="36">
        <f>IFERROR(IF(Y271=0,"",ROUNDUP(Y271/H271,0)*0.00902),"")</f>
        <v>7.2160000000000002E-2</v>
      </c>
      <c r="AA271" s="56"/>
      <c r="AB271" s="57"/>
      <c r="AC271" s="357" t="s">
        <v>474</v>
      </c>
      <c r="AG271" s="64"/>
      <c r="AJ271" s="68"/>
      <c r="AK271" s="68">
        <v>0</v>
      </c>
      <c r="BB271" s="358" t="s">
        <v>1</v>
      </c>
      <c r="BM271" s="64">
        <f t="shared" si="58"/>
        <v>33.68</v>
      </c>
      <c r="BN271" s="64">
        <f t="shared" si="59"/>
        <v>33.68</v>
      </c>
      <c r="BO271" s="64">
        <f t="shared" si="60"/>
        <v>6.0606060606060608E-2</v>
      </c>
      <c r="BP271" s="64">
        <f t="shared" si="61"/>
        <v>6.0606060606060608E-2</v>
      </c>
    </row>
    <row r="272" spans="1:68" ht="27" customHeight="1" x14ac:dyDescent="0.25">
      <c r="A272" s="54" t="s">
        <v>486</v>
      </c>
      <c r="B272" s="54" t="s">
        <v>487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131</v>
      </c>
      <c r="N272" s="33"/>
      <c r="O272" s="32">
        <v>55</v>
      </c>
      <c r="P272" s="9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488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489</v>
      </c>
      <c r="B273" s="54" t="s">
        <v>490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131</v>
      </c>
      <c r="N273" s="33"/>
      <c r="O273" s="32">
        <v>55</v>
      </c>
      <c r="P273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478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491</v>
      </c>
      <c r="B274" s="54" t="s">
        <v>492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131</v>
      </c>
      <c r="N274" s="33"/>
      <c r="O274" s="32">
        <v>55</v>
      </c>
      <c r="P274" s="10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24</v>
      </c>
      <c r="Y274" s="784">
        <f t="shared" si="57"/>
        <v>24</v>
      </c>
      <c r="Z274" s="36">
        <f>IFERROR(IF(Y274=0,"",ROUNDUP(Y274/H274,0)*0.00902),"")</f>
        <v>5.4120000000000001E-2</v>
      </c>
      <c r="AA274" s="56"/>
      <c r="AB274" s="57"/>
      <c r="AC274" s="363" t="s">
        <v>481</v>
      </c>
      <c r="AG274" s="64"/>
      <c r="AJ274" s="68"/>
      <c r="AK274" s="68">
        <v>0</v>
      </c>
      <c r="BB274" s="364" t="s">
        <v>1</v>
      </c>
      <c r="BM274" s="64">
        <f t="shared" si="58"/>
        <v>25.259999999999998</v>
      </c>
      <c r="BN274" s="64">
        <f t="shared" si="59"/>
        <v>25.259999999999998</v>
      </c>
      <c r="BO274" s="64">
        <f t="shared" si="60"/>
        <v>4.5454545454545456E-2</v>
      </c>
      <c r="BP274" s="64">
        <f t="shared" si="61"/>
        <v>4.5454545454545456E-2</v>
      </c>
    </row>
    <row r="275" spans="1:68" x14ac:dyDescent="0.2">
      <c r="A275" s="797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800" t="s">
        <v>71</v>
      </c>
      <c r="Q275" s="801"/>
      <c r="R275" s="801"/>
      <c r="S275" s="801"/>
      <c r="T275" s="801"/>
      <c r="U275" s="801"/>
      <c r="V275" s="802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21.758620689655174</v>
      </c>
      <c r="Y275" s="785">
        <f>IFERROR(Y266/H266,"0")+IFERROR(Y267/H267,"0")+IFERROR(Y268/H268,"0")+IFERROR(Y269/H269,"0")+IFERROR(Y270/H270,"0")+IFERROR(Y271/H271,"0")+IFERROR(Y272/H272,"0")+IFERROR(Y273/H273,"0")+IFERROR(Y274/H274,"0")</f>
        <v>23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0.32202999999999998</v>
      </c>
      <c r="AA275" s="786"/>
      <c r="AB275" s="786"/>
      <c r="AC275" s="786"/>
    </row>
    <row r="276" spans="1:68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800" t="s">
        <v>71</v>
      </c>
      <c r="Q276" s="801"/>
      <c r="R276" s="801"/>
      <c r="S276" s="801"/>
      <c r="T276" s="801"/>
      <c r="U276" s="801"/>
      <c r="V276" s="802"/>
      <c r="W276" s="37" t="s">
        <v>69</v>
      </c>
      <c r="X276" s="785">
        <f>IFERROR(SUM(X266:X274),"0")</f>
        <v>146</v>
      </c>
      <c r="Y276" s="785">
        <f>IFERROR(SUM(Y266:Y274),"0")</f>
        <v>160.4</v>
      </c>
      <c r="Z276" s="37"/>
      <c r="AA276" s="786"/>
      <c r="AB276" s="786"/>
      <c r="AC276" s="786"/>
    </row>
    <row r="277" spans="1:68" ht="14.25" customHeight="1" x14ac:dyDescent="0.25">
      <c r="A277" s="816" t="s">
        <v>180</v>
      </c>
      <c r="B277" s="798"/>
      <c r="C277" s="798"/>
      <c r="D277" s="798"/>
      <c r="E277" s="798"/>
      <c r="F277" s="798"/>
      <c r="G277" s="798"/>
      <c r="H277" s="798"/>
      <c r="I277" s="798"/>
      <c r="J277" s="798"/>
      <c r="K277" s="798"/>
      <c r="L277" s="798"/>
      <c r="M277" s="798"/>
      <c r="N277" s="798"/>
      <c r="O277" s="798"/>
      <c r="P277" s="798"/>
      <c r="Q277" s="798"/>
      <c r="R277" s="798"/>
      <c r="S277" s="798"/>
      <c r="T277" s="798"/>
      <c r="U277" s="798"/>
      <c r="V277" s="798"/>
      <c r="W277" s="798"/>
      <c r="X277" s="798"/>
      <c r="Y277" s="798"/>
      <c r="Z277" s="798"/>
      <c r="AA277" s="779"/>
      <c r="AB277" s="779"/>
      <c r="AC277" s="779"/>
    </row>
    <row r="278" spans="1:68" ht="27" customHeight="1" x14ac:dyDescent="0.25">
      <c r="A278" s="54" t="s">
        <v>493</v>
      </c>
      <c r="B278" s="54" t="s">
        <v>494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128</v>
      </c>
      <c r="N278" s="33"/>
      <c r="O278" s="32">
        <v>50</v>
      </c>
      <c r="P278" s="1149" t="s">
        <v>495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496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797"/>
      <c r="B279" s="798"/>
      <c r="C279" s="798"/>
      <c r="D279" s="798"/>
      <c r="E279" s="798"/>
      <c r="F279" s="798"/>
      <c r="G279" s="798"/>
      <c r="H279" s="798"/>
      <c r="I279" s="798"/>
      <c r="J279" s="798"/>
      <c r="K279" s="798"/>
      <c r="L279" s="798"/>
      <c r="M279" s="798"/>
      <c r="N279" s="798"/>
      <c r="O279" s="799"/>
      <c r="P279" s="800" t="s">
        <v>71</v>
      </c>
      <c r="Q279" s="801"/>
      <c r="R279" s="801"/>
      <c r="S279" s="801"/>
      <c r="T279" s="801"/>
      <c r="U279" s="801"/>
      <c r="V279" s="802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x14ac:dyDescent="0.2">
      <c r="A280" s="798"/>
      <c r="B280" s="798"/>
      <c r="C280" s="798"/>
      <c r="D280" s="798"/>
      <c r="E280" s="798"/>
      <c r="F280" s="798"/>
      <c r="G280" s="798"/>
      <c r="H280" s="798"/>
      <c r="I280" s="798"/>
      <c r="J280" s="798"/>
      <c r="K280" s="798"/>
      <c r="L280" s="798"/>
      <c r="M280" s="798"/>
      <c r="N280" s="798"/>
      <c r="O280" s="799"/>
      <c r="P280" s="800" t="s">
        <v>71</v>
      </c>
      <c r="Q280" s="801"/>
      <c r="R280" s="801"/>
      <c r="S280" s="801"/>
      <c r="T280" s="801"/>
      <c r="U280" s="801"/>
      <c r="V280" s="802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497</v>
      </c>
      <c r="B281" s="798"/>
      <c r="C281" s="798"/>
      <c r="D281" s="798"/>
      <c r="E281" s="798"/>
      <c r="F281" s="798"/>
      <c r="G281" s="798"/>
      <c r="H281" s="798"/>
      <c r="I281" s="798"/>
      <c r="J281" s="798"/>
      <c r="K281" s="798"/>
      <c r="L281" s="798"/>
      <c r="M281" s="798"/>
      <c r="N281" s="798"/>
      <c r="O281" s="798"/>
      <c r="P281" s="798"/>
      <c r="Q281" s="798"/>
      <c r="R281" s="798"/>
      <c r="S281" s="798"/>
      <c r="T281" s="798"/>
      <c r="U281" s="798"/>
      <c r="V281" s="798"/>
      <c r="W281" s="798"/>
      <c r="X281" s="798"/>
      <c r="Y281" s="798"/>
      <c r="Z281" s="798"/>
      <c r="AA281" s="778"/>
      <c r="AB281" s="778"/>
      <c r="AC281" s="778"/>
    </row>
    <row r="282" spans="1:68" ht="14.25" customHeight="1" x14ac:dyDescent="0.25">
      <c r="A282" s="816" t="s">
        <v>124</v>
      </c>
      <c r="B282" s="798"/>
      <c r="C282" s="798"/>
      <c r="D282" s="798"/>
      <c r="E282" s="798"/>
      <c r="F282" s="798"/>
      <c r="G282" s="798"/>
      <c r="H282" s="798"/>
      <c r="I282" s="798"/>
      <c r="J282" s="798"/>
      <c r="K282" s="798"/>
      <c r="L282" s="798"/>
      <c r="M282" s="798"/>
      <c r="N282" s="798"/>
      <c r="O282" s="798"/>
      <c r="P282" s="798"/>
      <c r="Q282" s="798"/>
      <c r="R282" s="798"/>
      <c r="S282" s="798"/>
      <c r="T282" s="798"/>
      <c r="U282" s="798"/>
      <c r="V282" s="798"/>
      <c r="W282" s="798"/>
      <c r="X282" s="798"/>
      <c r="Y282" s="798"/>
      <c r="Z282" s="798"/>
      <c r="AA282" s="779"/>
      <c r="AB282" s="779"/>
      <c r="AC282" s="779"/>
    </row>
    <row r="283" spans="1:68" ht="27" customHeight="1" x14ac:dyDescent="0.25">
      <c r="A283" s="54" t="s">
        <v>498</v>
      </c>
      <c r="B283" s="54" t="s">
        <v>499</v>
      </c>
      <c r="C283" s="31">
        <v>4301011322</v>
      </c>
      <c r="D283" s="791">
        <v>4607091387452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500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501</v>
      </c>
      <c r="B284" s="54" t="s">
        <v>502</v>
      </c>
      <c r="C284" s="31">
        <v>4301011855</v>
      </c>
      <c r="D284" s="791">
        <v>4680115885837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131</v>
      </c>
      <c r="N284" s="33"/>
      <c r="O284" s="32">
        <v>55</v>
      </c>
      <c r="P284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503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504</v>
      </c>
      <c r="B285" s="54" t="s">
        <v>505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89" t="s">
        <v>506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507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504</v>
      </c>
      <c r="B286" s="54" t="s">
        <v>508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131</v>
      </c>
      <c r="N286" s="33"/>
      <c r="O286" s="32">
        <v>55</v>
      </c>
      <c r="P286" s="9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509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510</v>
      </c>
      <c r="B287" s="54" t="s">
        <v>511</v>
      </c>
      <c r="C287" s="31">
        <v>4301011313</v>
      </c>
      <c r="D287" s="791">
        <v>4607091385984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131</v>
      </c>
      <c r="N287" s="33"/>
      <c r="O287" s="32">
        <v>55</v>
      </c>
      <c r="P287" s="92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512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513</v>
      </c>
      <c r="B288" s="54" t="s">
        <v>514</v>
      </c>
      <c r="C288" s="31">
        <v>4301011853</v>
      </c>
      <c r="D288" s="791">
        <v>4680115885851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131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515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516</v>
      </c>
      <c r="B289" s="54" t="s">
        <v>517</v>
      </c>
      <c r="C289" s="31">
        <v>4301011319</v>
      </c>
      <c r="D289" s="791">
        <v>4607091387469</v>
      </c>
      <c r="E289" s="792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131</v>
      </c>
      <c r="N289" s="33"/>
      <c r="O289" s="32">
        <v>55</v>
      </c>
      <c r="P289" s="97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519</v>
      </c>
      <c r="B290" s="54" t="s">
        <v>520</v>
      </c>
      <c r="C290" s="31">
        <v>4301011852</v>
      </c>
      <c r="D290" s="791">
        <v>4680115885844</v>
      </c>
      <c r="E290" s="792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131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503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521</v>
      </c>
      <c r="B291" s="54" t="s">
        <v>522</v>
      </c>
      <c r="C291" s="31">
        <v>4301011316</v>
      </c>
      <c r="D291" s="791">
        <v>4607091387438</v>
      </c>
      <c r="E291" s="792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131</v>
      </c>
      <c r="N291" s="33"/>
      <c r="O291" s="32">
        <v>55</v>
      </c>
      <c r="P291" s="119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523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524</v>
      </c>
      <c r="B292" s="54" t="s">
        <v>525</v>
      </c>
      <c r="C292" s="31">
        <v>4301011851</v>
      </c>
      <c r="D292" s="791">
        <v>4680115885820</v>
      </c>
      <c r="E292" s="792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131</v>
      </c>
      <c r="N292" s="33"/>
      <c r="O292" s="32">
        <v>55</v>
      </c>
      <c r="P292" s="12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509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x14ac:dyDescent="0.2">
      <c r="A293" s="797"/>
      <c r="B293" s="798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799"/>
      <c r="P293" s="800" t="s">
        <v>71</v>
      </c>
      <c r="Q293" s="801"/>
      <c r="R293" s="801"/>
      <c r="S293" s="801"/>
      <c r="T293" s="801"/>
      <c r="U293" s="801"/>
      <c r="V293" s="802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x14ac:dyDescent="0.2">
      <c r="A294" s="798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800" t="s">
        <v>71</v>
      </c>
      <c r="Q294" s="801"/>
      <c r="R294" s="801"/>
      <c r="S294" s="801"/>
      <c r="T294" s="801"/>
      <c r="U294" s="801"/>
      <c r="V294" s="802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526</v>
      </c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8"/>
      <c r="P295" s="798"/>
      <c r="Q295" s="798"/>
      <c r="R295" s="798"/>
      <c r="S295" s="798"/>
      <c r="T295" s="798"/>
      <c r="U295" s="798"/>
      <c r="V295" s="798"/>
      <c r="W295" s="798"/>
      <c r="X295" s="798"/>
      <c r="Y295" s="798"/>
      <c r="Z295" s="798"/>
      <c r="AA295" s="778"/>
      <c r="AB295" s="778"/>
      <c r="AC295" s="778"/>
    </row>
    <row r="296" spans="1:68" ht="14.25" customHeight="1" x14ac:dyDescent="0.25">
      <c r="A296" s="816" t="s">
        <v>124</v>
      </c>
      <c r="B296" s="798"/>
      <c r="C296" s="798"/>
      <c r="D296" s="798"/>
      <c r="E296" s="798"/>
      <c r="F296" s="798"/>
      <c r="G296" s="798"/>
      <c r="H296" s="798"/>
      <c r="I296" s="798"/>
      <c r="J296" s="798"/>
      <c r="K296" s="798"/>
      <c r="L296" s="798"/>
      <c r="M296" s="798"/>
      <c r="N296" s="798"/>
      <c r="O296" s="798"/>
      <c r="P296" s="798"/>
      <c r="Q296" s="798"/>
      <c r="R296" s="798"/>
      <c r="S296" s="798"/>
      <c r="T296" s="798"/>
      <c r="U296" s="798"/>
      <c r="V296" s="798"/>
      <c r="W296" s="798"/>
      <c r="X296" s="798"/>
      <c r="Y296" s="798"/>
      <c r="Z296" s="798"/>
      <c r="AA296" s="779"/>
      <c r="AB296" s="779"/>
      <c r="AC296" s="779"/>
    </row>
    <row r="297" spans="1:68" ht="27" customHeight="1" x14ac:dyDescent="0.25">
      <c r="A297" s="54" t="s">
        <v>527</v>
      </c>
      <c r="B297" s="54" t="s">
        <v>528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131</v>
      </c>
      <c r="N297" s="33"/>
      <c r="O297" s="32">
        <v>31</v>
      </c>
      <c r="P297" s="11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462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97"/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799"/>
      <c r="P298" s="800" t="s">
        <v>71</v>
      </c>
      <c r="Q298" s="801"/>
      <c r="R298" s="801"/>
      <c r="S298" s="801"/>
      <c r="T298" s="801"/>
      <c r="U298" s="801"/>
      <c r="V298" s="802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798"/>
      <c r="B299" s="798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9"/>
      <c r="P299" s="800" t="s">
        <v>71</v>
      </c>
      <c r="Q299" s="801"/>
      <c r="R299" s="801"/>
      <c r="S299" s="801"/>
      <c r="T299" s="801"/>
      <c r="U299" s="801"/>
      <c r="V299" s="802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529</v>
      </c>
      <c r="B300" s="798"/>
      <c r="C300" s="798"/>
      <c r="D300" s="798"/>
      <c r="E300" s="798"/>
      <c r="F300" s="798"/>
      <c r="G300" s="798"/>
      <c r="H300" s="798"/>
      <c r="I300" s="798"/>
      <c r="J300" s="798"/>
      <c r="K300" s="798"/>
      <c r="L300" s="798"/>
      <c r="M300" s="798"/>
      <c r="N300" s="798"/>
      <c r="O300" s="798"/>
      <c r="P300" s="798"/>
      <c r="Q300" s="798"/>
      <c r="R300" s="798"/>
      <c r="S300" s="798"/>
      <c r="T300" s="798"/>
      <c r="U300" s="798"/>
      <c r="V300" s="798"/>
      <c r="W300" s="798"/>
      <c r="X300" s="798"/>
      <c r="Y300" s="798"/>
      <c r="Z300" s="798"/>
      <c r="AA300" s="778"/>
      <c r="AB300" s="778"/>
      <c r="AC300" s="778"/>
    </row>
    <row r="301" spans="1:68" ht="14.25" customHeight="1" x14ac:dyDescent="0.25">
      <c r="A301" s="816" t="s">
        <v>124</v>
      </c>
      <c r="B301" s="798"/>
      <c r="C301" s="798"/>
      <c r="D301" s="798"/>
      <c r="E301" s="798"/>
      <c r="F301" s="798"/>
      <c r="G301" s="798"/>
      <c r="H301" s="798"/>
      <c r="I301" s="798"/>
      <c r="J301" s="798"/>
      <c r="K301" s="798"/>
      <c r="L301" s="798"/>
      <c r="M301" s="798"/>
      <c r="N301" s="798"/>
      <c r="O301" s="798"/>
      <c r="P301" s="798"/>
      <c r="Q301" s="798"/>
      <c r="R301" s="798"/>
      <c r="S301" s="798"/>
      <c r="T301" s="798"/>
      <c r="U301" s="798"/>
      <c r="V301" s="798"/>
      <c r="W301" s="798"/>
      <c r="X301" s="798"/>
      <c r="Y301" s="798"/>
      <c r="Z301" s="798"/>
      <c r="AA301" s="779"/>
      <c r="AB301" s="779"/>
      <c r="AC301" s="779"/>
    </row>
    <row r="302" spans="1:68" ht="27" customHeight="1" x14ac:dyDescent="0.25">
      <c r="A302" s="54" t="s">
        <v>530</v>
      </c>
      <c r="B302" s="54" t="s">
        <v>531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128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132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532</v>
      </c>
      <c r="B303" s="54" t="s">
        <v>533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534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535</v>
      </c>
      <c r="B304" s="54" t="s">
        <v>536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537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797"/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799"/>
      <c r="P305" s="800" t="s">
        <v>71</v>
      </c>
      <c r="Q305" s="801"/>
      <c r="R305" s="801"/>
      <c r="S305" s="801"/>
      <c r="T305" s="801"/>
      <c r="U305" s="801"/>
      <c r="V305" s="802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798"/>
      <c r="B306" s="798"/>
      <c r="C306" s="798"/>
      <c r="D306" s="798"/>
      <c r="E306" s="798"/>
      <c r="F306" s="798"/>
      <c r="G306" s="798"/>
      <c r="H306" s="798"/>
      <c r="I306" s="798"/>
      <c r="J306" s="798"/>
      <c r="K306" s="798"/>
      <c r="L306" s="798"/>
      <c r="M306" s="798"/>
      <c r="N306" s="798"/>
      <c r="O306" s="799"/>
      <c r="P306" s="800" t="s">
        <v>71</v>
      </c>
      <c r="Q306" s="801"/>
      <c r="R306" s="801"/>
      <c r="S306" s="801"/>
      <c r="T306" s="801"/>
      <c r="U306" s="801"/>
      <c r="V306" s="802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538</v>
      </c>
      <c r="B307" s="798"/>
      <c r="C307" s="798"/>
      <c r="D307" s="798"/>
      <c r="E307" s="798"/>
      <c r="F307" s="798"/>
      <c r="G307" s="798"/>
      <c r="H307" s="798"/>
      <c r="I307" s="798"/>
      <c r="J307" s="798"/>
      <c r="K307" s="798"/>
      <c r="L307" s="798"/>
      <c r="M307" s="798"/>
      <c r="N307" s="798"/>
      <c r="O307" s="798"/>
      <c r="P307" s="798"/>
      <c r="Q307" s="798"/>
      <c r="R307" s="798"/>
      <c r="S307" s="798"/>
      <c r="T307" s="798"/>
      <c r="U307" s="798"/>
      <c r="V307" s="798"/>
      <c r="W307" s="798"/>
      <c r="X307" s="798"/>
      <c r="Y307" s="798"/>
      <c r="Z307" s="798"/>
      <c r="AA307" s="778"/>
      <c r="AB307" s="778"/>
      <c r="AC307" s="778"/>
    </row>
    <row r="308" spans="1:68" ht="14.25" customHeight="1" x14ac:dyDescent="0.25">
      <c r="A308" s="816" t="s">
        <v>73</v>
      </c>
      <c r="B308" s="798"/>
      <c r="C308" s="798"/>
      <c r="D308" s="798"/>
      <c r="E308" s="798"/>
      <c r="F308" s="798"/>
      <c r="G308" s="798"/>
      <c r="H308" s="798"/>
      <c r="I308" s="798"/>
      <c r="J308" s="798"/>
      <c r="K308" s="798"/>
      <c r="L308" s="798"/>
      <c r="M308" s="798"/>
      <c r="N308" s="798"/>
      <c r="O308" s="798"/>
      <c r="P308" s="798"/>
      <c r="Q308" s="798"/>
      <c r="R308" s="798"/>
      <c r="S308" s="798"/>
      <c r="T308" s="798"/>
      <c r="U308" s="798"/>
      <c r="V308" s="798"/>
      <c r="W308" s="798"/>
      <c r="X308" s="798"/>
      <c r="Y308" s="798"/>
      <c r="Z308" s="798"/>
      <c r="AA308" s="779"/>
      <c r="AB308" s="779"/>
      <c r="AC308" s="779"/>
    </row>
    <row r="309" spans="1:68" ht="27" customHeight="1" x14ac:dyDescent="0.25">
      <c r="A309" s="54" t="s">
        <v>539</v>
      </c>
      <c r="B309" s="54" t="s">
        <v>540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128</v>
      </c>
      <c r="N309" s="33"/>
      <c r="O309" s="32">
        <v>45</v>
      </c>
      <c r="P309" s="103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541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542</v>
      </c>
      <c r="B310" s="54" t="s">
        <v>543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544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545</v>
      </c>
      <c r="B311" s="54" t="s">
        <v>546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128</v>
      </c>
      <c r="N311" s="33"/>
      <c r="O311" s="32">
        <v>45</v>
      </c>
      <c r="P311" s="1010" t="s">
        <v>547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548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549</v>
      </c>
      <c r="B312" s="54" t="s">
        <v>550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29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240</v>
      </c>
      <c r="Y312" s="784">
        <f t="shared" si="67"/>
        <v>240</v>
      </c>
      <c r="Z312" s="36">
        <f>IFERROR(IF(Y312=0,"",ROUNDUP(Y312/H312,0)*0.00753),"")</f>
        <v>0.753</v>
      </c>
      <c r="AA312" s="56"/>
      <c r="AB312" s="57"/>
      <c r="AC312" s="401" t="s">
        <v>551</v>
      </c>
      <c r="AG312" s="64"/>
      <c r="AJ312" s="68"/>
      <c r="AK312" s="68">
        <v>0</v>
      </c>
      <c r="BB312" s="402" t="s">
        <v>1</v>
      </c>
      <c r="BM312" s="64">
        <f t="shared" si="68"/>
        <v>267.20000000000005</v>
      </c>
      <c r="BN312" s="64">
        <f t="shared" si="69"/>
        <v>267.20000000000005</v>
      </c>
      <c r="BO312" s="64">
        <f t="shared" si="70"/>
        <v>0.64102564102564097</v>
      </c>
      <c r="BP312" s="64">
        <f t="shared" si="71"/>
        <v>0.64102564102564097</v>
      </c>
    </row>
    <row r="313" spans="1:68" ht="27" customHeight="1" x14ac:dyDescent="0.25">
      <c r="A313" s="54" t="s">
        <v>552</v>
      </c>
      <c r="B313" s="54" t="s">
        <v>553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140</v>
      </c>
      <c r="M313" s="33" t="s">
        <v>68</v>
      </c>
      <c r="N313" s="33"/>
      <c r="O313" s="32">
        <v>45</v>
      </c>
      <c r="P313" s="12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400</v>
      </c>
      <c r="Y313" s="784">
        <f t="shared" si="67"/>
        <v>400.8</v>
      </c>
      <c r="Z313" s="36">
        <f>IFERROR(IF(Y313=0,"",ROUNDUP(Y313/H313,0)*0.00753),"")</f>
        <v>1.2575100000000001</v>
      </c>
      <c r="AA313" s="56"/>
      <c r="AB313" s="57"/>
      <c r="AC313" s="403" t="s">
        <v>541</v>
      </c>
      <c r="AG313" s="64"/>
      <c r="AJ313" s="68" t="s">
        <v>141</v>
      </c>
      <c r="AK313" s="68">
        <v>374.4</v>
      </c>
      <c r="BB313" s="404" t="s">
        <v>1</v>
      </c>
      <c r="BM313" s="64">
        <f t="shared" si="68"/>
        <v>433.33333333333337</v>
      </c>
      <c r="BN313" s="64">
        <f t="shared" si="69"/>
        <v>434.2000000000001</v>
      </c>
      <c r="BO313" s="64">
        <f t="shared" si="70"/>
        <v>1.0683760683760684</v>
      </c>
      <c r="BP313" s="64">
        <f t="shared" si="71"/>
        <v>1.0705128205128205</v>
      </c>
    </row>
    <row r="314" spans="1:68" ht="37.5" customHeight="1" x14ac:dyDescent="0.25">
      <c r="A314" s="54" t="s">
        <v>554</v>
      </c>
      <c r="B314" s="54" t="s">
        <v>555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098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556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797"/>
      <c r="B315" s="798"/>
      <c r="C315" s="798"/>
      <c r="D315" s="798"/>
      <c r="E315" s="798"/>
      <c r="F315" s="798"/>
      <c r="G315" s="798"/>
      <c r="H315" s="798"/>
      <c r="I315" s="798"/>
      <c r="J315" s="798"/>
      <c r="K315" s="798"/>
      <c r="L315" s="798"/>
      <c r="M315" s="798"/>
      <c r="N315" s="798"/>
      <c r="O315" s="799"/>
      <c r="P315" s="800" t="s">
        <v>71</v>
      </c>
      <c r="Q315" s="801"/>
      <c r="R315" s="801"/>
      <c r="S315" s="801"/>
      <c r="T315" s="801"/>
      <c r="U315" s="801"/>
      <c r="V315" s="802"/>
      <c r="W315" s="37" t="s">
        <v>72</v>
      </c>
      <c r="X315" s="785">
        <f>IFERROR(X309/H309,"0")+IFERROR(X310/H310,"0")+IFERROR(X311/H311,"0")+IFERROR(X312/H312,"0")+IFERROR(X313/H313,"0")+IFERROR(X314/H314,"0")</f>
        <v>266.66666666666669</v>
      </c>
      <c r="Y315" s="785">
        <f>IFERROR(Y309/H309,"0")+IFERROR(Y310/H310,"0")+IFERROR(Y311/H311,"0")+IFERROR(Y312/H312,"0")+IFERROR(Y313/H313,"0")+IFERROR(Y314/H314,"0")</f>
        <v>267</v>
      </c>
      <c r="Z315" s="785">
        <f>IFERROR(IF(Z309="",0,Z309),"0")+IFERROR(IF(Z310="",0,Z310),"0")+IFERROR(IF(Z311="",0,Z311),"0")+IFERROR(IF(Z312="",0,Z312),"0")+IFERROR(IF(Z313="",0,Z313),"0")+IFERROR(IF(Z314="",0,Z314),"0")</f>
        <v>2.01051</v>
      </c>
      <c r="AA315" s="786"/>
      <c r="AB315" s="786"/>
      <c r="AC315" s="786"/>
    </row>
    <row r="316" spans="1:68" x14ac:dyDescent="0.2">
      <c r="A316" s="798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800" t="s">
        <v>71</v>
      </c>
      <c r="Q316" s="801"/>
      <c r="R316" s="801"/>
      <c r="S316" s="801"/>
      <c r="T316" s="801"/>
      <c r="U316" s="801"/>
      <c r="V316" s="802"/>
      <c r="W316" s="37" t="s">
        <v>69</v>
      </c>
      <c r="X316" s="785">
        <f>IFERROR(SUM(X309:X314),"0")</f>
        <v>640</v>
      </c>
      <c r="Y316" s="785">
        <f>IFERROR(SUM(Y309:Y314),"0")</f>
        <v>640.79999999999995</v>
      </c>
      <c r="Z316" s="37"/>
      <c r="AA316" s="786"/>
      <c r="AB316" s="786"/>
      <c r="AC316" s="786"/>
    </row>
    <row r="317" spans="1:68" ht="16.5" customHeight="1" x14ac:dyDescent="0.25">
      <c r="A317" s="805" t="s">
        <v>557</v>
      </c>
      <c r="B317" s="798"/>
      <c r="C317" s="798"/>
      <c r="D317" s="798"/>
      <c r="E317" s="798"/>
      <c r="F317" s="798"/>
      <c r="G317" s="798"/>
      <c r="H317" s="798"/>
      <c r="I317" s="798"/>
      <c r="J317" s="798"/>
      <c r="K317" s="798"/>
      <c r="L317" s="798"/>
      <c r="M317" s="798"/>
      <c r="N317" s="798"/>
      <c r="O317" s="798"/>
      <c r="P317" s="798"/>
      <c r="Q317" s="798"/>
      <c r="R317" s="798"/>
      <c r="S317" s="798"/>
      <c r="T317" s="798"/>
      <c r="U317" s="798"/>
      <c r="V317" s="798"/>
      <c r="W317" s="798"/>
      <c r="X317" s="798"/>
      <c r="Y317" s="798"/>
      <c r="Z317" s="798"/>
      <c r="AA317" s="778"/>
      <c r="AB317" s="778"/>
      <c r="AC317" s="778"/>
    </row>
    <row r="318" spans="1:68" ht="14.25" customHeight="1" x14ac:dyDescent="0.25">
      <c r="A318" s="816" t="s">
        <v>124</v>
      </c>
      <c r="B318" s="798"/>
      <c r="C318" s="798"/>
      <c r="D318" s="798"/>
      <c r="E318" s="798"/>
      <c r="F318" s="798"/>
      <c r="G318" s="798"/>
      <c r="H318" s="798"/>
      <c r="I318" s="798"/>
      <c r="J318" s="798"/>
      <c r="K318" s="798"/>
      <c r="L318" s="798"/>
      <c r="M318" s="798"/>
      <c r="N318" s="798"/>
      <c r="O318" s="798"/>
      <c r="P318" s="798"/>
      <c r="Q318" s="798"/>
      <c r="R318" s="798"/>
      <c r="S318" s="798"/>
      <c r="T318" s="798"/>
      <c r="U318" s="798"/>
      <c r="V318" s="798"/>
      <c r="W318" s="798"/>
      <c r="X318" s="798"/>
      <c r="Y318" s="798"/>
      <c r="Z318" s="798"/>
      <c r="AA318" s="779"/>
      <c r="AB318" s="779"/>
      <c r="AC318" s="779"/>
    </row>
    <row r="319" spans="1:68" ht="27" customHeight="1" x14ac:dyDescent="0.25">
      <c r="A319" s="54" t="s">
        <v>558</v>
      </c>
      <c r="B319" s="54" t="s">
        <v>559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128</v>
      </c>
      <c r="N319" s="33"/>
      <c r="O319" s="32">
        <v>45</v>
      </c>
      <c r="P319" s="12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560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7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800" t="s">
        <v>71</v>
      </c>
      <c r="Q320" s="801"/>
      <c r="R320" s="801"/>
      <c r="S320" s="801"/>
      <c r="T320" s="801"/>
      <c r="U320" s="801"/>
      <c r="V320" s="802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800" t="s">
        <v>71</v>
      </c>
      <c r="Q321" s="801"/>
      <c r="R321" s="801"/>
      <c r="S321" s="801"/>
      <c r="T321" s="801"/>
      <c r="U321" s="801"/>
      <c r="V321" s="802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16" t="s">
        <v>64</v>
      </c>
      <c r="B322" s="798"/>
      <c r="C322" s="798"/>
      <c r="D322" s="798"/>
      <c r="E322" s="798"/>
      <c r="F322" s="798"/>
      <c r="G322" s="798"/>
      <c r="H322" s="798"/>
      <c r="I322" s="798"/>
      <c r="J322" s="798"/>
      <c r="K322" s="798"/>
      <c r="L322" s="798"/>
      <c r="M322" s="798"/>
      <c r="N322" s="798"/>
      <c r="O322" s="798"/>
      <c r="P322" s="798"/>
      <c r="Q322" s="798"/>
      <c r="R322" s="798"/>
      <c r="S322" s="798"/>
      <c r="T322" s="798"/>
      <c r="U322" s="798"/>
      <c r="V322" s="798"/>
      <c r="W322" s="798"/>
      <c r="X322" s="798"/>
      <c r="Y322" s="798"/>
      <c r="Z322" s="798"/>
      <c r="AA322" s="779"/>
      <c r="AB322" s="779"/>
      <c r="AC322" s="779"/>
    </row>
    <row r="323" spans="1:68" ht="27" customHeight="1" x14ac:dyDescent="0.25">
      <c r="A323" s="54" t="s">
        <v>561</v>
      </c>
      <c r="B323" s="54" t="s">
        <v>562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563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7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800" t="s">
        <v>71</v>
      </c>
      <c r="Q324" s="801"/>
      <c r="R324" s="801"/>
      <c r="S324" s="801"/>
      <c r="T324" s="801"/>
      <c r="U324" s="801"/>
      <c r="V324" s="802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800" t="s">
        <v>71</v>
      </c>
      <c r="Q325" s="801"/>
      <c r="R325" s="801"/>
      <c r="S325" s="801"/>
      <c r="T325" s="801"/>
      <c r="U325" s="801"/>
      <c r="V325" s="802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16" t="s">
        <v>73</v>
      </c>
      <c r="B326" s="798"/>
      <c r="C326" s="798"/>
      <c r="D326" s="798"/>
      <c r="E326" s="798"/>
      <c r="F326" s="798"/>
      <c r="G326" s="798"/>
      <c r="H326" s="798"/>
      <c r="I326" s="798"/>
      <c r="J326" s="798"/>
      <c r="K326" s="798"/>
      <c r="L326" s="798"/>
      <c r="M326" s="798"/>
      <c r="N326" s="798"/>
      <c r="O326" s="798"/>
      <c r="P326" s="798"/>
      <c r="Q326" s="798"/>
      <c r="R326" s="798"/>
      <c r="S326" s="798"/>
      <c r="T326" s="798"/>
      <c r="U326" s="798"/>
      <c r="V326" s="798"/>
      <c r="W326" s="798"/>
      <c r="X326" s="798"/>
      <c r="Y326" s="798"/>
      <c r="Z326" s="798"/>
      <c r="AA326" s="779"/>
      <c r="AB326" s="779"/>
      <c r="AC326" s="779"/>
    </row>
    <row r="327" spans="1:68" ht="27" customHeight="1" x14ac:dyDescent="0.25">
      <c r="A327" s="54" t="s">
        <v>564</v>
      </c>
      <c r="B327" s="54" t="s">
        <v>565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566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7"/>
      <c r="B328" s="798"/>
      <c r="C328" s="798"/>
      <c r="D328" s="798"/>
      <c r="E328" s="798"/>
      <c r="F328" s="798"/>
      <c r="G328" s="798"/>
      <c r="H328" s="798"/>
      <c r="I328" s="798"/>
      <c r="J328" s="798"/>
      <c r="K328" s="798"/>
      <c r="L328" s="798"/>
      <c r="M328" s="798"/>
      <c r="N328" s="798"/>
      <c r="O328" s="799"/>
      <c r="P328" s="800" t="s">
        <v>71</v>
      </c>
      <c r="Q328" s="801"/>
      <c r="R328" s="801"/>
      <c r="S328" s="801"/>
      <c r="T328" s="801"/>
      <c r="U328" s="801"/>
      <c r="V328" s="802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798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800" t="s">
        <v>71</v>
      </c>
      <c r="Q329" s="801"/>
      <c r="R329" s="801"/>
      <c r="S329" s="801"/>
      <c r="T329" s="801"/>
      <c r="U329" s="801"/>
      <c r="V329" s="802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567</v>
      </c>
      <c r="B330" s="798"/>
      <c r="C330" s="798"/>
      <c r="D330" s="798"/>
      <c r="E330" s="798"/>
      <c r="F330" s="798"/>
      <c r="G330" s="798"/>
      <c r="H330" s="798"/>
      <c r="I330" s="798"/>
      <c r="J330" s="798"/>
      <c r="K330" s="798"/>
      <c r="L330" s="798"/>
      <c r="M330" s="798"/>
      <c r="N330" s="798"/>
      <c r="O330" s="798"/>
      <c r="P330" s="798"/>
      <c r="Q330" s="798"/>
      <c r="R330" s="798"/>
      <c r="S330" s="798"/>
      <c r="T330" s="798"/>
      <c r="U330" s="798"/>
      <c r="V330" s="798"/>
      <c r="W330" s="798"/>
      <c r="X330" s="798"/>
      <c r="Y330" s="798"/>
      <c r="Z330" s="798"/>
      <c r="AA330" s="778"/>
      <c r="AB330" s="778"/>
      <c r="AC330" s="778"/>
    </row>
    <row r="331" spans="1:68" ht="14.25" customHeight="1" x14ac:dyDescent="0.25">
      <c r="A331" s="816" t="s">
        <v>124</v>
      </c>
      <c r="B331" s="798"/>
      <c r="C331" s="798"/>
      <c r="D331" s="798"/>
      <c r="E331" s="798"/>
      <c r="F331" s="798"/>
      <c r="G331" s="798"/>
      <c r="H331" s="798"/>
      <c r="I331" s="798"/>
      <c r="J331" s="798"/>
      <c r="K331" s="798"/>
      <c r="L331" s="798"/>
      <c r="M331" s="798"/>
      <c r="N331" s="798"/>
      <c r="O331" s="798"/>
      <c r="P331" s="798"/>
      <c r="Q331" s="798"/>
      <c r="R331" s="798"/>
      <c r="S331" s="798"/>
      <c r="T331" s="798"/>
      <c r="U331" s="798"/>
      <c r="V331" s="798"/>
      <c r="W331" s="798"/>
      <c r="X331" s="798"/>
      <c r="Y331" s="798"/>
      <c r="Z331" s="798"/>
      <c r="AA331" s="779"/>
      <c r="AB331" s="779"/>
      <c r="AC331" s="779"/>
    </row>
    <row r="332" spans="1:68" ht="27" customHeight="1" x14ac:dyDescent="0.25">
      <c r="A332" s="54" t="s">
        <v>568</v>
      </c>
      <c r="B332" s="54" t="s">
        <v>569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131</v>
      </c>
      <c r="N332" s="33"/>
      <c r="O332" s="32">
        <v>55</v>
      </c>
      <c r="P332" s="10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570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7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800" t="s">
        <v>71</v>
      </c>
      <c r="Q333" s="801"/>
      <c r="R333" s="801"/>
      <c r="S333" s="801"/>
      <c r="T333" s="801"/>
      <c r="U333" s="801"/>
      <c r="V333" s="802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800" t="s">
        <v>71</v>
      </c>
      <c r="Q334" s="801"/>
      <c r="R334" s="801"/>
      <c r="S334" s="801"/>
      <c r="T334" s="801"/>
      <c r="U334" s="801"/>
      <c r="V334" s="802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16" t="s">
        <v>64</v>
      </c>
      <c r="B335" s="798"/>
      <c r="C335" s="798"/>
      <c r="D335" s="798"/>
      <c r="E335" s="798"/>
      <c r="F335" s="798"/>
      <c r="G335" s="798"/>
      <c r="H335" s="798"/>
      <c r="I335" s="798"/>
      <c r="J335" s="798"/>
      <c r="K335" s="798"/>
      <c r="L335" s="798"/>
      <c r="M335" s="798"/>
      <c r="N335" s="798"/>
      <c r="O335" s="798"/>
      <c r="P335" s="798"/>
      <c r="Q335" s="798"/>
      <c r="R335" s="798"/>
      <c r="S335" s="798"/>
      <c r="T335" s="798"/>
      <c r="U335" s="798"/>
      <c r="V335" s="798"/>
      <c r="W335" s="798"/>
      <c r="X335" s="798"/>
      <c r="Y335" s="798"/>
      <c r="Z335" s="798"/>
      <c r="AA335" s="779"/>
      <c r="AB335" s="779"/>
      <c r="AC335" s="779"/>
    </row>
    <row r="336" spans="1:68" ht="27" customHeight="1" x14ac:dyDescent="0.25">
      <c r="A336" s="54" t="s">
        <v>571</v>
      </c>
      <c r="B336" s="54" t="s">
        <v>572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573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7"/>
      <c r="B337" s="798"/>
      <c r="C337" s="798"/>
      <c r="D337" s="798"/>
      <c r="E337" s="798"/>
      <c r="F337" s="798"/>
      <c r="G337" s="798"/>
      <c r="H337" s="798"/>
      <c r="I337" s="798"/>
      <c r="J337" s="798"/>
      <c r="K337" s="798"/>
      <c r="L337" s="798"/>
      <c r="M337" s="798"/>
      <c r="N337" s="798"/>
      <c r="O337" s="799"/>
      <c r="P337" s="800" t="s">
        <v>71</v>
      </c>
      <c r="Q337" s="801"/>
      <c r="R337" s="801"/>
      <c r="S337" s="801"/>
      <c r="T337" s="801"/>
      <c r="U337" s="801"/>
      <c r="V337" s="802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798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800" t="s">
        <v>71</v>
      </c>
      <c r="Q338" s="801"/>
      <c r="R338" s="801"/>
      <c r="S338" s="801"/>
      <c r="T338" s="801"/>
      <c r="U338" s="801"/>
      <c r="V338" s="802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16" t="s">
        <v>73</v>
      </c>
      <c r="B339" s="798"/>
      <c r="C339" s="798"/>
      <c r="D339" s="798"/>
      <c r="E339" s="798"/>
      <c r="F339" s="798"/>
      <c r="G339" s="798"/>
      <c r="H339" s="798"/>
      <c r="I339" s="798"/>
      <c r="J339" s="798"/>
      <c r="K339" s="798"/>
      <c r="L339" s="798"/>
      <c r="M339" s="798"/>
      <c r="N339" s="798"/>
      <c r="O339" s="798"/>
      <c r="P339" s="798"/>
      <c r="Q339" s="798"/>
      <c r="R339" s="798"/>
      <c r="S339" s="798"/>
      <c r="T339" s="798"/>
      <c r="U339" s="798"/>
      <c r="V339" s="798"/>
      <c r="W339" s="798"/>
      <c r="X339" s="798"/>
      <c r="Y339" s="798"/>
      <c r="Z339" s="798"/>
      <c r="AA339" s="779"/>
      <c r="AB339" s="779"/>
      <c r="AC339" s="779"/>
    </row>
    <row r="340" spans="1:68" ht="27" customHeight="1" x14ac:dyDescent="0.25">
      <c r="A340" s="54" t="s">
        <v>574</v>
      </c>
      <c r="B340" s="54" t="s">
        <v>575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128</v>
      </c>
      <c r="N340" s="33"/>
      <c r="O340" s="32">
        <v>45</v>
      </c>
      <c r="P340" s="95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577</v>
      </c>
      <c r="B341" s="54" t="s">
        <v>578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128</v>
      </c>
      <c r="N341" s="33"/>
      <c r="O341" s="32">
        <v>40</v>
      </c>
      <c r="P341" s="114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579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7"/>
      <c r="B342" s="798"/>
      <c r="C342" s="798"/>
      <c r="D342" s="798"/>
      <c r="E342" s="798"/>
      <c r="F342" s="798"/>
      <c r="G342" s="798"/>
      <c r="H342" s="798"/>
      <c r="I342" s="798"/>
      <c r="J342" s="798"/>
      <c r="K342" s="798"/>
      <c r="L342" s="798"/>
      <c r="M342" s="798"/>
      <c r="N342" s="798"/>
      <c r="O342" s="799"/>
      <c r="P342" s="800" t="s">
        <v>71</v>
      </c>
      <c r="Q342" s="801"/>
      <c r="R342" s="801"/>
      <c r="S342" s="801"/>
      <c r="T342" s="801"/>
      <c r="U342" s="801"/>
      <c r="V342" s="802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798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800" t="s">
        <v>71</v>
      </c>
      <c r="Q343" s="801"/>
      <c r="R343" s="801"/>
      <c r="S343" s="801"/>
      <c r="T343" s="801"/>
      <c r="U343" s="801"/>
      <c r="V343" s="802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580</v>
      </c>
      <c r="B344" s="798"/>
      <c r="C344" s="798"/>
      <c r="D344" s="798"/>
      <c r="E344" s="798"/>
      <c r="F344" s="798"/>
      <c r="G344" s="798"/>
      <c r="H344" s="798"/>
      <c r="I344" s="798"/>
      <c r="J344" s="798"/>
      <c r="K344" s="798"/>
      <c r="L344" s="798"/>
      <c r="M344" s="798"/>
      <c r="N344" s="798"/>
      <c r="O344" s="798"/>
      <c r="P344" s="798"/>
      <c r="Q344" s="798"/>
      <c r="R344" s="798"/>
      <c r="S344" s="798"/>
      <c r="T344" s="798"/>
      <c r="U344" s="798"/>
      <c r="V344" s="798"/>
      <c r="W344" s="798"/>
      <c r="X344" s="798"/>
      <c r="Y344" s="798"/>
      <c r="Z344" s="798"/>
      <c r="AA344" s="778"/>
      <c r="AB344" s="778"/>
      <c r="AC344" s="778"/>
    </row>
    <row r="345" spans="1:68" ht="14.25" customHeight="1" x14ac:dyDescent="0.25">
      <c r="A345" s="816" t="s">
        <v>124</v>
      </c>
      <c r="B345" s="798"/>
      <c r="C345" s="798"/>
      <c r="D345" s="798"/>
      <c r="E345" s="798"/>
      <c r="F345" s="798"/>
      <c r="G345" s="798"/>
      <c r="H345" s="798"/>
      <c r="I345" s="798"/>
      <c r="J345" s="798"/>
      <c r="K345" s="798"/>
      <c r="L345" s="798"/>
      <c r="M345" s="798"/>
      <c r="N345" s="798"/>
      <c r="O345" s="798"/>
      <c r="P345" s="798"/>
      <c r="Q345" s="798"/>
      <c r="R345" s="798"/>
      <c r="S345" s="798"/>
      <c r="T345" s="798"/>
      <c r="U345" s="798"/>
      <c r="V345" s="798"/>
      <c r="W345" s="798"/>
      <c r="X345" s="798"/>
      <c r="Y345" s="798"/>
      <c r="Z345" s="798"/>
      <c r="AA345" s="779"/>
      <c r="AB345" s="779"/>
      <c r="AC345" s="779"/>
    </row>
    <row r="346" spans="1:68" ht="27" customHeight="1" x14ac:dyDescent="0.25">
      <c r="A346" s="54" t="s">
        <v>581</v>
      </c>
      <c r="B346" s="54" t="s">
        <v>582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131</v>
      </c>
      <c r="N346" s="33"/>
      <c r="O346" s="32">
        <v>55</v>
      </c>
      <c r="P346" s="113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470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97"/>
      <c r="B347" s="798"/>
      <c r="C347" s="798"/>
      <c r="D347" s="798"/>
      <c r="E347" s="798"/>
      <c r="F347" s="798"/>
      <c r="G347" s="798"/>
      <c r="H347" s="798"/>
      <c r="I347" s="798"/>
      <c r="J347" s="798"/>
      <c r="K347" s="798"/>
      <c r="L347" s="798"/>
      <c r="M347" s="798"/>
      <c r="N347" s="798"/>
      <c r="O347" s="799"/>
      <c r="P347" s="800" t="s">
        <v>71</v>
      </c>
      <c r="Q347" s="801"/>
      <c r="R347" s="801"/>
      <c r="S347" s="801"/>
      <c r="T347" s="801"/>
      <c r="U347" s="801"/>
      <c r="V347" s="802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798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800" t="s">
        <v>71</v>
      </c>
      <c r="Q348" s="801"/>
      <c r="R348" s="801"/>
      <c r="S348" s="801"/>
      <c r="T348" s="801"/>
      <c r="U348" s="801"/>
      <c r="V348" s="802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16" t="s">
        <v>64</v>
      </c>
      <c r="B349" s="798"/>
      <c r="C349" s="798"/>
      <c r="D349" s="798"/>
      <c r="E349" s="798"/>
      <c r="F349" s="798"/>
      <c r="G349" s="798"/>
      <c r="H349" s="798"/>
      <c r="I349" s="798"/>
      <c r="J349" s="798"/>
      <c r="K349" s="798"/>
      <c r="L349" s="798"/>
      <c r="M349" s="798"/>
      <c r="N349" s="798"/>
      <c r="O349" s="798"/>
      <c r="P349" s="798"/>
      <c r="Q349" s="798"/>
      <c r="R349" s="798"/>
      <c r="S349" s="798"/>
      <c r="T349" s="798"/>
      <c r="U349" s="798"/>
      <c r="V349" s="798"/>
      <c r="W349" s="798"/>
      <c r="X349" s="798"/>
      <c r="Y349" s="798"/>
      <c r="Z349" s="798"/>
      <c r="AA349" s="779"/>
      <c r="AB349" s="779"/>
      <c r="AC349" s="779"/>
    </row>
    <row r="350" spans="1:68" ht="27" customHeight="1" x14ac:dyDescent="0.25">
      <c r="A350" s="54" t="s">
        <v>583</v>
      </c>
      <c r="B350" s="54" t="s">
        <v>584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1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245</v>
      </c>
      <c r="Y350" s="784">
        <f>IFERROR(IF(X350="",0,CEILING((X350/$H350),1)*$H350),"")</f>
        <v>245.70000000000002</v>
      </c>
      <c r="Z350" s="36">
        <f>IFERROR(IF(Y350=0,"",ROUNDUP(Y350/H350,0)*0.00502),"")</f>
        <v>0.58733999999999997</v>
      </c>
      <c r="AA350" s="56"/>
      <c r="AB350" s="57"/>
      <c r="AC350" s="423" t="s">
        <v>585</v>
      </c>
      <c r="AG350" s="64"/>
      <c r="AJ350" s="68"/>
      <c r="AK350" s="68">
        <v>0</v>
      </c>
      <c r="BB350" s="424" t="s">
        <v>1</v>
      </c>
      <c r="BM350" s="64">
        <f>IFERROR(X350*I350/H350,"0")</f>
        <v>256.66666666666663</v>
      </c>
      <c r="BN350" s="64">
        <f>IFERROR(Y350*I350/H350,"0")</f>
        <v>257.40000000000003</v>
      </c>
      <c r="BO350" s="64">
        <f>IFERROR(1/J350*(X350/H350),"0")</f>
        <v>0.4985754985754986</v>
      </c>
      <c r="BP350" s="64">
        <f>IFERROR(1/J350*(Y350/H350),"0")</f>
        <v>0.5</v>
      </c>
    </row>
    <row r="351" spans="1:68" ht="27" customHeight="1" x14ac:dyDescent="0.25">
      <c r="A351" s="54" t="s">
        <v>586</v>
      </c>
      <c r="B351" s="54" t="s">
        <v>587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6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585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7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800" t="s">
        <v>71</v>
      </c>
      <c r="Q352" s="801"/>
      <c r="R352" s="801"/>
      <c r="S352" s="801"/>
      <c r="T352" s="801"/>
      <c r="U352" s="801"/>
      <c r="V352" s="802"/>
      <c r="W352" s="37" t="s">
        <v>72</v>
      </c>
      <c r="X352" s="785">
        <f>IFERROR(X350/H350,"0")+IFERROR(X351/H351,"0")</f>
        <v>116.66666666666666</v>
      </c>
      <c r="Y352" s="785">
        <f>IFERROR(Y350/H350,"0")+IFERROR(Y351/H351,"0")</f>
        <v>117</v>
      </c>
      <c r="Z352" s="785">
        <f>IFERROR(IF(Z350="",0,Z350),"0")+IFERROR(IF(Z351="",0,Z351),"0")</f>
        <v>0.58733999999999997</v>
      </c>
      <c r="AA352" s="786"/>
      <c r="AB352" s="786"/>
      <c r="AC352" s="786"/>
    </row>
    <row r="353" spans="1:68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800" t="s">
        <v>71</v>
      </c>
      <c r="Q353" s="801"/>
      <c r="R353" s="801"/>
      <c r="S353" s="801"/>
      <c r="T353" s="801"/>
      <c r="U353" s="801"/>
      <c r="V353" s="802"/>
      <c r="W353" s="37" t="s">
        <v>69</v>
      </c>
      <c r="X353" s="785">
        <f>IFERROR(SUM(X350:X351),"0")</f>
        <v>245</v>
      </c>
      <c r="Y353" s="785">
        <f>IFERROR(SUM(Y350:Y351),"0")</f>
        <v>245.70000000000002</v>
      </c>
      <c r="Z353" s="37"/>
      <c r="AA353" s="786"/>
      <c r="AB353" s="786"/>
      <c r="AC353" s="786"/>
    </row>
    <row r="354" spans="1:68" ht="14.25" customHeight="1" x14ac:dyDescent="0.25">
      <c r="A354" s="816" t="s">
        <v>73</v>
      </c>
      <c r="B354" s="798"/>
      <c r="C354" s="798"/>
      <c r="D354" s="798"/>
      <c r="E354" s="798"/>
      <c r="F354" s="798"/>
      <c r="G354" s="798"/>
      <c r="H354" s="798"/>
      <c r="I354" s="798"/>
      <c r="J354" s="798"/>
      <c r="K354" s="798"/>
      <c r="L354" s="798"/>
      <c r="M354" s="798"/>
      <c r="N354" s="798"/>
      <c r="O354" s="798"/>
      <c r="P354" s="798"/>
      <c r="Q354" s="798"/>
      <c r="R354" s="798"/>
      <c r="S354" s="798"/>
      <c r="T354" s="798"/>
      <c r="U354" s="798"/>
      <c r="V354" s="798"/>
      <c r="W354" s="798"/>
      <c r="X354" s="798"/>
      <c r="Y354" s="798"/>
      <c r="Z354" s="798"/>
      <c r="AA354" s="779"/>
      <c r="AB354" s="779"/>
      <c r="AC354" s="779"/>
    </row>
    <row r="355" spans="1:68" ht="27" customHeight="1" x14ac:dyDescent="0.25">
      <c r="A355" s="54" t="s">
        <v>588</v>
      </c>
      <c r="B355" s="54" t="s">
        <v>589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590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797"/>
      <c r="B356" s="798"/>
      <c r="C356" s="798"/>
      <c r="D356" s="798"/>
      <c r="E356" s="798"/>
      <c r="F356" s="798"/>
      <c r="G356" s="798"/>
      <c r="H356" s="798"/>
      <c r="I356" s="798"/>
      <c r="J356" s="798"/>
      <c r="K356" s="798"/>
      <c r="L356" s="798"/>
      <c r="M356" s="798"/>
      <c r="N356" s="798"/>
      <c r="O356" s="799"/>
      <c r="P356" s="800" t="s">
        <v>71</v>
      </c>
      <c r="Q356" s="801"/>
      <c r="R356" s="801"/>
      <c r="S356" s="801"/>
      <c r="T356" s="801"/>
      <c r="U356" s="801"/>
      <c r="V356" s="802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798"/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9"/>
      <c r="P357" s="800" t="s">
        <v>71</v>
      </c>
      <c r="Q357" s="801"/>
      <c r="R357" s="801"/>
      <c r="S357" s="801"/>
      <c r="T357" s="801"/>
      <c r="U357" s="801"/>
      <c r="V357" s="802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591</v>
      </c>
      <c r="B358" s="798"/>
      <c r="C358" s="798"/>
      <c r="D358" s="798"/>
      <c r="E358" s="798"/>
      <c r="F358" s="798"/>
      <c r="G358" s="798"/>
      <c r="H358" s="798"/>
      <c r="I358" s="798"/>
      <c r="J358" s="798"/>
      <c r="K358" s="798"/>
      <c r="L358" s="798"/>
      <c r="M358" s="798"/>
      <c r="N358" s="798"/>
      <c r="O358" s="798"/>
      <c r="P358" s="798"/>
      <c r="Q358" s="798"/>
      <c r="R358" s="798"/>
      <c r="S358" s="798"/>
      <c r="T358" s="798"/>
      <c r="U358" s="798"/>
      <c r="V358" s="798"/>
      <c r="W358" s="798"/>
      <c r="X358" s="798"/>
      <c r="Y358" s="798"/>
      <c r="Z358" s="798"/>
      <c r="AA358" s="778"/>
      <c r="AB358" s="778"/>
      <c r="AC358" s="778"/>
    </row>
    <row r="359" spans="1:68" ht="14.25" customHeight="1" x14ac:dyDescent="0.25">
      <c r="A359" s="816" t="s">
        <v>124</v>
      </c>
      <c r="B359" s="798"/>
      <c r="C359" s="798"/>
      <c r="D359" s="798"/>
      <c r="E359" s="798"/>
      <c r="F359" s="798"/>
      <c r="G359" s="798"/>
      <c r="H359" s="798"/>
      <c r="I359" s="798"/>
      <c r="J359" s="798"/>
      <c r="K359" s="798"/>
      <c r="L359" s="798"/>
      <c r="M359" s="798"/>
      <c r="N359" s="798"/>
      <c r="O359" s="798"/>
      <c r="P359" s="798"/>
      <c r="Q359" s="798"/>
      <c r="R359" s="798"/>
      <c r="S359" s="798"/>
      <c r="T359" s="798"/>
      <c r="U359" s="798"/>
      <c r="V359" s="798"/>
      <c r="W359" s="798"/>
      <c r="X359" s="798"/>
      <c r="Y359" s="798"/>
      <c r="Z359" s="798"/>
      <c r="AA359" s="779"/>
      <c r="AB359" s="779"/>
      <c r="AC359" s="779"/>
    </row>
    <row r="360" spans="1:68" ht="27" customHeight="1" x14ac:dyDescent="0.25">
      <c r="A360" s="54" t="s">
        <v>592</v>
      </c>
      <c r="B360" s="54" t="s">
        <v>593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128</v>
      </c>
      <c r="N360" s="33"/>
      <c r="O360" s="32">
        <v>55</v>
      </c>
      <c r="P360" s="12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594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595</v>
      </c>
      <c r="B361" s="54" t="s">
        <v>596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597</v>
      </c>
      <c r="M361" s="33" t="s">
        <v>128</v>
      </c>
      <c r="N361" s="33"/>
      <c r="O361" s="32">
        <v>55</v>
      </c>
      <c r="P361" s="10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598</v>
      </c>
      <c r="AG361" s="64"/>
      <c r="AJ361" s="68" t="s">
        <v>599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595</v>
      </c>
      <c r="B362" s="54" t="s">
        <v>600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131</v>
      </c>
      <c r="N363" s="33"/>
      <c r="O363" s="32">
        <v>55</v>
      </c>
      <c r="P363" s="12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131</v>
      </c>
      <c r="N364" s="33"/>
      <c r="O364" s="32">
        <v>55</v>
      </c>
      <c r="P364" s="11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594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131</v>
      </c>
      <c r="N365" s="33"/>
      <c r="O365" s="32">
        <v>90</v>
      </c>
      <c r="P365" s="11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131</v>
      </c>
      <c r="N366" s="33"/>
      <c r="O366" s="32">
        <v>55</v>
      </c>
      <c r="P366" s="8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1">
        <v>4607091386011</v>
      </c>
      <c r="E367" s="792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1">
        <v>4680115885608</v>
      </c>
      <c r="E368" s="792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131</v>
      </c>
      <c r="N368" s="33"/>
      <c r="O368" s="32">
        <v>55</v>
      </c>
      <c r="P368" s="12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598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797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799"/>
      <c r="P369" s="800" t="s">
        <v>71</v>
      </c>
      <c r="Q369" s="801"/>
      <c r="R369" s="801"/>
      <c r="S369" s="801"/>
      <c r="T369" s="801"/>
      <c r="U369" s="801"/>
      <c r="V369" s="802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x14ac:dyDescent="0.2">
      <c r="A370" s="798"/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9"/>
      <c r="P370" s="800" t="s">
        <v>71</v>
      </c>
      <c r="Q370" s="801"/>
      <c r="R370" s="801"/>
      <c r="S370" s="801"/>
      <c r="T370" s="801"/>
      <c r="U370" s="801"/>
      <c r="V370" s="802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customHeight="1" x14ac:dyDescent="0.25">
      <c r="A371" s="816" t="s">
        <v>64</v>
      </c>
      <c r="B371" s="798"/>
      <c r="C371" s="798"/>
      <c r="D371" s="798"/>
      <c r="E371" s="798"/>
      <c r="F371" s="798"/>
      <c r="G371" s="798"/>
      <c r="H371" s="798"/>
      <c r="I371" s="798"/>
      <c r="J371" s="798"/>
      <c r="K371" s="798"/>
      <c r="L371" s="798"/>
      <c r="M371" s="798"/>
      <c r="N371" s="798"/>
      <c r="O371" s="798"/>
      <c r="P371" s="798"/>
      <c r="Q371" s="798"/>
      <c r="R371" s="798"/>
      <c r="S371" s="798"/>
      <c r="T371" s="798"/>
      <c r="U371" s="798"/>
      <c r="V371" s="798"/>
      <c r="W371" s="798"/>
      <c r="X371" s="798"/>
      <c r="Y371" s="798"/>
      <c r="Z371" s="798"/>
      <c r="AA371" s="779"/>
      <c r="AB371" s="779"/>
      <c r="AC371" s="779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7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799"/>
      <c r="P376" s="800" t="s">
        <v>71</v>
      </c>
      <c r="Q376" s="801"/>
      <c r="R376" s="801"/>
      <c r="S376" s="801"/>
      <c r="T376" s="801"/>
      <c r="U376" s="801"/>
      <c r="V376" s="802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x14ac:dyDescent="0.2">
      <c r="A377" s="798"/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9"/>
      <c r="P377" s="800" t="s">
        <v>71</v>
      </c>
      <c r="Q377" s="801"/>
      <c r="R377" s="801"/>
      <c r="S377" s="801"/>
      <c r="T377" s="801"/>
      <c r="U377" s="801"/>
      <c r="V377" s="802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customHeight="1" x14ac:dyDescent="0.25">
      <c r="A378" s="816" t="s">
        <v>73</v>
      </c>
      <c r="B378" s="798"/>
      <c r="C378" s="798"/>
      <c r="D378" s="798"/>
      <c r="E378" s="798"/>
      <c r="F378" s="798"/>
      <c r="G378" s="798"/>
      <c r="H378" s="798"/>
      <c r="I378" s="798"/>
      <c r="J378" s="798"/>
      <c r="K378" s="798"/>
      <c r="L378" s="798"/>
      <c r="M378" s="798"/>
      <c r="N378" s="798"/>
      <c r="O378" s="798"/>
      <c r="P378" s="798"/>
      <c r="Q378" s="798"/>
      <c r="R378" s="798"/>
      <c r="S378" s="798"/>
      <c r="T378" s="798"/>
      <c r="U378" s="798"/>
      <c r="V378" s="798"/>
      <c r="W378" s="798"/>
      <c r="X378" s="798"/>
      <c r="Y378" s="798"/>
      <c r="Z378" s="798"/>
      <c r="AA378" s="779"/>
      <c r="AB378" s="779"/>
      <c r="AC378" s="779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128</v>
      </c>
      <c r="N379" s="33"/>
      <c r="O379" s="32">
        <v>40</v>
      </c>
      <c r="P379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1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797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799"/>
      <c r="P385" s="800" t="s">
        <v>71</v>
      </c>
      <c r="Q385" s="801"/>
      <c r="R385" s="801"/>
      <c r="S385" s="801"/>
      <c r="T385" s="801"/>
      <c r="U385" s="801"/>
      <c r="V385" s="802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x14ac:dyDescent="0.2">
      <c r="A386" s="798"/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9"/>
      <c r="P386" s="800" t="s">
        <v>71</v>
      </c>
      <c r="Q386" s="801"/>
      <c r="R386" s="801"/>
      <c r="S386" s="801"/>
      <c r="T386" s="801"/>
      <c r="U386" s="801"/>
      <c r="V386" s="802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customHeight="1" x14ac:dyDescent="0.25">
      <c r="A387" s="816" t="s">
        <v>227</v>
      </c>
      <c r="B387" s="798"/>
      <c r="C387" s="798"/>
      <c r="D387" s="798"/>
      <c r="E387" s="798"/>
      <c r="F387" s="798"/>
      <c r="G387" s="798"/>
      <c r="H387" s="798"/>
      <c r="I387" s="798"/>
      <c r="J387" s="798"/>
      <c r="K387" s="798"/>
      <c r="L387" s="798"/>
      <c r="M387" s="798"/>
      <c r="N387" s="798"/>
      <c r="O387" s="798"/>
      <c r="P387" s="798"/>
      <c r="Q387" s="798"/>
      <c r="R387" s="798"/>
      <c r="S387" s="798"/>
      <c r="T387" s="798"/>
      <c r="U387" s="798"/>
      <c r="V387" s="798"/>
      <c r="W387" s="798"/>
      <c r="X387" s="798"/>
      <c r="Y387" s="798"/>
      <c r="Z387" s="798"/>
      <c r="AA387" s="779"/>
      <c r="AB387" s="779"/>
      <c r="AC387" s="779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60</v>
      </c>
      <c r="Y388" s="784">
        <f>IFERROR(IF(X388="",0,CEILING((X388/$H388),1)*$H388),"")</f>
        <v>67.2</v>
      </c>
      <c r="Z388" s="36">
        <f>IFERROR(IF(Y388=0,"",ROUNDUP(Y388/H388,0)*0.02175),"")</f>
        <v>0.17399999999999999</v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64.028571428571425</v>
      </c>
      <c r="BN388" s="64">
        <f>IFERROR(Y388*I388/H388,"0")</f>
        <v>71.712000000000003</v>
      </c>
      <c r="BO388" s="64">
        <f>IFERROR(1/J388*(X388/H388),"0")</f>
        <v>0.12755102040816324</v>
      </c>
      <c r="BP388" s="64">
        <f>IFERROR(1/J388*(Y388/H388),"0")</f>
        <v>0.14285714285714285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400</v>
      </c>
      <c r="Y389" s="784">
        <f>IFERROR(IF(X389="",0,CEILING((X389/$H389),1)*$H389),"")</f>
        <v>405.59999999999997</v>
      </c>
      <c r="Z389" s="36">
        <f>IFERROR(IF(Y389=0,"",ROUNDUP(Y389/H389,0)*0.02175),"")</f>
        <v>1.131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428.92307692307696</v>
      </c>
      <c r="BN389" s="64">
        <f>IFERROR(Y389*I389/H389,"0")</f>
        <v>434.928</v>
      </c>
      <c r="BO389" s="64">
        <f>IFERROR(1/J389*(X389/H389),"0")</f>
        <v>0.91575091575091572</v>
      </c>
      <c r="BP389" s="64">
        <f>IFERROR(1/J389*(Y389/H389),"0")</f>
        <v>0.92857142857142849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20</v>
      </c>
      <c r="Y390" s="784">
        <f>IFERROR(IF(X390="",0,CEILING((X390/$H390),1)*$H390),"")</f>
        <v>25.200000000000003</v>
      </c>
      <c r="Z390" s="36">
        <f>IFERROR(IF(Y390=0,"",ROUNDUP(Y390/H390,0)*0.02175),"")</f>
        <v>6.5250000000000002E-2</v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21.342857142857142</v>
      </c>
      <c r="BN390" s="64">
        <f>IFERROR(Y390*I390/H390,"0")</f>
        <v>26.892000000000003</v>
      </c>
      <c r="BO390" s="64">
        <f>IFERROR(1/J390*(X390/H390),"0")</f>
        <v>4.2517006802721087E-2</v>
      </c>
      <c r="BP390" s="64">
        <f>IFERROR(1/J390*(Y390/H390),"0")</f>
        <v>5.3571428571428568E-2</v>
      </c>
    </row>
    <row r="391" spans="1:68" x14ac:dyDescent="0.2">
      <c r="A391" s="797"/>
      <c r="B391" s="798"/>
      <c r="C391" s="798"/>
      <c r="D391" s="798"/>
      <c r="E391" s="798"/>
      <c r="F391" s="798"/>
      <c r="G391" s="798"/>
      <c r="H391" s="798"/>
      <c r="I391" s="798"/>
      <c r="J391" s="798"/>
      <c r="K391" s="798"/>
      <c r="L391" s="798"/>
      <c r="M391" s="798"/>
      <c r="N391" s="798"/>
      <c r="O391" s="799"/>
      <c r="P391" s="800" t="s">
        <v>71</v>
      </c>
      <c r="Q391" s="801"/>
      <c r="R391" s="801"/>
      <c r="S391" s="801"/>
      <c r="T391" s="801"/>
      <c r="U391" s="801"/>
      <c r="V391" s="802"/>
      <c r="W391" s="37" t="s">
        <v>72</v>
      </c>
      <c r="X391" s="785">
        <f>IFERROR(X388/H388,"0")+IFERROR(X389/H389,"0")+IFERROR(X390/H390,"0")</f>
        <v>60.805860805860803</v>
      </c>
      <c r="Y391" s="785">
        <f>IFERROR(Y388/H388,"0")+IFERROR(Y389/H389,"0")+IFERROR(Y390/H390,"0")</f>
        <v>63</v>
      </c>
      <c r="Z391" s="785">
        <f>IFERROR(IF(Z388="",0,Z388),"0")+IFERROR(IF(Z389="",0,Z389),"0")+IFERROR(IF(Z390="",0,Z390),"0")</f>
        <v>1.37025</v>
      </c>
      <c r="AA391" s="786"/>
      <c r="AB391" s="786"/>
      <c r="AC391" s="786"/>
    </row>
    <row r="392" spans="1:68" x14ac:dyDescent="0.2">
      <c r="A392" s="798"/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9"/>
      <c r="P392" s="800" t="s">
        <v>71</v>
      </c>
      <c r="Q392" s="801"/>
      <c r="R392" s="801"/>
      <c r="S392" s="801"/>
      <c r="T392" s="801"/>
      <c r="U392" s="801"/>
      <c r="V392" s="802"/>
      <c r="W392" s="37" t="s">
        <v>69</v>
      </c>
      <c r="X392" s="785">
        <f>IFERROR(SUM(X388:X390),"0")</f>
        <v>480</v>
      </c>
      <c r="Y392" s="785">
        <f>IFERROR(SUM(Y388:Y390),"0")</f>
        <v>497.99999999999994</v>
      </c>
      <c r="Z392" s="37"/>
      <c r="AA392" s="786"/>
      <c r="AB392" s="786"/>
      <c r="AC392" s="786"/>
    </row>
    <row r="393" spans="1:68" ht="14.25" customHeight="1" x14ac:dyDescent="0.25">
      <c r="A393" s="816" t="s">
        <v>113</v>
      </c>
      <c r="B393" s="798"/>
      <c r="C393" s="798"/>
      <c r="D393" s="798"/>
      <c r="E393" s="798"/>
      <c r="F393" s="798"/>
      <c r="G393" s="798"/>
      <c r="H393" s="798"/>
      <c r="I393" s="798"/>
      <c r="J393" s="798"/>
      <c r="K393" s="798"/>
      <c r="L393" s="798"/>
      <c r="M393" s="798"/>
      <c r="N393" s="798"/>
      <c r="O393" s="798"/>
      <c r="P393" s="798"/>
      <c r="Q393" s="798"/>
      <c r="R393" s="798"/>
      <c r="S393" s="798"/>
      <c r="T393" s="798"/>
      <c r="U393" s="798"/>
      <c r="V393" s="798"/>
      <c r="W393" s="798"/>
      <c r="X393" s="798"/>
      <c r="Y393" s="798"/>
      <c r="Z393" s="798"/>
      <c r="AA393" s="779"/>
      <c r="AB393" s="779"/>
      <c r="AC393" s="779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9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20</v>
      </c>
      <c r="Y395" s="784">
        <f>IFERROR(IF(X395="",0,CEILING((X395/$H395),1)*$H395),"")</f>
        <v>21.28</v>
      </c>
      <c r="Z395" s="36">
        <f>IFERROR(IF(Y395=0,"",ROUNDUP(Y395/H395,0)*0.00753),"")</f>
        <v>5.271E-2</v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21.84210526315789</v>
      </c>
      <c r="BN395" s="64">
        <f>IFERROR(Y395*I395/H395,"0")</f>
        <v>23.240000000000002</v>
      </c>
      <c r="BO395" s="64">
        <f>IFERROR(1/J395*(X395/H395),"0")</f>
        <v>4.2172739541160589E-2</v>
      </c>
      <c r="BP395" s="64">
        <f>IFERROR(1/J395*(Y395/H395),"0")</f>
        <v>4.4871794871794872E-2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20.399999999999999</v>
      </c>
      <c r="Y396" s="784">
        <f>IFERROR(IF(X396="",0,CEILING((X396/$H396),1)*$H396),"")</f>
        <v>20.399999999999999</v>
      </c>
      <c r="Z396" s="36">
        <f>IFERROR(IF(Y396=0,"",ROUNDUP(Y396/H396,0)*0.00753),"")</f>
        <v>6.0240000000000002E-2</v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23.8</v>
      </c>
      <c r="BN396" s="64">
        <f>IFERROR(Y396*I396/H396,"0")</f>
        <v>23.8</v>
      </c>
      <c r="BO396" s="64">
        <f>IFERROR(1/J396*(X396/H396),"0")</f>
        <v>5.128205128205128E-2</v>
      </c>
      <c r="BP396" s="64">
        <f>IFERROR(1/J396*(Y396/H396),"0")</f>
        <v>5.128205128205128E-2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97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799"/>
      <c r="P398" s="800" t="s">
        <v>71</v>
      </c>
      <c r="Q398" s="801"/>
      <c r="R398" s="801"/>
      <c r="S398" s="801"/>
      <c r="T398" s="801"/>
      <c r="U398" s="801"/>
      <c r="V398" s="802"/>
      <c r="W398" s="37" t="s">
        <v>72</v>
      </c>
      <c r="X398" s="785">
        <f>IFERROR(X394/H394,"0")+IFERROR(X395/H395,"0")+IFERROR(X396/H396,"0")+IFERROR(X397/H397,"0")</f>
        <v>14.578947368421051</v>
      </c>
      <c r="Y398" s="785">
        <f>IFERROR(Y394/H394,"0")+IFERROR(Y395/H395,"0")+IFERROR(Y396/H396,"0")+IFERROR(Y397/H397,"0")</f>
        <v>15</v>
      </c>
      <c r="Z398" s="785">
        <f>IFERROR(IF(Z394="",0,Z394),"0")+IFERROR(IF(Z395="",0,Z395),"0")+IFERROR(IF(Z396="",0,Z396),"0")+IFERROR(IF(Z397="",0,Z397),"0")</f>
        <v>0.11294999999999999</v>
      </c>
      <c r="AA398" s="786"/>
      <c r="AB398" s="786"/>
      <c r="AC398" s="786"/>
    </row>
    <row r="399" spans="1:68" x14ac:dyDescent="0.2">
      <c r="A399" s="798"/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9"/>
      <c r="P399" s="800" t="s">
        <v>71</v>
      </c>
      <c r="Q399" s="801"/>
      <c r="R399" s="801"/>
      <c r="S399" s="801"/>
      <c r="T399" s="801"/>
      <c r="U399" s="801"/>
      <c r="V399" s="802"/>
      <c r="W399" s="37" t="s">
        <v>69</v>
      </c>
      <c r="X399" s="785">
        <f>IFERROR(SUM(X394:X397),"0")</f>
        <v>40.4</v>
      </c>
      <c r="Y399" s="785">
        <f>IFERROR(SUM(Y394:Y397),"0")</f>
        <v>41.68</v>
      </c>
      <c r="Z399" s="37"/>
      <c r="AA399" s="786"/>
      <c r="AB399" s="786"/>
      <c r="AC399" s="786"/>
    </row>
    <row r="400" spans="1:68" ht="14.25" customHeight="1" x14ac:dyDescent="0.25">
      <c r="A400" s="816" t="s">
        <v>669</v>
      </c>
      <c r="B400" s="798"/>
      <c r="C400" s="798"/>
      <c r="D400" s="798"/>
      <c r="E400" s="798"/>
      <c r="F400" s="798"/>
      <c r="G400" s="798"/>
      <c r="H400" s="798"/>
      <c r="I400" s="798"/>
      <c r="J400" s="798"/>
      <c r="K400" s="798"/>
      <c r="L400" s="798"/>
      <c r="M400" s="798"/>
      <c r="N400" s="798"/>
      <c r="O400" s="798"/>
      <c r="P400" s="798"/>
      <c r="Q400" s="798"/>
      <c r="R400" s="798"/>
      <c r="S400" s="798"/>
      <c r="T400" s="798"/>
      <c r="U400" s="798"/>
      <c r="V400" s="798"/>
      <c r="W400" s="798"/>
      <c r="X400" s="798"/>
      <c r="Y400" s="798"/>
      <c r="Z400" s="798"/>
      <c r="AA400" s="779"/>
      <c r="AB400" s="779"/>
      <c r="AC400" s="779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192</v>
      </c>
      <c r="L401" s="32"/>
      <c r="M401" s="33" t="s">
        <v>672</v>
      </c>
      <c r="N401" s="33"/>
      <c r="O401" s="32">
        <v>730</v>
      </c>
      <c r="P401" s="8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192</v>
      </c>
      <c r="L402" s="32"/>
      <c r="M402" s="33" t="s">
        <v>672</v>
      </c>
      <c r="N402" s="33"/>
      <c r="O402" s="32">
        <v>730</v>
      </c>
      <c r="P402" s="8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192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7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799"/>
      <c r="P404" s="800" t="s">
        <v>71</v>
      </c>
      <c r="Q404" s="801"/>
      <c r="R404" s="801"/>
      <c r="S404" s="801"/>
      <c r="T404" s="801"/>
      <c r="U404" s="801"/>
      <c r="V404" s="802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798"/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9"/>
      <c r="P405" s="800" t="s">
        <v>71</v>
      </c>
      <c r="Q405" s="801"/>
      <c r="R405" s="801"/>
      <c r="S405" s="801"/>
      <c r="T405" s="801"/>
      <c r="U405" s="801"/>
      <c r="V405" s="802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05" t="s">
        <v>678</v>
      </c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8"/>
      <c r="P406" s="798"/>
      <c r="Q406" s="798"/>
      <c r="R406" s="798"/>
      <c r="S406" s="798"/>
      <c r="T406" s="798"/>
      <c r="U406" s="798"/>
      <c r="V406" s="798"/>
      <c r="W406" s="798"/>
      <c r="X406" s="798"/>
      <c r="Y406" s="798"/>
      <c r="Z406" s="798"/>
      <c r="AA406" s="778"/>
      <c r="AB406" s="778"/>
      <c r="AC406" s="778"/>
    </row>
    <row r="407" spans="1:68" ht="14.25" customHeight="1" x14ac:dyDescent="0.25">
      <c r="A407" s="816" t="s">
        <v>64</v>
      </c>
      <c r="B407" s="798"/>
      <c r="C407" s="798"/>
      <c r="D407" s="798"/>
      <c r="E407" s="798"/>
      <c r="F407" s="798"/>
      <c r="G407" s="798"/>
      <c r="H407" s="798"/>
      <c r="I407" s="798"/>
      <c r="J407" s="798"/>
      <c r="K407" s="798"/>
      <c r="L407" s="798"/>
      <c r="M407" s="798"/>
      <c r="N407" s="798"/>
      <c r="O407" s="798"/>
      <c r="P407" s="798"/>
      <c r="Q407" s="798"/>
      <c r="R407" s="798"/>
      <c r="S407" s="798"/>
      <c r="T407" s="798"/>
      <c r="U407" s="798"/>
      <c r="V407" s="798"/>
      <c r="W407" s="798"/>
      <c r="X407" s="798"/>
      <c r="Y407" s="798"/>
      <c r="Z407" s="798"/>
      <c r="AA407" s="779"/>
      <c r="AB407" s="779"/>
      <c r="AC407" s="779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24</v>
      </c>
      <c r="Y408" s="784">
        <f>IFERROR(IF(X408="",0,CEILING((X408/$H408),1)*$H408),"")</f>
        <v>25.2</v>
      </c>
      <c r="Z408" s="36">
        <f>IFERROR(IF(Y408=0,"",ROUNDUP(Y408/H408,0)*0.00753),"")</f>
        <v>0.10542</v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27.306666666666665</v>
      </c>
      <c r="BN408" s="64">
        <f>IFERROR(Y408*I408/H408,"0")</f>
        <v>28.672000000000001</v>
      </c>
      <c r="BO408" s="64">
        <f>IFERROR(1/J408*(X408/H408),"0")</f>
        <v>8.5470085470085458E-2</v>
      </c>
      <c r="BP408" s="64">
        <f>IFERROR(1/J408*(Y408/H408),"0")</f>
        <v>8.9743589743589744E-2</v>
      </c>
    </row>
    <row r="409" spans="1:68" x14ac:dyDescent="0.2">
      <c r="A409" s="797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799"/>
      <c r="P409" s="800" t="s">
        <v>71</v>
      </c>
      <c r="Q409" s="801"/>
      <c r="R409" s="801"/>
      <c r="S409" s="801"/>
      <c r="T409" s="801"/>
      <c r="U409" s="801"/>
      <c r="V409" s="802"/>
      <c r="W409" s="37" t="s">
        <v>72</v>
      </c>
      <c r="X409" s="785">
        <f>IFERROR(X408/H408,"0")</f>
        <v>13.333333333333332</v>
      </c>
      <c r="Y409" s="785">
        <f>IFERROR(Y408/H408,"0")</f>
        <v>14</v>
      </c>
      <c r="Z409" s="785">
        <f>IFERROR(IF(Z408="",0,Z408),"0")</f>
        <v>0.10542</v>
      </c>
      <c r="AA409" s="786"/>
      <c r="AB409" s="786"/>
      <c r="AC409" s="786"/>
    </row>
    <row r="410" spans="1:68" x14ac:dyDescent="0.2">
      <c r="A410" s="798"/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9"/>
      <c r="P410" s="800" t="s">
        <v>71</v>
      </c>
      <c r="Q410" s="801"/>
      <c r="R410" s="801"/>
      <c r="S410" s="801"/>
      <c r="T410" s="801"/>
      <c r="U410" s="801"/>
      <c r="V410" s="802"/>
      <c r="W410" s="37" t="s">
        <v>69</v>
      </c>
      <c r="X410" s="785">
        <f>IFERROR(SUM(X408:X408),"0")</f>
        <v>24</v>
      </c>
      <c r="Y410" s="785">
        <f>IFERROR(SUM(Y408:Y408),"0")</f>
        <v>25.2</v>
      </c>
      <c r="Z410" s="37"/>
      <c r="AA410" s="786"/>
      <c r="AB410" s="786"/>
      <c r="AC410" s="786"/>
    </row>
    <row r="411" spans="1:68" ht="14.25" customHeight="1" x14ac:dyDescent="0.25">
      <c r="A411" s="816" t="s">
        <v>73</v>
      </c>
      <c r="B411" s="798"/>
      <c r="C411" s="798"/>
      <c r="D411" s="798"/>
      <c r="E411" s="798"/>
      <c r="F411" s="798"/>
      <c r="G411" s="798"/>
      <c r="H411" s="798"/>
      <c r="I411" s="798"/>
      <c r="J411" s="798"/>
      <c r="K411" s="798"/>
      <c r="L411" s="798"/>
      <c r="M411" s="798"/>
      <c r="N411" s="798"/>
      <c r="O411" s="798"/>
      <c r="P411" s="798"/>
      <c r="Q411" s="798"/>
      <c r="R411" s="798"/>
      <c r="S411" s="798"/>
      <c r="T411" s="798"/>
      <c r="U411" s="798"/>
      <c r="V411" s="798"/>
      <c r="W411" s="798"/>
      <c r="X411" s="798"/>
      <c r="Y411" s="798"/>
      <c r="Z411" s="798"/>
      <c r="AA411" s="779"/>
      <c r="AB411" s="779"/>
      <c r="AC411" s="779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128</v>
      </c>
      <c r="N413" s="33"/>
      <c r="O413" s="32">
        <v>45</v>
      </c>
      <c r="P413" s="8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700</v>
      </c>
      <c r="Y413" s="784">
        <f>IFERROR(IF(X413="",0,CEILING((X413/$H413),1)*$H413),"")</f>
        <v>701.4</v>
      </c>
      <c r="Z413" s="36">
        <f>IFERROR(IF(Y413=0,"",ROUNDUP(Y413/H413,0)*0.00753),"")</f>
        <v>2.5150200000000003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790.66666666666652</v>
      </c>
      <c r="BN413" s="64">
        <f>IFERROR(Y413*I413/H413,"0")</f>
        <v>792.24799999999993</v>
      </c>
      <c r="BO413" s="64">
        <f>IFERROR(1/J413*(X413/H413),"0")</f>
        <v>2.1367521367521367</v>
      </c>
      <c r="BP413" s="64">
        <f>IFERROR(1/J413*(Y413/H413),"0")</f>
        <v>2.141025641025641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489.99999999999989</v>
      </c>
      <c r="Y414" s="784">
        <f>IFERROR(IF(X414="",0,CEILING((X414/$H414),1)*$H414),"")</f>
        <v>491.40000000000003</v>
      </c>
      <c r="Z414" s="36">
        <f>IFERROR(IF(Y414=0,"",ROUNDUP(Y414/H414,0)*0.00753),"")</f>
        <v>1.7620200000000001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550.66666666666652</v>
      </c>
      <c r="BN414" s="64">
        <f>IFERROR(Y414*I414/H414,"0")</f>
        <v>552.24</v>
      </c>
      <c r="BO414" s="64">
        <f>IFERROR(1/J414*(X414/H414),"0")</f>
        <v>1.4957264957264953</v>
      </c>
      <c r="BP414" s="64">
        <f>IFERROR(1/J414*(Y414/H414),"0")</f>
        <v>1.5</v>
      </c>
    </row>
    <row r="415" spans="1:68" x14ac:dyDescent="0.2">
      <c r="A415" s="797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799"/>
      <c r="P415" s="800" t="s">
        <v>71</v>
      </c>
      <c r="Q415" s="801"/>
      <c r="R415" s="801"/>
      <c r="S415" s="801"/>
      <c r="T415" s="801"/>
      <c r="U415" s="801"/>
      <c r="V415" s="802"/>
      <c r="W415" s="37" t="s">
        <v>72</v>
      </c>
      <c r="X415" s="785">
        <f>IFERROR(X412/H412,"0")+IFERROR(X413/H413,"0")+IFERROR(X414/H414,"0")</f>
        <v>566.66666666666652</v>
      </c>
      <c r="Y415" s="785">
        <f>IFERROR(Y412/H412,"0")+IFERROR(Y413/H413,"0")+IFERROR(Y414/H414,"0")</f>
        <v>568</v>
      </c>
      <c r="Z415" s="785">
        <f>IFERROR(IF(Z412="",0,Z412),"0")+IFERROR(IF(Z413="",0,Z413),"0")+IFERROR(IF(Z414="",0,Z414),"0")</f>
        <v>4.2770400000000004</v>
      </c>
      <c r="AA415" s="786"/>
      <c r="AB415" s="786"/>
      <c r="AC415" s="786"/>
    </row>
    <row r="416" spans="1:68" x14ac:dyDescent="0.2">
      <c r="A416" s="798"/>
      <c r="B416" s="798"/>
      <c r="C416" s="798"/>
      <c r="D416" s="798"/>
      <c r="E416" s="798"/>
      <c r="F416" s="798"/>
      <c r="G416" s="798"/>
      <c r="H416" s="798"/>
      <c r="I416" s="798"/>
      <c r="J416" s="798"/>
      <c r="K416" s="798"/>
      <c r="L416" s="798"/>
      <c r="M416" s="798"/>
      <c r="N416" s="798"/>
      <c r="O416" s="799"/>
      <c r="P416" s="800" t="s">
        <v>71</v>
      </c>
      <c r="Q416" s="801"/>
      <c r="R416" s="801"/>
      <c r="S416" s="801"/>
      <c r="T416" s="801"/>
      <c r="U416" s="801"/>
      <c r="V416" s="802"/>
      <c r="W416" s="37" t="s">
        <v>69</v>
      </c>
      <c r="X416" s="785">
        <f>IFERROR(SUM(X412:X414),"0")</f>
        <v>1190</v>
      </c>
      <c r="Y416" s="785">
        <f>IFERROR(SUM(Y412:Y414),"0")</f>
        <v>1192.8</v>
      </c>
      <c r="Z416" s="37"/>
      <c r="AA416" s="786"/>
      <c r="AB416" s="786"/>
      <c r="AC416" s="786"/>
    </row>
    <row r="417" spans="1:68" ht="27.75" customHeight="1" x14ac:dyDescent="0.2">
      <c r="A417" s="932" t="s">
        <v>691</v>
      </c>
      <c r="B417" s="933"/>
      <c r="C417" s="933"/>
      <c r="D417" s="933"/>
      <c r="E417" s="933"/>
      <c r="F417" s="933"/>
      <c r="G417" s="933"/>
      <c r="H417" s="933"/>
      <c r="I417" s="933"/>
      <c r="J417" s="933"/>
      <c r="K417" s="933"/>
      <c r="L417" s="933"/>
      <c r="M417" s="933"/>
      <c r="N417" s="933"/>
      <c r="O417" s="933"/>
      <c r="P417" s="933"/>
      <c r="Q417" s="933"/>
      <c r="R417" s="933"/>
      <c r="S417" s="933"/>
      <c r="T417" s="933"/>
      <c r="U417" s="933"/>
      <c r="V417" s="933"/>
      <c r="W417" s="933"/>
      <c r="X417" s="933"/>
      <c r="Y417" s="933"/>
      <c r="Z417" s="933"/>
      <c r="AA417" s="48"/>
      <c r="AB417" s="48"/>
      <c r="AC417" s="48"/>
    </row>
    <row r="418" spans="1:68" ht="16.5" customHeight="1" x14ac:dyDescent="0.25">
      <c r="A418" s="805" t="s">
        <v>692</v>
      </c>
      <c r="B418" s="798"/>
      <c r="C418" s="798"/>
      <c r="D418" s="798"/>
      <c r="E418" s="798"/>
      <c r="F418" s="798"/>
      <c r="G418" s="798"/>
      <c r="H418" s="798"/>
      <c r="I418" s="798"/>
      <c r="J418" s="798"/>
      <c r="K418" s="798"/>
      <c r="L418" s="798"/>
      <c r="M418" s="798"/>
      <c r="N418" s="798"/>
      <c r="O418" s="798"/>
      <c r="P418" s="798"/>
      <c r="Q418" s="798"/>
      <c r="R418" s="798"/>
      <c r="S418" s="798"/>
      <c r="T418" s="798"/>
      <c r="U418" s="798"/>
      <c r="V418" s="798"/>
      <c r="W418" s="798"/>
      <c r="X418" s="798"/>
      <c r="Y418" s="798"/>
      <c r="Z418" s="798"/>
      <c r="AA418" s="778"/>
      <c r="AB418" s="778"/>
      <c r="AC418" s="778"/>
    </row>
    <row r="419" spans="1:68" ht="14.25" customHeight="1" x14ac:dyDescent="0.25">
      <c r="A419" s="816" t="s">
        <v>124</v>
      </c>
      <c r="B419" s="798"/>
      <c r="C419" s="798"/>
      <c r="D419" s="798"/>
      <c r="E419" s="798"/>
      <c r="F419" s="798"/>
      <c r="G419" s="798"/>
      <c r="H419" s="798"/>
      <c r="I419" s="798"/>
      <c r="J419" s="798"/>
      <c r="K419" s="798"/>
      <c r="L419" s="798"/>
      <c r="M419" s="798"/>
      <c r="N419" s="798"/>
      <c r="O419" s="798"/>
      <c r="P419" s="798"/>
      <c r="Q419" s="798"/>
      <c r="R419" s="798"/>
      <c r="S419" s="798"/>
      <c r="T419" s="798"/>
      <c r="U419" s="798"/>
      <c r="V419" s="798"/>
      <c r="W419" s="798"/>
      <c r="X419" s="798"/>
      <c r="Y419" s="798"/>
      <c r="Z419" s="798"/>
      <c r="AA419" s="779"/>
      <c r="AB419" s="779"/>
      <c r="AC419" s="779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140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1000</v>
      </c>
      <c r="Y421" s="784">
        <f t="shared" si="82"/>
        <v>1005</v>
      </c>
      <c r="Z421" s="36">
        <f>IFERROR(IF(Y421=0,"",ROUNDUP(Y421/H421,0)*0.02175),"")</f>
        <v>1.4572499999999999</v>
      </c>
      <c r="AA421" s="56"/>
      <c r="AB421" s="57"/>
      <c r="AC421" s="497" t="s">
        <v>697</v>
      </c>
      <c r="AG421" s="64"/>
      <c r="AJ421" s="68" t="s">
        <v>141</v>
      </c>
      <c r="AK421" s="68">
        <v>720</v>
      </c>
      <c r="BB421" s="498" t="s">
        <v>1</v>
      </c>
      <c r="BM421" s="64">
        <f t="shared" si="83"/>
        <v>1032</v>
      </c>
      <c r="BN421" s="64">
        <f t="shared" si="84"/>
        <v>1037.1600000000001</v>
      </c>
      <c r="BO421" s="64">
        <f t="shared" si="85"/>
        <v>1.3888888888888888</v>
      </c>
      <c r="BP421" s="64">
        <f t="shared" si="86"/>
        <v>1.3958333333333333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140</v>
      </c>
      <c r="M423" s="33" t="s">
        <v>68</v>
      </c>
      <c r="N423" s="33"/>
      <c r="O423" s="32">
        <v>60</v>
      </c>
      <c r="P423" s="9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300</v>
      </c>
      <c r="Y423" s="784">
        <f t="shared" si="82"/>
        <v>300</v>
      </c>
      <c r="Z423" s="36">
        <f>IFERROR(IF(Y423=0,"",ROUNDUP(Y423/H423,0)*0.02175),"")</f>
        <v>0.43499999999999994</v>
      </c>
      <c r="AA423" s="56"/>
      <c r="AB423" s="57"/>
      <c r="AC423" s="501" t="s">
        <v>701</v>
      </c>
      <c r="AG423" s="64"/>
      <c r="AJ423" s="68" t="s">
        <v>141</v>
      </c>
      <c r="AK423" s="68">
        <v>720</v>
      </c>
      <c r="BB423" s="502" t="s">
        <v>1</v>
      </c>
      <c r="BM423" s="64">
        <f t="shared" si="83"/>
        <v>309.60000000000002</v>
      </c>
      <c r="BN423" s="64">
        <f t="shared" si="84"/>
        <v>309.60000000000002</v>
      </c>
      <c r="BO423" s="64">
        <f t="shared" si="85"/>
        <v>0.41666666666666663</v>
      </c>
      <c r="BP423" s="64">
        <f t="shared" si="86"/>
        <v>0.41666666666666663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1">
        <v>4607091383997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1">
        <v>4680115884830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140</v>
      </c>
      <c r="M426" s="33" t="s">
        <v>68</v>
      </c>
      <c r="N426" s="33"/>
      <c r="O426" s="32">
        <v>60</v>
      </c>
      <c r="P426" s="8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1800</v>
      </c>
      <c r="Y426" s="784">
        <f t="shared" si="82"/>
        <v>1800</v>
      </c>
      <c r="Z426" s="36">
        <f>IFERROR(IF(Y426=0,"",ROUNDUP(Y426/H426,0)*0.02175),"")</f>
        <v>2.61</v>
      </c>
      <c r="AA426" s="56"/>
      <c r="AB426" s="57"/>
      <c r="AC426" s="507" t="s">
        <v>708</v>
      </c>
      <c r="AG426" s="64"/>
      <c r="AJ426" s="68" t="s">
        <v>141</v>
      </c>
      <c r="AK426" s="68">
        <v>720</v>
      </c>
      <c r="BB426" s="508" t="s">
        <v>1</v>
      </c>
      <c r="BM426" s="64">
        <f t="shared" si="83"/>
        <v>1857.6</v>
      </c>
      <c r="BN426" s="64">
        <f t="shared" si="84"/>
        <v>1857.6</v>
      </c>
      <c r="BO426" s="64">
        <f t="shared" si="85"/>
        <v>2.5</v>
      </c>
      <c r="BP426" s="64">
        <f t="shared" si="86"/>
        <v>2.5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131</v>
      </c>
      <c r="N427" s="33"/>
      <c r="O427" s="32">
        <v>90</v>
      </c>
      <c r="P427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45</v>
      </c>
      <c r="Y430" s="784">
        <f t="shared" si="82"/>
        <v>45</v>
      </c>
      <c r="Z430" s="36">
        <f>IFERROR(IF(Y430=0,"",ROUNDUP(Y430/H430,0)*0.00902),"")</f>
        <v>8.1180000000000002E-2</v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46.89</v>
      </c>
      <c r="BN430" s="64">
        <f t="shared" si="84"/>
        <v>46.89</v>
      </c>
      <c r="BO430" s="64">
        <f t="shared" si="85"/>
        <v>6.8181818181818177E-2</v>
      </c>
      <c r="BP430" s="64">
        <f t="shared" si="86"/>
        <v>6.8181818181818177E-2</v>
      </c>
    </row>
    <row r="431" spans="1:68" x14ac:dyDescent="0.2">
      <c r="A431" s="797"/>
      <c r="B431" s="798"/>
      <c r="C431" s="798"/>
      <c r="D431" s="798"/>
      <c r="E431" s="798"/>
      <c r="F431" s="798"/>
      <c r="G431" s="798"/>
      <c r="H431" s="798"/>
      <c r="I431" s="798"/>
      <c r="J431" s="798"/>
      <c r="K431" s="798"/>
      <c r="L431" s="798"/>
      <c r="M431" s="798"/>
      <c r="N431" s="798"/>
      <c r="O431" s="799"/>
      <c r="P431" s="800" t="s">
        <v>71</v>
      </c>
      <c r="Q431" s="801"/>
      <c r="R431" s="801"/>
      <c r="S431" s="801"/>
      <c r="T431" s="801"/>
      <c r="U431" s="801"/>
      <c r="V431" s="802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215.66666666666669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216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4.5834299999999999</v>
      </c>
      <c r="AA431" s="786"/>
      <c r="AB431" s="786"/>
      <c r="AC431" s="786"/>
    </row>
    <row r="432" spans="1:68" x14ac:dyDescent="0.2">
      <c r="A432" s="798"/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9"/>
      <c r="P432" s="800" t="s">
        <v>71</v>
      </c>
      <c r="Q432" s="801"/>
      <c r="R432" s="801"/>
      <c r="S432" s="801"/>
      <c r="T432" s="801"/>
      <c r="U432" s="801"/>
      <c r="V432" s="802"/>
      <c r="W432" s="37" t="s">
        <v>69</v>
      </c>
      <c r="X432" s="785">
        <f>IFERROR(SUM(X420:X430),"0")</f>
        <v>3145</v>
      </c>
      <c r="Y432" s="785">
        <f>IFERROR(SUM(Y420:Y430),"0")</f>
        <v>3150</v>
      </c>
      <c r="Z432" s="37"/>
      <c r="AA432" s="786"/>
      <c r="AB432" s="786"/>
      <c r="AC432" s="786"/>
    </row>
    <row r="433" spans="1:68" ht="14.25" customHeight="1" x14ac:dyDescent="0.25">
      <c r="A433" s="816" t="s">
        <v>180</v>
      </c>
      <c r="B433" s="798"/>
      <c r="C433" s="798"/>
      <c r="D433" s="798"/>
      <c r="E433" s="798"/>
      <c r="F433" s="798"/>
      <c r="G433" s="798"/>
      <c r="H433" s="798"/>
      <c r="I433" s="798"/>
      <c r="J433" s="798"/>
      <c r="K433" s="798"/>
      <c r="L433" s="798"/>
      <c r="M433" s="798"/>
      <c r="N433" s="798"/>
      <c r="O433" s="798"/>
      <c r="P433" s="798"/>
      <c r="Q433" s="798"/>
      <c r="R433" s="798"/>
      <c r="S433" s="798"/>
      <c r="T433" s="798"/>
      <c r="U433" s="798"/>
      <c r="V433" s="798"/>
      <c r="W433" s="798"/>
      <c r="X433" s="798"/>
      <c r="Y433" s="798"/>
      <c r="Z433" s="798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140</v>
      </c>
      <c r="M434" s="33" t="s">
        <v>131</v>
      </c>
      <c r="N434" s="33"/>
      <c r="O434" s="32">
        <v>50</v>
      </c>
      <c r="P434" s="12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1100</v>
      </c>
      <c r="Y434" s="784">
        <f>IFERROR(IF(X434="",0,CEILING((X434/$H434),1)*$H434),"")</f>
        <v>1110</v>
      </c>
      <c r="Z434" s="36">
        <f>IFERROR(IF(Y434=0,"",ROUNDUP(Y434/H434,0)*0.02175),"")</f>
        <v>1.6094999999999999</v>
      </c>
      <c r="AA434" s="56"/>
      <c r="AB434" s="57"/>
      <c r="AC434" s="517" t="s">
        <v>721</v>
      </c>
      <c r="AG434" s="64"/>
      <c r="AJ434" s="68" t="s">
        <v>141</v>
      </c>
      <c r="AK434" s="68">
        <v>720</v>
      </c>
      <c r="BB434" s="518" t="s">
        <v>1</v>
      </c>
      <c r="BM434" s="64">
        <f>IFERROR(X434*I434/H434,"0")</f>
        <v>1135.2</v>
      </c>
      <c r="BN434" s="64">
        <f>IFERROR(Y434*I434/H434,"0")</f>
        <v>1145.52</v>
      </c>
      <c r="BO434" s="64">
        <f>IFERROR(1/J434*(X434/H434),"0")</f>
        <v>1.5277777777777777</v>
      </c>
      <c r="BP434" s="64">
        <f>IFERROR(1/J434*(Y434/H434),"0")</f>
        <v>1.5416666666666665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131</v>
      </c>
      <c r="N435" s="33"/>
      <c r="O435" s="32">
        <v>50</v>
      </c>
      <c r="P435" s="11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7"/>
      <c r="B436" s="798"/>
      <c r="C436" s="798"/>
      <c r="D436" s="798"/>
      <c r="E436" s="798"/>
      <c r="F436" s="798"/>
      <c r="G436" s="798"/>
      <c r="H436" s="798"/>
      <c r="I436" s="798"/>
      <c r="J436" s="798"/>
      <c r="K436" s="798"/>
      <c r="L436" s="798"/>
      <c r="M436" s="798"/>
      <c r="N436" s="798"/>
      <c r="O436" s="799"/>
      <c r="P436" s="800" t="s">
        <v>71</v>
      </c>
      <c r="Q436" s="801"/>
      <c r="R436" s="801"/>
      <c r="S436" s="801"/>
      <c r="T436" s="801"/>
      <c r="U436" s="801"/>
      <c r="V436" s="802"/>
      <c r="W436" s="37" t="s">
        <v>72</v>
      </c>
      <c r="X436" s="785">
        <f>IFERROR(X434/H434,"0")+IFERROR(X435/H435,"0")</f>
        <v>73.333333333333329</v>
      </c>
      <c r="Y436" s="785">
        <f>IFERROR(Y434/H434,"0")+IFERROR(Y435/H435,"0")</f>
        <v>74</v>
      </c>
      <c r="Z436" s="785">
        <f>IFERROR(IF(Z434="",0,Z434),"0")+IFERROR(IF(Z435="",0,Z435),"0")</f>
        <v>1.6094999999999999</v>
      </c>
      <c r="AA436" s="786"/>
      <c r="AB436" s="786"/>
      <c r="AC436" s="786"/>
    </row>
    <row r="437" spans="1:68" x14ac:dyDescent="0.2">
      <c r="A437" s="798"/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9"/>
      <c r="P437" s="800" t="s">
        <v>71</v>
      </c>
      <c r="Q437" s="801"/>
      <c r="R437" s="801"/>
      <c r="S437" s="801"/>
      <c r="T437" s="801"/>
      <c r="U437" s="801"/>
      <c r="V437" s="802"/>
      <c r="W437" s="37" t="s">
        <v>69</v>
      </c>
      <c r="X437" s="785">
        <f>IFERROR(SUM(X434:X435),"0")</f>
        <v>1100</v>
      </c>
      <c r="Y437" s="785">
        <f>IFERROR(SUM(Y434:Y435),"0")</f>
        <v>1110</v>
      </c>
      <c r="Z437" s="37"/>
      <c r="AA437" s="786"/>
      <c r="AB437" s="786"/>
      <c r="AC437" s="786"/>
    </row>
    <row r="438" spans="1:68" ht="14.25" customHeight="1" x14ac:dyDescent="0.25">
      <c r="A438" s="816" t="s">
        <v>73</v>
      </c>
      <c r="B438" s="798"/>
      <c r="C438" s="798"/>
      <c r="D438" s="798"/>
      <c r="E438" s="798"/>
      <c r="F438" s="798"/>
      <c r="G438" s="798"/>
      <c r="H438" s="798"/>
      <c r="I438" s="798"/>
      <c r="J438" s="798"/>
      <c r="K438" s="798"/>
      <c r="L438" s="798"/>
      <c r="M438" s="798"/>
      <c r="N438" s="798"/>
      <c r="O438" s="798"/>
      <c r="P438" s="798"/>
      <c r="Q438" s="798"/>
      <c r="R438" s="798"/>
      <c r="S438" s="798"/>
      <c r="T438" s="798"/>
      <c r="U438" s="798"/>
      <c r="V438" s="798"/>
      <c r="W438" s="798"/>
      <c r="X438" s="798"/>
      <c r="Y438" s="798"/>
      <c r="Z438" s="798"/>
      <c r="AA438" s="779"/>
      <c r="AB438" s="779"/>
      <c r="AC438" s="779"/>
    </row>
    <row r="439" spans="1:68" ht="27" customHeight="1" x14ac:dyDescent="0.25">
      <c r="A439" s="54" t="s">
        <v>724</v>
      </c>
      <c r="B439" s="54" t="s">
        <v>725</v>
      </c>
      <c r="C439" s="31">
        <v>4301051560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128</v>
      </c>
      <c r="N439" s="33"/>
      <c r="O439" s="32">
        <v>40</v>
      </c>
      <c r="P439" s="11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1">
        <v>4607091383928</v>
      </c>
      <c r="E440" s="792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128</v>
      </c>
      <c r="N440" s="33"/>
      <c r="O440" s="32">
        <v>40</v>
      </c>
      <c r="P440" s="1048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4301051639</v>
      </c>
      <c r="D441" s="791">
        <v>4607091383928</v>
      </c>
      <c r="E441" s="792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732</v>
      </c>
      <c r="B442" s="54" t="s">
        <v>733</v>
      </c>
      <c r="C442" s="31">
        <v>4301051897</v>
      </c>
      <c r="D442" s="791">
        <v>4607091384260</v>
      </c>
      <c r="E442" s="792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128</v>
      </c>
      <c r="N442" s="33"/>
      <c r="O442" s="32">
        <v>40</v>
      </c>
      <c r="P442" s="955" t="s">
        <v>734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customHeight="1" x14ac:dyDescent="0.25">
      <c r="A443" s="54" t="s">
        <v>732</v>
      </c>
      <c r="B443" s="54" t="s">
        <v>736</v>
      </c>
      <c r="C443" s="31">
        <v>4301051636</v>
      </c>
      <c r="D443" s="791">
        <v>4607091384260</v>
      </c>
      <c r="E443" s="792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8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60</v>
      </c>
      <c r="Y443" s="784">
        <f>IFERROR(IF(X443="",0,CEILING((X443/$H443),1)*$H443),"")</f>
        <v>62.4</v>
      </c>
      <c r="Z443" s="36">
        <f>IFERROR(IF(Y443=0,"",ROUNDUP(Y443/H443,0)*0.02175),"")</f>
        <v>0.17399999999999999</v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64.338461538461544</v>
      </c>
      <c r="BN443" s="64">
        <f>IFERROR(Y443*I443/H443,"0")</f>
        <v>66.912000000000006</v>
      </c>
      <c r="BO443" s="64">
        <f>IFERROR(1/J443*(X443/H443),"0")</f>
        <v>0.13736263736263735</v>
      </c>
      <c r="BP443" s="64">
        <f>IFERROR(1/J443*(Y443/H443),"0")</f>
        <v>0.14285714285714285</v>
      </c>
    </row>
    <row r="444" spans="1:68" x14ac:dyDescent="0.2">
      <c r="A444" s="797"/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9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5">
        <f>IFERROR(X439/H439,"0")+IFERROR(X440/H440,"0")+IFERROR(X441/H441,"0")+IFERROR(X442/H442,"0")+IFERROR(X443/H443,"0")</f>
        <v>7.6923076923076925</v>
      </c>
      <c r="Y444" s="785">
        <f>IFERROR(Y439/H439,"0")+IFERROR(Y440/H440,"0")+IFERROR(Y441/H441,"0")+IFERROR(Y442/H442,"0")+IFERROR(Y443/H443,"0")</f>
        <v>8</v>
      </c>
      <c r="Z444" s="785">
        <f>IFERROR(IF(Z439="",0,Z439),"0")+IFERROR(IF(Z440="",0,Z440),"0")+IFERROR(IF(Z441="",0,Z441),"0")+IFERROR(IF(Z442="",0,Z442),"0")+IFERROR(IF(Z443="",0,Z443),"0")</f>
        <v>0.17399999999999999</v>
      </c>
      <c r="AA444" s="786"/>
      <c r="AB444" s="786"/>
      <c r="AC444" s="786"/>
    </row>
    <row r="445" spans="1:68" x14ac:dyDescent="0.2">
      <c r="A445" s="798"/>
      <c r="B445" s="798"/>
      <c r="C445" s="798"/>
      <c r="D445" s="798"/>
      <c r="E445" s="798"/>
      <c r="F445" s="798"/>
      <c r="G445" s="798"/>
      <c r="H445" s="798"/>
      <c r="I445" s="798"/>
      <c r="J445" s="798"/>
      <c r="K445" s="798"/>
      <c r="L445" s="798"/>
      <c r="M445" s="798"/>
      <c r="N445" s="798"/>
      <c r="O445" s="799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5">
        <f>IFERROR(SUM(X439:X443),"0")</f>
        <v>60</v>
      </c>
      <c r="Y445" s="785">
        <f>IFERROR(SUM(Y439:Y443),"0")</f>
        <v>62.4</v>
      </c>
      <c r="Z445" s="37"/>
      <c r="AA445" s="786"/>
      <c r="AB445" s="786"/>
      <c r="AC445" s="786"/>
    </row>
    <row r="446" spans="1:68" ht="14.25" customHeight="1" x14ac:dyDescent="0.25">
      <c r="A446" s="816" t="s">
        <v>227</v>
      </c>
      <c r="B446" s="798"/>
      <c r="C446" s="798"/>
      <c r="D446" s="798"/>
      <c r="E446" s="798"/>
      <c r="F446" s="798"/>
      <c r="G446" s="798"/>
      <c r="H446" s="798"/>
      <c r="I446" s="798"/>
      <c r="J446" s="798"/>
      <c r="K446" s="798"/>
      <c r="L446" s="798"/>
      <c r="M446" s="798"/>
      <c r="N446" s="798"/>
      <c r="O446" s="798"/>
      <c r="P446" s="798"/>
      <c r="Q446" s="798"/>
      <c r="R446" s="798"/>
      <c r="S446" s="798"/>
      <c r="T446" s="798"/>
      <c r="U446" s="798"/>
      <c r="V446" s="798"/>
      <c r="W446" s="798"/>
      <c r="X446" s="798"/>
      <c r="Y446" s="798"/>
      <c r="Z446" s="798"/>
      <c r="AA446" s="779"/>
      <c r="AB446" s="779"/>
      <c r="AC446" s="779"/>
    </row>
    <row r="447" spans="1:68" ht="37.5" customHeight="1" x14ac:dyDescent="0.25">
      <c r="A447" s="54" t="s">
        <v>738</v>
      </c>
      <c r="B447" s="54" t="s">
        <v>739</v>
      </c>
      <c r="C447" s="31">
        <v>4301060345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customHeight="1" x14ac:dyDescent="0.25">
      <c r="A448" s="54" t="s">
        <v>738</v>
      </c>
      <c r="B448" s="54" t="s">
        <v>741</v>
      </c>
      <c r="C448" s="31">
        <v>4301060439</v>
      </c>
      <c r="D448" s="791">
        <v>4607091384673</v>
      </c>
      <c r="E448" s="792"/>
      <c r="F448" s="782">
        <v>1.5</v>
      </c>
      <c r="G448" s="32">
        <v>6</v>
      </c>
      <c r="H448" s="782">
        <v>9</v>
      </c>
      <c r="I448" s="782">
        <v>9.5640000000000001</v>
      </c>
      <c r="J448" s="32">
        <v>56</v>
      </c>
      <c r="K448" s="32" t="s">
        <v>127</v>
      </c>
      <c r="L448" s="32"/>
      <c r="M448" s="33" t="s">
        <v>128</v>
      </c>
      <c r="N448" s="33"/>
      <c r="O448" s="32">
        <v>30</v>
      </c>
      <c r="P448" s="1050" t="s">
        <v>742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743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744</v>
      </c>
      <c r="C449" s="31">
        <v>4301060314</v>
      </c>
      <c r="D449" s="791">
        <v>4607091384673</v>
      </c>
      <c r="E449" s="792"/>
      <c r="F449" s="782">
        <v>1.3</v>
      </c>
      <c r="G449" s="32">
        <v>6</v>
      </c>
      <c r="H449" s="782">
        <v>7.8</v>
      </c>
      <c r="I449" s="782">
        <v>8.3640000000000008</v>
      </c>
      <c r="J449" s="32">
        <v>56</v>
      </c>
      <c r="K449" s="32" t="s">
        <v>127</v>
      </c>
      <c r="L449" s="32"/>
      <c r="M449" s="33" t="s">
        <v>68</v>
      </c>
      <c r="N449" s="33"/>
      <c r="O449" s="32">
        <v>30</v>
      </c>
      <c r="P449" s="12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30</v>
      </c>
      <c r="Y449" s="784">
        <f>IFERROR(IF(X449="",0,CEILING((X449/$H449),1)*$H449),"")</f>
        <v>31.2</v>
      </c>
      <c r="Z449" s="36">
        <f>IFERROR(IF(Y449=0,"",ROUNDUP(Y449/H449,0)*0.02175),"")</f>
        <v>8.6999999999999994E-2</v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32.169230769230772</v>
      </c>
      <c r="BN449" s="64">
        <f>IFERROR(Y449*I449/H449,"0")</f>
        <v>33.456000000000003</v>
      </c>
      <c r="BO449" s="64">
        <f>IFERROR(1/J449*(X449/H449),"0")</f>
        <v>6.8681318681318673E-2</v>
      </c>
      <c r="BP449" s="64">
        <f>IFERROR(1/J449*(Y449/H449),"0")</f>
        <v>7.1428571428571425E-2</v>
      </c>
    </row>
    <row r="450" spans="1:68" x14ac:dyDescent="0.2">
      <c r="A450" s="797"/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99"/>
      <c r="P450" s="800" t="s">
        <v>71</v>
      </c>
      <c r="Q450" s="801"/>
      <c r="R450" s="801"/>
      <c r="S450" s="801"/>
      <c r="T450" s="801"/>
      <c r="U450" s="801"/>
      <c r="V450" s="802"/>
      <c r="W450" s="37" t="s">
        <v>72</v>
      </c>
      <c r="X450" s="785">
        <f>IFERROR(X447/H447,"0")+IFERROR(X448/H448,"0")+IFERROR(X449/H449,"0")</f>
        <v>3.8461538461538463</v>
      </c>
      <c r="Y450" s="785">
        <f>IFERROR(Y447/H447,"0")+IFERROR(Y448/H448,"0")+IFERROR(Y449/H449,"0")</f>
        <v>4</v>
      </c>
      <c r="Z450" s="785">
        <f>IFERROR(IF(Z447="",0,Z447),"0")+IFERROR(IF(Z448="",0,Z448),"0")+IFERROR(IF(Z449="",0,Z449),"0")</f>
        <v>8.6999999999999994E-2</v>
      </c>
      <c r="AA450" s="786"/>
      <c r="AB450" s="786"/>
      <c r="AC450" s="786"/>
    </row>
    <row r="451" spans="1:68" x14ac:dyDescent="0.2">
      <c r="A451" s="798"/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99"/>
      <c r="P451" s="800" t="s">
        <v>71</v>
      </c>
      <c r="Q451" s="801"/>
      <c r="R451" s="801"/>
      <c r="S451" s="801"/>
      <c r="T451" s="801"/>
      <c r="U451" s="801"/>
      <c r="V451" s="802"/>
      <c r="W451" s="37" t="s">
        <v>69</v>
      </c>
      <c r="X451" s="785">
        <f>IFERROR(SUM(X447:X449),"0")</f>
        <v>30</v>
      </c>
      <c r="Y451" s="785">
        <f>IFERROR(SUM(Y447:Y449),"0")</f>
        <v>31.2</v>
      </c>
      <c r="Z451" s="37"/>
      <c r="AA451" s="786"/>
      <c r="AB451" s="786"/>
      <c r="AC451" s="786"/>
    </row>
    <row r="452" spans="1:68" ht="16.5" customHeight="1" x14ac:dyDescent="0.25">
      <c r="A452" s="805" t="s">
        <v>746</v>
      </c>
      <c r="B452" s="798"/>
      <c r="C452" s="798"/>
      <c r="D452" s="798"/>
      <c r="E452" s="798"/>
      <c r="F452" s="798"/>
      <c r="G452" s="798"/>
      <c r="H452" s="798"/>
      <c r="I452" s="798"/>
      <c r="J452" s="798"/>
      <c r="K452" s="798"/>
      <c r="L452" s="798"/>
      <c r="M452" s="798"/>
      <c r="N452" s="798"/>
      <c r="O452" s="798"/>
      <c r="P452" s="798"/>
      <c r="Q452" s="798"/>
      <c r="R452" s="798"/>
      <c r="S452" s="798"/>
      <c r="T452" s="798"/>
      <c r="U452" s="798"/>
      <c r="V452" s="798"/>
      <c r="W452" s="798"/>
      <c r="X452" s="798"/>
      <c r="Y452" s="798"/>
      <c r="Z452" s="798"/>
      <c r="AA452" s="778"/>
      <c r="AB452" s="778"/>
      <c r="AC452" s="778"/>
    </row>
    <row r="453" spans="1:68" ht="14.25" customHeight="1" x14ac:dyDescent="0.25">
      <c r="A453" s="816" t="s">
        <v>124</v>
      </c>
      <c r="B453" s="798"/>
      <c r="C453" s="798"/>
      <c r="D453" s="798"/>
      <c r="E453" s="798"/>
      <c r="F453" s="798"/>
      <c r="G453" s="798"/>
      <c r="H453" s="798"/>
      <c r="I453" s="798"/>
      <c r="J453" s="798"/>
      <c r="K453" s="798"/>
      <c r="L453" s="798"/>
      <c r="M453" s="798"/>
      <c r="N453" s="798"/>
      <c r="O453" s="798"/>
      <c r="P453" s="798"/>
      <c r="Q453" s="798"/>
      <c r="R453" s="798"/>
      <c r="S453" s="798"/>
      <c r="T453" s="798"/>
      <c r="U453" s="798"/>
      <c r="V453" s="798"/>
      <c r="W453" s="798"/>
      <c r="X453" s="798"/>
      <c r="Y453" s="798"/>
      <c r="Z453" s="798"/>
      <c r="AA453" s="779"/>
      <c r="AB453" s="779"/>
      <c r="AC453" s="779"/>
    </row>
    <row r="454" spans="1:68" ht="27" customHeight="1" x14ac:dyDescent="0.25">
      <c r="A454" s="54" t="s">
        <v>747</v>
      </c>
      <c r="B454" s="54" t="s">
        <v>748</v>
      </c>
      <c r="C454" s="31">
        <v>4301011483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749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750</v>
      </c>
      <c r="C455" s="31">
        <v>4301011873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15" t="s">
        <v>751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4301011655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749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4301011872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1">
        <v>4607091384192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131</v>
      </c>
      <c r="N458" s="33"/>
      <c r="O458" s="32">
        <v>60</v>
      </c>
      <c r="P458" s="8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1">
        <v>4680115884892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50</v>
      </c>
      <c r="Y460" s="784">
        <f t="shared" si="87"/>
        <v>60</v>
      </c>
      <c r="Z460" s="36">
        <f t="shared" si="88"/>
        <v>0.10874999999999999</v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52</v>
      </c>
      <c r="BN460" s="64">
        <f t="shared" si="90"/>
        <v>62.400000000000006</v>
      </c>
      <c r="BO460" s="64">
        <f t="shared" si="91"/>
        <v>7.4404761904761904E-2</v>
      </c>
      <c r="BP460" s="64">
        <f t="shared" si="92"/>
        <v>8.9285714285714274E-2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797"/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99"/>
      <c r="P462" s="800" t="s">
        <v>71</v>
      </c>
      <c r="Q462" s="801"/>
      <c r="R462" s="801"/>
      <c r="S462" s="801"/>
      <c r="T462" s="801"/>
      <c r="U462" s="801"/>
      <c r="V462" s="802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4.166666666666667</v>
      </c>
      <c r="Y462" s="785">
        <f>IFERROR(Y454/H454,"0")+IFERROR(Y455/H455,"0")+IFERROR(Y456/H456,"0")+IFERROR(Y457/H457,"0")+IFERROR(Y458/H458,"0")+IFERROR(Y459/H459,"0")+IFERROR(Y460/H460,"0")+IFERROR(Y461/H461,"0")</f>
        <v>5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0.10874999999999999</v>
      </c>
      <c r="AA462" s="786"/>
      <c r="AB462" s="786"/>
      <c r="AC462" s="786"/>
    </row>
    <row r="463" spans="1:68" x14ac:dyDescent="0.2">
      <c r="A463" s="798"/>
      <c r="B463" s="798"/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  <c r="O463" s="799"/>
      <c r="P463" s="800" t="s">
        <v>71</v>
      </c>
      <c r="Q463" s="801"/>
      <c r="R463" s="801"/>
      <c r="S463" s="801"/>
      <c r="T463" s="801"/>
      <c r="U463" s="801"/>
      <c r="V463" s="802"/>
      <c r="W463" s="37" t="s">
        <v>69</v>
      </c>
      <c r="X463" s="785">
        <f>IFERROR(SUM(X454:X461),"0")</f>
        <v>50</v>
      </c>
      <c r="Y463" s="785">
        <f>IFERROR(SUM(Y454:Y461),"0")</f>
        <v>60</v>
      </c>
      <c r="Z463" s="37"/>
      <c r="AA463" s="786"/>
      <c r="AB463" s="786"/>
      <c r="AC463" s="786"/>
    </row>
    <row r="464" spans="1:68" ht="14.25" customHeight="1" x14ac:dyDescent="0.25">
      <c r="A464" s="816" t="s">
        <v>64</v>
      </c>
      <c r="B464" s="798"/>
      <c r="C464" s="798"/>
      <c r="D464" s="798"/>
      <c r="E464" s="798"/>
      <c r="F464" s="798"/>
      <c r="G464" s="798"/>
      <c r="H464" s="798"/>
      <c r="I464" s="798"/>
      <c r="J464" s="798"/>
      <c r="K464" s="798"/>
      <c r="L464" s="798"/>
      <c r="M464" s="798"/>
      <c r="N464" s="798"/>
      <c r="O464" s="798"/>
      <c r="P464" s="798"/>
      <c r="Q464" s="798"/>
      <c r="R464" s="798"/>
      <c r="S464" s="798"/>
      <c r="T464" s="798"/>
      <c r="U464" s="798"/>
      <c r="V464" s="798"/>
      <c r="W464" s="798"/>
      <c r="X464" s="798"/>
      <c r="Y464" s="798"/>
      <c r="Z464" s="798"/>
      <c r="AA464" s="779"/>
      <c r="AB464" s="779"/>
      <c r="AC464" s="779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7"/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9"/>
      <c r="P467" s="800" t="s">
        <v>71</v>
      </c>
      <c r="Q467" s="801"/>
      <c r="R467" s="801"/>
      <c r="S467" s="801"/>
      <c r="T467" s="801"/>
      <c r="U467" s="801"/>
      <c r="V467" s="802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x14ac:dyDescent="0.2">
      <c r="A468" s="798"/>
      <c r="B468" s="798"/>
      <c r="C468" s="798"/>
      <c r="D468" s="798"/>
      <c r="E468" s="798"/>
      <c r="F468" s="798"/>
      <c r="G468" s="798"/>
      <c r="H468" s="798"/>
      <c r="I468" s="798"/>
      <c r="J468" s="798"/>
      <c r="K468" s="798"/>
      <c r="L468" s="798"/>
      <c r="M468" s="798"/>
      <c r="N468" s="798"/>
      <c r="O468" s="799"/>
      <c r="P468" s="800" t="s">
        <v>71</v>
      </c>
      <c r="Q468" s="801"/>
      <c r="R468" s="801"/>
      <c r="S468" s="801"/>
      <c r="T468" s="801"/>
      <c r="U468" s="801"/>
      <c r="V468" s="802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customHeight="1" x14ac:dyDescent="0.25">
      <c r="A469" s="816" t="s">
        <v>73</v>
      </c>
      <c r="B469" s="798"/>
      <c r="C469" s="798"/>
      <c r="D469" s="798"/>
      <c r="E469" s="798"/>
      <c r="F469" s="798"/>
      <c r="G469" s="798"/>
      <c r="H469" s="798"/>
      <c r="I469" s="798"/>
      <c r="J469" s="798"/>
      <c r="K469" s="798"/>
      <c r="L469" s="798"/>
      <c r="M469" s="798"/>
      <c r="N469" s="798"/>
      <c r="O469" s="798"/>
      <c r="P469" s="798"/>
      <c r="Q469" s="798"/>
      <c r="R469" s="798"/>
      <c r="S469" s="798"/>
      <c r="T469" s="798"/>
      <c r="U469" s="798"/>
      <c r="V469" s="798"/>
      <c r="W469" s="798"/>
      <c r="X469" s="798"/>
      <c r="Y469" s="798"/>
      <c r="Z469" s="798"/>
      <c r="AA469" s="779"/>
      <c r="AB469" s="779"/>
      <c r="AC469" s="779"/>
    </row>
    <row r="470" spans="1:68" ht="27" customHeight="1" x14ac:dyDescent="0.25">
      <c r="A470" s="54" t="s">
        <v>771</v>
      </c>
      <c r="B470" s="54" t="s">
        <v>772</v>
      </c>
      <c r="C470" s="31">
        <v>4301051899</v>
      </c>
      <c r="D470" s="791">
        <v>4607091384246</v>
      </c>
      <c r="E470" s="792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128</v>
      </c>
      <c r="N470" s="33"/>
      <c r="O470" s="32">
        <v>40</v>
      </c>
      <c r="P470" s="1140" t="s">
        <v>773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customHeight="1" x14ac:dyDescent="0.25">
      <c r="A471" s="54" t="s">
        <v>771</v>
      </c>
      <c r="B471" s="54" t="s">
        <v>775</v>
      </c>
      <c r="C471" s="31">
        <v>4301051635</v>
      </c>
      <c r="D471" s="791">
        <v>4607091384246</v>
      </c>
      <c r="E471" s="792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87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128</v>
      </c>
      <c r="N473" s="33"/>
      <c r="O473" s="32">
        <v>40</v>
      </c>
      <c r="P473" s="861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37.5" customHeight="1" x14ac:dyDescent="0.25">
      <c r="A474" s="54" t="s">
        <v>783</v>
      </c>
      <c r="B474" s="54" t="s">
        <v>784</v>
      </c>
      <c r="C474" s="31">
        <v>4301051634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776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27" customHeight="1" x14ac:dyDescent="0.25">
      <c r="A475" s="54" t="s">
        <v>783</v>
      </c>
      <c r="B475" s="54" t="s">
        <v>785</v>
      </c>
      <c r="C475" s="31">
        <v>4301051297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786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797"/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9"/>
      <c r="P477" s="800" t="s">
        <v>71</v>
      </c>
      <c r="Q477" s="801"/>
      <c r="R477" s="801"/>
      <c r="S477" s="801"/>
      <c r="T477" s="801"/>
      <c r="U477" s="801"/>
      <c r="V477" s="802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x14ac:dyDescent="0.2">
      <c r="A478" s="798"/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9"/>
      <c r="P478" s="800" t="s">
        <v>71</v>
      </c>
      <c r="Q478" s="801"/>
      <c r="R478" s="801"/>
      <c r="S478" s="801"/>
      <c r="T478" s="801"/>
      <c r="U478" s="801"/>
      <c r="V478" s="802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customHeight="1" x14ac:dyDescent="0.25">
      <c r="A479" s="816" t="s">
        <v>227</v>
      </c>
      <c r="B479" s="798"/>
      <c r="C479" s="798"/>
      <c r="D479" s="798"/>
      <c r="E479" s="798"/>
      <c r="F479" s="798"/>
      <c r="G479" s="798"/>
      <c r="H479" s="798"/>
      <c r="I479" s="798"/>
      <c r="J479" s="798"/>
      <c r="K479" s="798"/>
      <c r="L479" s="798"/>
      <c r="M479" s="798"/>
      <c r="N479" s="798"/>
      <c r="O479" s="798"/>
      <c r="P479" s="798"/>
      <c r="Q479" s="798"/>
      <c r="R479" s="798"/>
      <c r="S479" s="798"/>
      <c r="T479" s="798"/>
      <c r="U479" s="798"/>
      <c r="V479" s="798"/>
      <c r="W479" s="798"/>
      <c r="X479" s="798"/>
      <c r="Y479" s="798"/>
      <c r="Z479" s="798"/>
      <c r="AA479" s="779"/>
      <c r="AB479" s="779"/>
      <c r="AC479" s="779"/>
    </row>
    <row r="480" spans="1:68" ht="27" customHeight="1" x14ac:dyDescent="0.25">
      <c r="A480" s="54" t="s">
        <v>789</v>
      </c>
      <c r="B480" s="54" t="s">
        <v>790</v>
      </c>
      <c r="C480" s="31">
        <v>4301060441</v>
      </c>
      <c r="D480" s="791">
        <v>4607091389357</v>
      </c>
      <c r="E480" s="792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128</v>
      </c>
      <c r="N480" s="33"/>
      <c r="O480" s="32">
        <v>40</v>
      </c>
      <c r="P480" s="951" t="s">
        <v>791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793</v>
      </c>
      <c r="C481" s="31">
        <v>4301060377</v>
      </c>
      <c r="D481" s="791">
        <v>4607091389357</v>
      </c>
      <c r="E481" s="792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92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797"/>
      <c r="B482" s="798"/>
      <c r="C482" s="798"/>
      <c r="D482" s="798"/>
      <c r="E482" s="798"/>
      <c r="F482" s="798"/>
      <c r="G482" s="798"/>
      <c r="H482" s="798"/>
      <c r="I482" s="798"/>
      <c r="J482" s="798"/>
      <c r="K482" s="798"/>
      <c r="L482" s="798"/>
      <c r="M482" s="798"/>
      <c r="N482" s="798"/>
      <c r="O482" s="799"/>
      <c r="P482" s="800" t="s">
        <v>71</v>
      </c>
      <c r="Q482" s="801"/>
      <c r="R482" s="801"/>
      <c r="S482" s="801"/>
      <c r="T482" s="801"/>
      <c r="U482" s="801"/>
      <c r="V482" s="802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x14ac:dyDescent="0.2">
      <c r="A483" s="798"/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9"/>
      <c r="P483" s="800" t="s">
        <v>71</v>
      </c>
      <c r="Q483" s="801"/>
      <c r="R483" s="801"/>
      <c r="S483" s="801"/>
      <c r="T483" s="801"/>
      <c r="U483" s="801"/>
      <c r="V483" s="802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customHeight="1" x14ac:dyDescent="0.2">
      <c r="A484" s="932" t="s">
        <v>795</v>
      </c>
      <c r="B484" s="933"/>
      <c r="C484" s="933"/>
      <c r="D484" s="933"/>
      <c r="E484" s="933"/>
      <c r="F484" s="933"/>
      <c r="G484" s="933"/>
      <c r="H484" s="933"/>
      <c r="I484" s="933"/>
      <c r="J484" s="933"/>
      <c r="K484" s="933"/>
      <c r="L484" s="933"/>
      <c r="M484" s="933"/>
      <c r="N484" s="933"/>
      <c r="O484" s="933"/>
      <c r="P484" s="933"/>
      <c r="Q484" s="933"/>
      <c r="R484" s="933"/>
      <c r="S484" s="933"/>
      <c r="T484" s="933"/>
      <c r="U484" s="933"/>
      <c r="V484" s="933"/>
      <c r="W484" s="933"/>
      <c r="X484" s="933"/>
      <c r="Y484" s="933"/>
      <c r="Z484" s="933"/>
      <c r="AA484" s="48"/>
      <c r="AB484" s="48"/>
      <c r="AC484" s="48"/>
    </row>
    <row r="485" spans="1:68" ht="16.5" customHeight="1" x14ac:dyDescent="0.25">
      <c r="A485" s="805" t="s">
        <v>796</v>
      </c>
      <c r="B485" s="798"/>
      <c r="C485" s="798"/>
      <c r="D485" s="798"/>
      <c r="E485" s="798"/>
      <c r="F485" s="798"/>
      <c r="G485" s="798"/>
      <c r="H485" s="798"/>
      <c r="I485" s="798"/>
      <c r="J485" s="798"/>
      <c r="K485" s="798"/>
      <c r="L485" s="798"/>
      <c r="M485" s="798"/>
      <c r="N485" s="798"/>
      <c r="O485" s="798"/>
      <c r="P485" s="798"/>
      <c r="Q485" s="798"/>
      <c r="R485" s="798"/>
      <c r="S485" s="798"/>
      <c r="T485" s="798"/>
      <c r="U485" s="798"/>
      <c r="V485" s="798"/>
      <c r="W485" s="798"/>
      <c r="X485" s="798"/>
      <c r="Y485" s="798"/>
      <c r="Z485" s="798"/>
      <c r="AA485" s="778"/>
      <c r="AB485" s="778"/>
      <c r="AC485" s="778"/>
    </row>
    <row r="486" spans="1:68" ht="14.25" customHeight="1" x14ac:dyDescent="0.25">
      <c r="A486" s="816" t="s">
        <v>124</v>
      </c>
      <c r="B486" s="798"/>
      <c r="C486" s="798"/>
      <c r="D486" s="798"/>
      <c r="E486" s="798"/>
      <c r="F486" s="798"/>
      <c r="G486" s="798"/>
      <c r="H486" s="798"/>
      <c r="I486" s="798"/>
      <c r="J486" s="798"/>
      <c r="K486" s="798"/>
      <c r="L486" s="798"/>
      <c r="M486" s="798"/>
      <c r="N486" s="798"/>
      <c r="O486" s="798"/>
      <c r="P486" s="798"/>
      <c r="Q486" s="798"/>
      <c r="R486" s="798"/>
      <c r="S486" s="798"/>
      <c r="T486" s="798"/>
      <c r="U486" s="798"/>
      <c r="V486" s="798"/>
      <c r="W486" s="798"/>
      <c r="X486" s="798"/>
      <c r="Y486" s="798"/>
      <c r="Z486" s="798"/>
      <c r="AA486" s="779"/>
      <c r="AB486" s="779"/>
      <c r="AC486" s="779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131</v>
      </c>
      <c r="N487" s="33"/>
      <c r="O487" s="32">
        <v>50</v>
      </c>
      <c r="P487" s="10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97"/>
      <c r="B488" s="798"/>
      <c r="C488" s="798"/>
      <c r="D488" s="798"/>
      <c r="E488" s="798"/>
      <c r="F488" s="798"/>
      <c r="G488" s="798"/>
      <c r="H488" s="798"/>
      <c r="I488" s="798"/>
      <c r="J488" s="798"/>
      <c r="K488" s="798"/>
      <c r="L488" s="798"/>
      <c r="M488" s="798"/>
      <c r="N488" s="798"/>
      <c r="O488" s="799"/>
      <c r="P488" s="800" t="s">
        <v>71</v>
      </c>
      <c r="Q488" s="801"/>
      <c r="R488" s="801"/>
      <c r="S488" s="801"/>
      <c r="T488" s="801"/>
      <c r="U488" s="801"/>
      <c r="V488" s="802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x14ac:dyDescent="0.2">
      <c r="A489" s="798"/>
      <c r="B489" s="798"/>
      <c r="C489" s="798"/>
      <c r="D489" s="798"/>
      <c r="E489" s="798"/>
      <c r="F489" s="798"/>
      <c r="G489" s="798"/>
      <c r="H489" s="798"/>
      <c r="I489" s="798"/>
      <c r="J489" s="798"/>
      <c r="K489" s="798"/>
      <c r="L489" s="798"/>
      <c r="M489" s="798"/>
      <c r="N489" s="798"/>
      <c r="O489" s="799"/>
      <c r="P489" s="800" t="s">
        <v>71</v>
      </c>
      <c r="Q489" s="801"/>
      <c r="R489" s="801"/>
      <c r="S489" s="801"/>
      <c r="T489" s="801"/>
      <c r="U489" s="801"/>
      <c r="V489" s="802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customHeight="1" x14ac:dyDescent="0.25">
      <c r="A490" s="816" t="s">
        <v>64</v>
      </c>
      <c r="B490" s="798"/>
      <c r="C490" s="798"/>
      <c r="D490" s="798"/>
      <c r="E490" s="798"/>
      <c r="F490" s="798"/>
      <c r="G490" s="798"/>
      <c r="H490" s="798"/>
      <c r="I490" s="798"/>
      <c r="J490" s="798"/>
      <c r="K490" s="798"/>
      <c r="L490" s="798"/>
      <c r="M490" s="798"/>
      <c r="N490" s="798"/>
      <c r="O490" s="798"/>
      <c r="P490" s="798"/>
      <c r="Q490" s="798"/>
      <c r="R490" s="798"/>
      <c r="S490" s="798"/>
      <c r="T490" s="798"/>
      <c r="U490" s="798"/>
      <c r="V490" s="798"/>
      <c r="W490" s="798"/>
      <c r="X490" s="798"/>
      <c r="Y490" s="798"/>
      <c r="Z490" s="798"/>
      <c r="AA490" s="779"/>
      <c r="AB490" s="779"/>
      <c r="AC490" s="779"/>
    </row>
    <row r="491" spans="1:68" ht="27" customHeight="1" x14ac:dyDescent="0.25">
      <c r="A491" s="54" t="s">
        <v>800</v>
      </c>
      <c r="B491" s="54" t="s">
        <v>801</v>
      </c>
      <c r="C491" s="31">
        <v>4301031355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20</v>
      </c>
      <c r="Y491" s="784">
        <f t="shared" ref="Y491:Y509" si="98">IFERROR(IF(X491="",0,CEILING((X491/$H491),1)*$H491),"")</f>
        <v>21</v>
      </c>
      <c r="Z491" s="36">
        <f>IFERROR(IF(Y491=0,"",ROUNDUP(Y491/H491,0)*0.00753),"")</f>
        <v>3.7650000000000003E-2</v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21.095238095238091</v>
      </c>
      <c r="BN491" s="64">
        <f t="shared" ref="BN491:BN509" si="100">IFERROR(Y491*I491/H491,"0")</f>
        <v>22.15</v>
      </c>
      <c r="BO491" s="64">
        <f t="shared" ref="BO491:BO509" si="101">IFERROR(1/J491*(X491/H491),"0")</f>
        <v>3.0525030525030524E-2</v>
      </c>
      <c r="BP491" s="64">
        <f t="shared" ref="BP491:BP509" si="102">IFERROR(1/J491*(Y491/H491),"0")</f>
        <v>3.2051282051282048E-2</v>
      </c>
    </row>
    <row r="492" spans="1:68" ht="27" customHeight="1" x14ac:dyDescent="0.25">
      <c r="A492" s="54" t="s">
        <v>800</v>
      </c>
      <c r="B492" s="54" t="s">
        <v>803</v>
      </c>
      <c r="C492" s="31">
        <v>4301031322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0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4301031356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4301031325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96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811</v>
      </c>
      <c r="B496" s="54" t="s">
        <v>812</v>
      </c>
      <c r="C496" s="31">
        <v>4301031257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45</v>
      </c>
      <c r="P496" s="100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813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814</v>
      </c>
      <c r="C497" s="31">
        <v>4301031335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802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4301031362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6" t="s">
        <v>817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818</v>
      </c>
      <c r="C499" s="31">
        <v>4301031330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819</v>
      </c>
      <c r="B500" s="54" t="s">
        <v>820</v>
      </c>
      <c r="C500" s="31">
        <v>4301031254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4301031336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4301031361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6" t="s">
        <v>826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827</v>
      </c>
      <c r="C503" s="31">
        <v>4301031331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4301031358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4301031333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customHeight="1" x14ac:dyDescent="0.25">
      <c r="A508" s="54" t="s">
        <v>837</v>
      </c>
      <c r="B508" s="54" t="s">
        <v>838</v>
      </c>
      <c r="C508" s="31">
        <v>4301031255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8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840</v>
      </c>
      <c r="C509" s="31">
        <v>4301031338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117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797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4.7619047619047619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5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3.7650000000000003E-2</v>
      </c>
      <c r="AA510" s="786"/>
      <c r="AB510" s="786"/>
      <c r="AC510" s="786"/>
    </row>
    <row r="511" spans="1:68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5">
        <f>IFERROR(SUM(X491:X509),"0")</f>
        <v>20</v>
      </c>
      <c r="Y511" s="785">
        <f>IFERROR(SUM(Y491:Y509),"0")</f>
        <v>21</v>
      </c>
      <c r="Z511" s="37"/>
      <c r="AA511" s="786"/>
      <c r="AB511" s="786"/>
      <c r="AC511" s="786"/>
    </row>
    <row r="512" spans="1:68" ht="14.25" customHeight="1" x14ac:dyDescent="0.25">
      <c r="A512" s="816" t="s">
        <v>73</v>
      </c>
      <c r="B512" s="798"/>
      <c r="C512" s="798"/>
      <c r="D512" s="798"/>
      <c r="E512" s="798"/>
      <c r="F512" s="798"/>
      <c r="G512" s="798"/>
      <c r="H512" s="798"/>
      <c r="I512" s="798"/>
      <c r="J512" s="798"/>
      <c r="K512" s="798"/>
      <c r="L512" s="798"/>
      <c r="M512" s="798"/>
      <c r="N512" s="798"/>
      <c r="O512" s="798"/>
      <c r="P512" s="798"/>
      <c r="Q512" s="798"/>
      <c r="R512" s="798"/>
      <c r="S512" s="798"/>
      <c r="T512" s="798"/>
      <c r="U512" s="798"/>
      <c r="V512" s="798"/>
      <c r="W512" s="798"/>
      <c r="X512" s="798"/>
      <c r="Y512" s="798"/>
      <c r="Z512" s="798"/>
      <c r="AA512" s="779"/>
      <c r="AB512" s="779"/>
      <c r="AC512" s="779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128</v>
      </c>
      <c r="N513" s="33"/>
      <c r="O513" s="32">
        <v>45</v>
      </c>
      <c r="P513" s="9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128</v>
      </c>
      <c r="N514" s="33"/>
      <c r="O514" s="32">
        <v>45</v>
      </c>
      <c r="P514" s="10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7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customHeight="1" x14ac:dyDescent="0.25">
      <c r="A517" s="816" t="s">
        <v>113</v>
      </c>
      <c r="B517" s="798"/>
      <c r="C517" s="798"/>
      <c r="D517" s="798"/>
      <c r="E517" s="798"/>
      <c r="F517" s="798"/>
      <c r="G517" s="798"/>
      <c r="H517" s="798"/>
      <c r="I517" s="798"/>
      <c r="J517" s="798"/>
      <c r="K517" s="798"/>
      <c r="L517" s="798"/>
      <c r="M517" s="798"/>
      <c r="N517" s="798"/>
      <c r="O517" s="798"/>
      <c r="P517" s="798"/>
      <c r="Q517" s="798"/>
      <c r="R517" s="798"/>
      <c r="S517" s="798"/>
      <c r="T517" s="798"/>
      <c r="U517" s="798"/>
      <c r="V517" s="798"/>
      <c r="W517" s="798"/>
      <c r="X517" s="798"/>
      <c r="Y517" s="798"/>
      <c r="Z517" s="798"/>
      <c r="AA517" s="779"/>
      <c r="AB517" s="779"/>
      <c r="AC517" s="779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7"/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9"/>
      <c r="P520" s="800" t="s">
        <v>71</v>
      </c>
      <c r="Q520" s="801"/>
      <c r="R520" s="801"/>
      <c r="S520" s="801"/>
      <c r="T520" s="801"/>
      <c r="U520" s="801"/>
      <c r="V520" s="802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x14ac:dyDescent="0.2">
      <c r="A521" s="798"/>
      <c r="B521" s="798"/>
      <c r="C521" s="798"/>
      <c r="D521" s="798"/>
      <c r="E521" s="798"/>
      <c r="F521" s="798"/>
      <c r="G521" s="798"/>
      <c r="H521" s="798"/>
      <c r="I521" s="798"/>
      <c r="J521" s="798"/>
      <c r="K521" s="798"/>
      <c r="L521" s="798"/>
      <c r="M521" s="798"/>
      <c r="N521" s="798"/>
      <c r="O521" s="799"/>
      <c r="P521" s="800" t="s">
        <v>71</v>
      </c>
      <c r="Q521" s="801"/>
      <c r="R521" s="801"/>
      <c r="S521" s="801"/>
      <c r="T521" s="801"/>
      <c r="U521" s="801"/>
      <c r="V521" s="802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customHeight="1" x14ac:dyDescent="0.25">
      <c r="A522" s="805" t="s">
        <v>855</v>
      </c>
      <c r="B522" s="798"/>
      <c r="C522" s="798"/>
      <c r="D522" s="798"/>
      <c r="E522" s="798"/>
      <c r="F522" s="798"/>
      <c r="G522" s="798"/>
      <c r="H522" s="798"/>
      <c r="I522" s="798"/>
      <c r="J522" s="798"/>
      <c r="K522" s="798"/>
      <c r="L522" s="798"/>
      <c r="M522" s="798"/>
      <c r="N522" s="798"/>
      <c r="O522" s="798"/>
      <c r="P522" s="798"/>
      <c r="Q522" s="798"/>
      <c r="R522" s="798"/>
      <c r="S522" s="798"/>
      <c r="T522" s="798"/>
      <c r="U522" s="798"/>
      <c r="V522" s="798"/>
      <c r="W522" s="798"/>
      <c r="X522" s="798"/>
      <c r="Y522" s="798"/>
      <c r="Z522" s="798"/>
      <c r="AA522" s="778"/>
      <c r="AB522" s="778"/>
      <c r="AC522" s="778"/>
    </row>
    <row r="523" spans="1:68" ht="14.25" customHeight="1" x14ac:dyDescent="0.25">
      <c r="A523" s="816" t="s">
        <v>180</v>
      </c>
      <c r="B523" s="798"/>
      <c r="C523" s="798"/>
      <c r="D523" s="798"/>
      <c r="E523" s="798"/>
      <c r="F523" s="798"/>
      <c r="G523" s="798"/>
      <c r="H523" s="798"/>
      <c r="I523" s="798"/>
      <c r="J523" s="798"/>
      <c r="K523" s="798"/>
      <c r="L523" s="798"/>
      <c r="M523" s="798"/>
      <c r="N523" s="798"/>
      <c r="O523" s="798"/>
      <c r="P523" s="798"/>
      <c r="Q523" s="798"/>
      <c r="R523" s="798"/>
      <c r="S523" s="798"/>
      <c r="T523" s="798"/>
      <c r="U523" s="798"/>
      <c r="V523" s="798"/>
      <c r="W523" s="798"/>
      <c r="X523" s="798"/>
      <c r="Y523" s="798"/>
      <c r="Z523" s="798"/>
      <c r="AA523" s="779"/>
      <c r="AB523" s="779"/>
      <c r="AC523" s="779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7"/>
      <c r="B525" s="798"/>
      <c r="C525" s="798"/>
      <c r="D525" s="798"/>
      <c r="E525" s="798"/>
      <c r="F525" s="798"/>
      <c r="G525" s="798"/>
      <c r="H525" s="798"/>
      <c r="I525" s="798"/>
      <c r="J525" s="798"/>
      <c r="K525" s="798"/>
      <c r="L525" s="798"/>
      <c r="M525" s="798"/>
      <c r="N525" s="798"/>
      <c r="O525" s="799"/>
      <c r="P525" s="800" t="s">
        <v>71</v>
      </c>
      <c r="Q525" s="801"/>
      <c r="R525" s="801"/>
      <c r="S525" s="801"/>
      <c r="T525" s="801"/>
      <c r="U525" s="801"/>
      <c r="V525" s="802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798"/>
      <c r="B526" s="798"/>
      <c r="C526" s="798"/>
      <c r="D526" s="798"/>
      <c r="E526" s="798"/>
      <c r="F526" s="798"/>
      <c r="G526" s="798"/>
      <c r="H526" s="798"/>
      <c r="I526" s="798"/>
      <c r="J526" s="798"/>
      <c r="K526" s="798"/>
      <c r="L526" s="798"/>
      <c r="M526" s="798"/>
      <c r="N526" s="798"/>
      <c r="O526" s="799"/>
      <c r="P526" s="800" t="s">
        <v>71</v>
      </c>
      <c r="Q526" s="801"/>
      <c r="R526" s="801"/>
      <c r="S526" s="801"/>
      <c r="T526" s="801"/>
      <c r="U526" s="801"/>
      <c r="V526" s="802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16" t="s">
        <v>64</v>
      </c>
      <c r="B527" s="798"/>
      <c r="C527" s="798"/>
      <c r="D527" s="798"/>
      <c r="E527" s="798"/>
      <c r="F527" s="798"/>
      <c r="G527" s="798"/>
      <c r="H527" s="798"/>
      <c r="I527" s="798"/>
      <c r="J527" s="798"/>
      <c r="K527" s="798"/>
      <c r="L527" s="798"/>
      <c r="M527" s="798"/>
      <c r="N527" s="798"/>
      <c r="O527" s="798"/>
      <c r="P527" s="798"/>
      <c r="Q527" s="798"/>
      <c r="R527" s="798"/>
      <c r="S527" s="798"/>
      <c r="T527" s="798"/>
      <c r="U527" s="798"/>
      <c r="V527" s="798"/>
      <c r="W527" s="798"/>
      <c r="X527" s="798"/>
      <c r="Y527" s="798"/>
      <c r="Z527" s="798"/>
      <c r="AA527" s="779"/>
      <c r="AB527" s="779"/>
      <c r="AC527" s="779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0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60</v>
      </c>
      <c r="Y528" s="784">
        <f>IFERROR(IF(X528="",0,CEILING((X528/$H528),1)*$H528),"")</f>
        <v>63</v>
      </c>
      <c r="Z528" s="36">
        <f>IFERROR(IF(Y528=0,"",ROUNDUP(Y528/H528,0)*0.00753),"")</f>
        <v>0.11295000000000001</v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63.28571428571427</v>
      </c>
      <c r="BN528" s="64">
        <f>IFERROR(Y528*I528/H528,"0")</f>
        <v>66.449999999999989</v>
      </c>
      <c r="BO528" s="64">
        <f>IFERROR(1/J528*(X528/H528),"0")</f>
        <v>9.1575091575091569E-2</v>
      </c>
      <c r="BP528" s="64">
        <f>IFERROR(1/J528*(Y528/H528),"0")</f>
        <v>9.6153846153846145E-2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4301031359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27" t="s">
        <v>870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7</v>
      </c>
      <c r="Y531" s="784">
        <f>IFERROR(IF(X531="",0,CEILING((X531/$H531),1)*$H531),"")</f>
        <v>8.4</v>
      </c>
      <c r="Z531" s="36">
        <f>IFERROR(IF(Y531=0,"",ROUNDUP(Y531/H531,0)*0.00502),"")</f>
        <v>2.0080000000000001E-2</v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7.4333333333333327</v>
      </c>
      <c r="BN531" s="64">
        <f>IFERROR(Y531*I531/H531,"0")</f>
        <v>8.92</v>
      </c>
      <c r="BO531" s="64">
        <f>IFERROR(1/J531*(X531/H531),"0")</f>
        <v>1.4245014245014245E-2</v>
      </c>
      <c r="BP531" s="64">
        <f>IFERROR(1/J531*(Y531/H531),"0")</f>
        <v>1.7094017094017096E-2</v>
      </c>
    </row>
    <row r="532" spans="1:68" ht="27" customHeight="1" x14ac:dyDescent="0.25">
      <c r="A532" s="54" t="s">
        <v>868</v>
      </c>
      <c r="B532" s="54" t="s">
        <v>871</v>
      </c>
      <c r="C532" s="31">
        <v>4301031327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7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800" t="s">
        <v>71</v>
      </c>
      <c r="Q533" s="801"/>
      <c r="R533" s="801"/>
      <c r="S533" s="801"/>
      <c r="T533" s="801"/>
      <c r="U533" s="801"/>
      <c r="V533" s="802"/>
      <c r="W533" s="37" t="s">
        <v>72</v>
      </c>
      <c r="X533" s="785">
        <f>IFERROR(X528/H528,"0")+IFERROR(X529/H529,"0")+IFERROR(X530/H530,"0")+IFERROR(X531/H531,"0")+IFERROR(X532/H532,"0")</f>
        <v>17.619047619047617</v>
      </c>
      <c r="Y533" s="785">
        <f>IFERROR(Y528/H528,"0")+IFERROR(Y529/H529,"0")+IFERROR(Y530/H530,"0")+IFERROR(Y531/H531,"0")+IFERROR(Y532/H532,"0")</f>
        <v>19</v>
      </c>
      <c r="Z533" s="785">
        <f>IFERROR(IF(Z528="",0,Z528),"0")+IFERROR(IF(Z529="",0,Z529),"0")+IFERROR(IF(Z530="",0,Z530),"0")+IFERROR(IF(Z531="",0,Z531),"0")+IFERROR(IF(Z532="",0,Z532),"0")</f>
        <v>0.13303000000000001</v>
      </c>
      <c r="AA533" s="786"/>
      <c r="AB533" s="786"/>
      <c r="AC533" s="786"/>
    </row>
    <row r="534" spans="1:68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800" t="s">
        <v>71</v>
      </c>
      <c r="Q534" s="801"/>
      <c r="R534" s="801"/>
      <c r="S534" s="801"/>
      <c r="T534" s="801"/>
      <c r="U534" s="801"/>
      <c r="V534" s="802"/>
      <c r="W534" s="37" t="s">
        <v>69</v>
      </c>
      <c r="X534" s="785">
        <f>IFERROR(SUM(X528:X532),"0")</f>
        <v>67</v>
      </c>
      <c r="Y534" s="785">
        <f>IFERROR(SUM(Y528:Y532),"0")</f>
        <v>71.400000000000006</v>
      </c>
      <c r="Z534" s="37"/>
      <c r="AA534" s="786"/>
      <c r="AB534" s="786"/>
      <c r="AC534" s="786"/>
    </row>
    <row r="535" spans="1:68" ht="14.25" customHeight="1" x14ac:dyDescent="0.25">
      <c r="A535" s="816" t="s">
        <v>113</v>
      </c>
      <c r="B535" s="798"/>
      <c r="C535" s="798"/>
      <c r="D535" s="798"/>
      <c r="E535" s="798"/>
      <c r="F535" s="798"/>
      <c r="G535" s="798"/>
      <c r="H535" s="798"/>
      <c r="I535" s="798"/>
      <c r="J535" s="798"/>
      <c r="K535" s="798"/>
      <c r="L535" s="798"/>
      <c r="M535" s="798"/>
      <c r="N535" s="798"/>
      <c r="O535" s="798"/>
      <c r="P535" s="798"/>
      <c r="Q535" s="798"/>
      <c r="R535" s="798"/>
      <c r="S535" s="798"/>
      <c r="T535" s="798"/>
      <c r="U535" s="798"/>
      <c r="V535" s="798"/>
      <c r="W535" s="798"/>
      <c r="X535" s="798"/>
      <c r="Y535" s="798"/>
      <c r="Z535" s="798"/>
      <c r="AA535" s="779"/>
      <c r="AB535" s="779"/>
      <c r="AC535" s="779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7"/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9"/>
      <c r="P537" s="800" t="s">
        <v>71</v>
      </c>
      <c r="Q537" s="801"/>
      <c r="R537" s="801"/>
      <c r="S537" s="801"/>
      <c r="T537" s="801"/>
      <c r="U537" s="801"/>
      <c r="V537" s="802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x14ac:dyDescent="0.2">
      <c r="A538" s="798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800" t="s">
        <v>71</v>
      </c>
      <c r="Q538" s="801"/>
      <c r="R538" s="801"/>
      <c r="S538" s="801"/>
      <c r="T538" s="801"/>
      <c r="U538" s="801"/>
      <c r="V538" s="802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customHeight="1" x14ac:dyDescent="0.25">
      <c r="A539" s="816" t="s">
        <v>874</v>
      </c>
      <c r="B539" s="798"/>
      <c r="C539" s="798"/>
      <c r="D539" s="798"/>
      <c r="E539" s="798"/>
      <c r="F539" s="798"/>
      <c r="G539" s="798"/>
      <c r="H539" s="798"/>
      <c r="I539" s="798"/>
      <c r="J539" s="798"/>
      <c r="K539" s="798"/>
      <c r="L539" s="798"/>
      <c r="M539" s="798"/>
      <c r="N539" s="798"/>
      <c r="O539" s="798"/>
      <c r="P539" s="798"/>
      <c r="Q539" s="798"/>
      <c r="R539" s="798"/>
      <c r="S539" s="798"/>
      <c r="T539" s="798"/>
      <c r="U539" s="798"/>
      <c r="V539" s="798"/>
      <c r="W539" s="798"/>
      <c r="X539" s="798"/>
      <c r="Y539" s="798"/>
      <c r="Z539" s="798"/>
      <c r="AA539" s="779"/>
      <c r="AB539" s="779"/>
      <c r="AC539" s="779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5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797"/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9"/>
      <c r="P541" s="800" t="s">
        <v>71</v>
      </c>
      <c r="Q541" s="801"/>
      <c r="R541" s="801"/>
      <c r="S541" s="801"/>
      <c r="T541" s="801"/>
      <c r="U541" s="801"/>
      <c r="V541" s="802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x14ac:dyDescent="0.2">
      <c r="A542" s="798"/>
      <c r="B542" s="798"/>
      <c r="C542" s="798"/>
      <c r="D542" s="798"/>
      <c r="E542" s="798"/>
      <c r="F542" s="798"/>
      <c r="G542" s="798"/>
      <c r="H542" s="798"/>
      <c r="I542" s="798"/>
      <c r="J542" s="798"/>
      <c r="K542" s="798"/>
      <c r="L542" s="798"/>
      <c r="M542" s="798"/>
      <c r="N542" s="798"/>
      <c r="O542" s="799"/>
      <c r="P542" s="800" t="s">
        <v>71</v>
      </c>
      <c r="Q542" s="801"/>
      <c r="R542" s="801"/>
      <c r="S542" s="801"/>
      <c r="T542" s="801"/>
      <c r="U542" s="801"/>
      <c r="V542" s="802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customHeight="1" x14ac:dyDescent="0.25">
      <c r="A543" s="805" t="s">
        <v>878</v>
      </c>
      <c r="B543" s="798"/>
      <c r="C543" s="798"/>
      <c r="D543" s="798"/>
      <c r="E543" s="798"/>
      <c r="F543" s="798"/>
      <c r="G543" s="798"/>
      <c r="H543" s="798"/>
      <c r="I543" s="798"/>
      <c r="J543" s="798"/>
      <c r="K543" s="798"/>
      <c r="L543" s="798"/>
      <c r="M543" s="798"/>
      <c r="N543" s="798"/>
      <c r="O543" s="798"/>
      <c r="P543" s="798"/>
      <c r="Q543" s="798"/>
      <c r="R543" s="798"/>
      <c r="S543" s="798"/>
      <c r="T543" s="798"/>
      <c r="U543" s="798"/>
      <c r="V543" s="798"/>
      <c r="W543" s="798"/>
      <c r="X543" s="798"/>
      <c r="Y543" s="798"/>
      <c r="Z543" s="798"/>
      <c r="AA543" s="778"/>
      <c r="AB543" s="778"/>
      <c r="AC543" s="778"/>
    </row>
    <row r="544" spans="1:68" ht="14.25" customHeight="1" x14ac:dyDescent="0.25">
      <c r="A544" s="816" t="s">
        <v>64</v>
      </c>
      <c r="B544" s="798"/>
      <c r="C544" s="798"/>
      <c r="D544" s="798"/>
      <c r="E544" s="798"/>
      <c r="F544" s="798"/>
      <c r="G544" s="798"/>
      <c r="H544" s="798"/>
      <c r="I544" s="798"/>
      <c r="J544" s="798"/>
      <c r="K544" s="798"/>
      <c r="L544" s="798"/>
      <c r="M544" s="798"/>
      <c r="N544" s="798"/>
      <c r="O544" s="798"/>
      <c r="P544" s="798"/>
      <c r="Q544" s="798"/>
      <c r="R544" s="798"/>
      <c r="S544" s="798"/>
      <c r="T544" s="798"/>
      <c r="U544" s="798"/>
      <c r="V544" s="798"/>
      <c r="W544" s="798"/>
      <c r="X544" s="798"/>
      <c r="Y544" s="798"/>
      <c r="Z544" s="798"/>
      <c r="AA544" s="779"/>
      <c r="AB544" s="779"/>
      <c r="AC544" s="779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6</v>
      </c>
      <c r="Y545" s="784">
        <f>IFERROR(IF(X545="",0,CEILING((X545/$H545),1)*$H545),"")</f>
        <v>6</v>
      </c>
      <c r="Z545" s="36">
        <f>IFERROR(IF(Y545=0,"",ROUNDUP(Y545/H545,0)*0.00502),"")</f>
        <v>2.5100000000000001E-2</v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6.8600000000000012</v>
      </c>
      <c r="BN545" s="64">
        <f>IFERROR(Y545*I545/H545,"0")</f>
        <v>6.8600000000000012</v>
      </c>
      <c r="BO545" s="64">
        <f>IFERROR(1/J545*(X545/H545),"0")</f>
        <v>2.1367521367521368E-2</v>
      </c>
      <c r="BP545" s="64">
        <f>IFERROR(1/J545*(Y545/H545),"0")</f>
        <v>2.1367521367521368E-2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4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24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28</v>
      </c>
      <c r="Y548" s="784">
        <f>IFERROR(IF(X548="",0,CEILING((X548/$H548),1)*$H548),"")</f>
        <v>28.56</v>
      </c>
      <c r="Z548" s="36">
        <f>IFERROR(IF(Y548=0,"",ROUNDUP(Y548/H548,0)*0.00502),"")</f>
        <v>8.5339999999999999E-2</v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41.666666666666671</v>
      </c>
      <c r="BN548" s="64">
        <f>IFERROR(Y548*I548/H548,"0")</f>
        <v>42.5</v>
      </c>
      <c r="BO548" s="64">
        <f>IFERROR(1/J548*(X548/H548),"0")</f>
        <v>7.122507122507124E-2</v>
      </c>
      <c r="BP548" s="64">
        <f>IFERROR(1/J548*(Y548/H548),"0")</f>
        <v>7.2649572649572655E-2</v>
      </c>
    </row>
    <row r="549" spans="1:68" x14ac:dyDescent="0.2">
      <c r="A549" s="797"/>
      <c r="B549" s="798"/>
      <c r="C549" s="798"/>
      <c r="D549" s="798"/>
      <c r="E549" s="798"/>
      <c r="F549" s="798"/>
      <c r="G549" s="798"/>
      <c r="H549" s="798"/>
      <c r="I549" s="798"/>
      <c r="J549" s="798"/>
      <c r="K549" s="798"/>
      <c r="L549" s="798"/>
      <c r="M549" s="798"/>
      <c r="N549" s="798"/>
      <c r="O549" s="799"/>
      <c r="P549" s="800" t="s">
        <v>71</v>
      </c>
      <c r="Q549" s="801"/>
      <c r="R549" s="801"/>
      <c r="S549" s="801"/>
      <c r="T549" s="801"/>
      <c r="U549" s="801"/>
      <c r="V549" s="802"/>
      <c r="W549" s="37" t="s">
        <v>72</v>
      </c>
      <c r="X549" s="785">
        <f>IFERROR(X545/H545,"0")+IFERROR(X546/H546,"0")+IFERROR(X547/H547,"0")+IFERROR(X548/H548,"0")</f>
        <v>21.666666666666668</v>
      </c>
      <c r="Y549" s="785">
        <f>IFERROR(Y545/H545,"0")+IFERROR(Y546/H546,"0")+IFERROR(Y547/H547,"0")+IFERROR(Y548/H548,"0")</f>
        <v>22</v>
      </c>
      <c r="Z549" s="785">
        <f>IFERROR(IF(Z545="",0,Z545),"0")+IFERROR(IF(Z546="",0,Z546),"0")+IFERROR(IF(Z547="",0,Z547),"0")+IFERROR(IF(Z548="",0,Z548),"0")</f>
        <v>0.11044</v>
      </c>
      <c r="AA549" s="786"/>
      <c r="AB549" s="786"/>
      <c r="AC549" s="786"/>
    </row>
    <row r="550" spans="1:68" x14ac:dyDescent="0.2">
      <c r="A550" s="798"/>
      <c r="B550" s="798"/>
      <c r="C550" s="798"/>
      <c r="D550" s="798"/>
      <c r="E550" s="798"/>
      <c r="F550" s="798"/>
      <c r="G550" s="798"/>
      <c r="H550" s="798"/>
      <c r="I550" s="798"/>
      <c r="J550" s="798"/>
      <c r="K550" s="798"/>
      <c r="L550" s="798"/>
      <c r="M550" s="798"/>
      <c r="N550" s="798"/>
      <c r="O550" s="799"/>
      <c r="P550" s="800" t="s">
        <v>71</v>
      </c>
      <c r="Q550" s="801"/>
      <c r="R550" s="801"/>
      <c r="S550" s="801"/>
      <c r="T550" s="801"/>
      <c r="U550" s="801"/>
      <c r="V550" s="802"/>
      <c r="W550" s="37" t="s">
        <v>69</v>
      </c>
      <c r="X550" s="785">
        <f>IFERROR(SUM(X545:X548),"0")</f>
        <v>34</v>
      </c>
      <c r="Y550" s="785">
        <f>IFERROR(SUM(Y545:Y548),"0")</f>
        <v>34.56</v>
      </c>
      <c r="Z550" s="37"/>
      <c r="AA550" s="786"/>
      <c r="AB550" s="786"/>
      <c r="AC550" s="786"/>
    </row>
    <row r="551" spans="1:68" ht="16.5" customHeight="1" x14ac:dyDescent="0.25">
      <c r="A551" s="805" t="s">
        <v>891</v>
      </c>
      <c r="B551" s="798"/>
      <c r="C551" s="798"/>
      <c r="D551" s="798"/>
      <c r="E551" s="798"/>
      <c r="F551" s="798"/>
      <c r="G551" s="798"/>
      <c r="H551" s="798"/>
      <c r="I551" s="798"/>
      <c r="J551" s="798"/>
      <c r="K551" s="798"/>
      <c r="L551" s="798"/>
      <c r="M551" s="798"/>
      <c r="N551" s="798"/>
      <c r="O551" s="798"/>
      <c r="P551" s="798"/>
      <c r="Q551" s="798"/>
      <c r="R551" s="798"/>
      <c r="S551" s="798"/>
      <c r="T551" s="798"/>
      <c r="U551" s="798"/>
      <c r="V551" s="798"/>
      <c r="W551" s="798"/>
      <c r="X551" s="798"/>
      <c r="Y551" s="798"/>
      <c r="Z551" s="798"/>
      <c r="AA551" s="778"/>
      <c r="AB551" s="778"/>
      <c r="AC551" s="778"/>
    </row>
    <row r="552" spans="1:68" ht="14.25" customHeight="1" x14ac:dyDescent="0.25">
      <c r="A552" s="816" t="s">
        <v>64</v>
      </c>
      <c r="B552" s="798"/>
      <c r="C552" s="798"/>
      <c r="D552" s="798"/>
      <c r="E552" s="798"/>
      <c r="F552" s="798"/>
      <c r="G552" s="798"/>
      <c r="H552" s="798"/>
      <c r="I552" s="798"/>
      <c r="J552" s="798"/>
      <c r="K552" s="798"/>
      <c r="L552" s="798"/>
      <c r="M552" s="798"/>
      <c r="N552" s="798"/>
      <c r="O552" s="798"/>
      <c r="P552" s="798"/>
      <c r="Q552" s="798"/>
      <c r="R552" s="798"/>
      <c r="S552" s="798"/>
      <c r="T552" s="798"/>
      <c r="U552" s="798"/>
      <c r="V552" s="798"/>
      <c r="W552" s="798"/>
      <c r="X552" s="798"/>
      <c r="Y552" s="798"/>
      <c r="Z552" s="798"/>
      <c r="AA552" s="779"/>
      <c r="AB552" s="779"/>
      <c r="AC552" s="779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97"/>
      <c r="B554" s="798"/>
      <c r="C554" s="798"/>
      <c r="D554" s="798"/>
      <c r="E554" s="798"/>
      <c r="F554" s="798"/>
      <c r="G554" s="798"/>
      <c r="H554" s="798"/>
      <c r="I554" s="798"/>
      <c r="J554" s="798"/>
      <c r="K554" s="798"/>
      <c r="L554" s="798"/>
      <c r="M554" s="798"/>
      <c r="N554" s="798"/>
      <c r="O554" s="799"/>
      <c r="P554" s="800" t="s">
        <v>71</v>
      </c>
      <c r="Q554" s="801"/>
      <c r="R554" s="801"/>
      <c r="S554" s="801"/>
      <c r="T554" s="801"/>
      <c r="U554" s="801"/>
      <c r="V554" s="802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798"/>
      <c r="B555" s="798"/>
      <c r="C555" s="798"/>
      <c r="D555" s="798"/>
      <c r="E555" s="798"/>
      <c r="F555" s="798"/>
      <c r="G555" s="798"/>
      <c r="H555" s="798"/>
      <c r="I555" s="798"/>
      <c r="J555" s="798"/>
      <c r="K555" s="798"/>
      <c r="L555" s="798"/>
      <c r="M555" s="798"/>
      <c r="N555" s="798"/>
      <c r="O555" s="799"/>
      <c r="P555" s="800" t="s">
        <v>71</v>
      </c>
      <c r="Q555" s="801"/>
      <c r="R555" s="801"/>
      <c r="S555" s="801"/>
      <c r="T555" s="801"/>
      <c r="U555" s="801"/>
      <c r="V555" s="802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932" t="s">
        <v>895</v>
      </c>
      <c r="B556" s="933"/>
      <c r="C556" s="933"/>
      <c r="D556" s="933"/>
      <c r="E556" s="933"/>
      <c r="F556" s="933"/>
      <c r="G556" s="933"/>
      <c r="H556" s="933"/>
      <c r="I556" s="933"/>
      <c r="J556" s="933"/>
      <c r="K556" s="933"/>
      <c r="L556" s="933"/>
      <c r="M556" s="933"/>
      <c r="N556" s="933"/>
      <c r="O556" s="933"/>
      <c r="P556" s="933"/>
      <c r="Q556" s="933"/>
      <c r="R556" s="933"/>
      <c r="S556" s="933"/>
      <c r="T556" s="933"/>
      <c r="U556" s="933"/>
      <c r="V556" s="933"/>
      <c r="W556" s="933"/>
      <c r="X556" s="933"/>
      <c r="Y556" s="933"/>
      <c r="Z556" s="933"/>
      <c r="AA556" s="48"/>
      <c r="AB556" s="48"/>
      <c r="AC556" s="48"/>
    </row>
    <row r="557" spans="1:68" ht="16.5" customHeight="1" x14ac:dyDescent="0.25">
      <c r="A557" s="805" t="s">
        <v>895</v>
      </c>
      <c r="B557" s="798"/>
      <c r="C557" s="798"/>
      <c r="D557" s="798"/>
      <c r="E557" s="798"/>
      <c r="F557" s="798"/>
      <c r="G557" s="798"/>
      <c r="H557" s="798"/>
      <c r="I557" s="798"/>
      <c r="J557" s="798"/>
      <c r="K557" s="798"/>
      <c r="L557" s="798"/>
      <c r="M557" s="798"/>
      <c r="N557" s="798"/>
      <c r="O557" s="798"/>
      <c r="P557" s="798"/>
      <c r="Q557" s="798"/>
      <c r="R557" s="798"/>
      <c r="S557" s="798"/>
      <c r="T557" s="798"/>
      <c r="U557" s="798"/>
      <c r="V557" s="798"/>
      <c r="W557" s="798"/>
      <c r="X557" s="798"/>
      <c r="Y557" s="798"/>
      <c r="Z557" s="798"/>
      <c r="AA557" s="778"/>
      <c r="AB557" s="778"/>
      <c r="AC557" s="778"/>
    </row>
    <row r="558" spans="1:68" ht="14.25" customHeight="1" x14ac:dyDescent="0.25">
      <c r="A558" s="816" t="s">
        <v>124</v>
      </c>
      <c r="B558" s="798"/>
      <c r="C558" s="798"/>
      <c r="D558" s="798"/>
      <c r="E558" s="798"/>
      <c r="F558" s="798"/>
      <c r="G558" s="798"/>
      <c r="H558" s="798"/>
      <c r="I558" s="798"/>
      <c r="J558" s="798"/>
      <c r="K558" s="798"/>
      <c r="L558" s="798"/>
      <c r="M558" s="798"/>
      <c r="N558" s="798"/>
      <c r="O558" s="798"/>
      <c r="P558" s="798"/>
      <c r="Q558" s="798"/>
      <c r="R558" s="798"/>
      <c r="S558" s="798"/>
      <c r="T558" s="798"/>
      <c r="U558" s="798"/>
      <c r="V558" s="798"/>
      <c r="W558" s="798"/>
      <c r="X558" s="798"/>
      <c r="Y558" s="798"/>
      <c r="Z558" s="798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131</v>
      </c>
      <c r="N559" s="33"/>
      <c r="O559" s="32">
        <v>60</v>
      </c>
      <c r="P559" s="10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50</v>
      </c>
      <c r="Y559" s="784">
        <f t="shared" ref="Y559:Y569" si="104">IFERROR(IF(X559="",0,CEILING((X559/$H559),1)*$H559),"")</f>
        <v>52.800000000000004</v>
      </c>
      <c r="Z559" s="36">
        <f t="shared" ref="Z559:Z564" si="105">IFERROR(IF(Y559=0,"",ROUNDUP(Y559/H559,0)*0.01196),"")</f>
        <v>0.1196</v>
      </c>
      <c r="AA559" s="56"/>
      <c r="AB559" s="57"/>
      <c r="AC559" s="649" t="s">
        <v>129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53.409090909090907</v>
      </c>
      <c r="BN559" s="64">
        <f t="shared" ref="BN559:BN569" si="107">IFERROR(Y559*I559/H559,"0")</f>
        <v>56.400000000000006</v>
      </c>
      <c r="BO559" s="64">
        <f t="shared" ref="BO559:BO569" si="108">IFERROR(1/J559*(X559/H559),"0")</f>
        <v>9.1054778554778545E-2</v>
      </c>
      <c r="BP559" s="64">
        <f t="shared" ref="BP559:BP569" si="109">IFERROR(1/J559*(Y559/H559),"0")</f>
        <v>9.6153846153846159E-2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131</v>
      </c>
      <c r="N560" s="33"/>
      <c r="O560" s="32">
        <v>60</v>
      </c>
      <c r="P560" s="11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131</v>
      </c>
      <c r="N561" s="33"/>
      <c r="O561" s="32">
        <v>60</v>
      </c>
      <c r="P561" s="10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131</v>
      </c>
      <c r="N562" s="33"/>
      <c r="O562" s="32">
        <v>60</v>
      </c>
      <c r="P562" s="8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50</v>
      </c>
      <c r="Y562" s="784">
        <f t="shared" si="104"/>
        <v>52.800000000000004</v>
      </c>
      <c r="Z562" s="36">
        <f t="shared" si="105"/>
        <v>0.1196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53.409090909090907</v>
      </c>
      <c r="BN562" s="64">
        <f t="shared" si="107"/>
        <v>56.400000000000006</v>
      </c>
      <c r="BO562" s="64">
        <f t="shared" si="108"/>
        <v>9.1054778554778545E-2</v>
      </c>
      <c r="BP562" s="64">
        <f t="shared" si="109"/>
        <v>9.6153846153846159E-2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128</v>
      </c>
      <c r="N563" s="33"/>
      <c r="O563" s="32">
        <v>60</v>
      </c>
      <c r="P563" s="8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128</v>
      </c>
      <c r="N564" s="33"/>
      <c r="O564" s="32">
        <v>60</v>
      </c>
      <c r="P564" s="10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70</v>
      </c>
      <c r="Y564" s="784">
        <f t="shared" si="104"/>
        <v>73.92</v>
      </c>
      <c r="Z564" s="36">
        <f t="shared" si="105"/>
        <v>0.16744000000000001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74.772727272727266</v>
      </c>
      <c r="BN564" s="64">
        <f t="shared" si="107"/>
        <v>78.959999999999994</v>
      </c>
      <c r="BO564" s="64">
        <f t="shared" si="108"/>
        <v>0.12747668997668998</v>
      </c>
      <c r="BP564" s="64">
        <f t="shared" si="109"/>
        <v>0.13461538461538464</v>
      </c>
    </row>
    <row r="565" spans="1:68" ht="27" customHeight="1" x14ac:dyDescent="0.25">
      <c r="A565" s="54" t="s">
        <v>913</v>
      </c>
      <c r="B565" s="54" t="s">
        <v>914</v>
      </c>
      <c r="C565" s="31">
        <v>4301012035</v>
      </c>
      <c r="D565" s="791">
        <v>4680115880603</v>
      </c>
      <c r="E565" s="792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131</v>
      </c>
      <c r="N565" s="33"/>
      <c r="O565" s="32">
        <v>60</v>
      </c>
      <c r="P565" s="863" t="s">
        <v>915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129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916</v>
      </c>
      <c r="C566" s="31">
        <v>4301011778</v>
      </c>
      <c r="D566" s="791">
        <v>4680115880603</v>
      </c>
      <c r="E566" s="792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131</v>
      </c>
      <c r="N566" s="33"/>
      <c r="O566" s="32">
        <v>60</v>
      </c>
      <c r="P566" s="10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144</v>
      </c>
      <c r="Y566" s="784">
        <f t="shared" si="104"/>
        <v>144</v>
      </c>
      <c r="Z566" s="36">
        <f>IFERROR(IF(Y566=0,"",ROUNDUP(Y566/H566,0)*0.00902),"")</f>
        <v>0.36080000000000001</v>
      </c>
      <c r="AA566" s="56"/>
      <c r="AB566" s="57"/>
      <c r="AC566" s="663" t="s">
        <v>129</v>
      </c>
      <c r="AG566" s="64"/>
      <c r="AJ566" s="68"/>
      <c r="AK566" s="68">
        <v>0</v>
      </c>
      <c r="BB566" s="664" t="s">
        <v>1</v>
      </c>
      <c r="BM566" s="64">
        <f t="shared" si="106"/>
        <v>152.4</v>
      </c>
      <c r="BN566" s="64">
        <f t="shared" si="107"/>
        <v>152.4</v>
      </c>
      <c r="BO566" s="64">
        <f t="shared" si="108"/>
        <v>0.30303030303030304</v>
      </c>
      <c r="BP566" s="64">
        <f t="shared" si="109"/>
        <v>0.30303030303030304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131</v>
      </c>
      <c r="N567" s="33"/>
      <c r="O567" s="32">
        <v>60</v>
      </c>
      <c r="P567" s="1107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4301012034</v>
      </c>
      <c r="D568" s="791">
        <v>4607091389982</v>
      </c>
      <c r="E568" s="792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131</v>
      </c>
      <c r="N568" s="33"/>
      <c r="O568" s="32">
        <v>60</v>
      </c>
      <c r="P568" s="1193" t="s">
        <v>922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923</v>
      </c>
      <c r="C569" s="31">
        <v>4301011784</v>
      </c>
      <c r="D569" s="791">
        <v>4607091389982</v>
      </c>
      <c r="E569" s="792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131</v>
      </c>
      <c r="N569" s="33"/>
      <c r="O569" s="32">
        <v>60</v>
      </c>
      <c r="P569" s="11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192</v>
      </c>
      <c r="Y569" s="784">
        <f t="shared" si="104"/>
        <v>194.4</v>
      </c>
      <c r="Z569" s="36">
        <f>IFERROR(IF(Y569=0,"",ROUNDUP(Y569/H569,0)*0.00902),"")</f>
        <v>0.48708000000000001</v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203.2</v>
      </c>
      <c r="BN569" s="64">
        <f t="shared" si="107"/>
        <v>205.73999999999998</v>
      </c>
      <c r="BO569" s="64">
        <f t="shared" si="108"/>
        <v>0.40404040404040403</v>
      </c>
      <c r="BP569" s="64">
        <f t="shared" si="109"/>
        <v>0.40909090909090912</v>
      </c>
    </row>
    <row r="570" spans="1:68" x14ac:dyDescent="0.2">
      <c r="A570" s="797"/>
      <c r="B570" s="798"/>
      <c r="C570" s="798"/>
      <c r="D570" s="798"/>
      <c r="E570" s="798"/>
      <c r="F570" s="798"/>
      <c r="G570" s="798"/>
      <c r="H570" s="798"/>
      <c r="I570" s="798"/>
      <c r="J570" s="798"/>
      <c r="K570" s="798"/>
      <c r="L570" s="798"/>
      <c r="M570" s="798"/>
      <c r="N570" s="798"/>
      <c r="O570" s="799"/>
      <c r="P570" s="800" t="s">
        <v>71</v>
      </c>
      <c r="Q570" s="801"/>
      <c r="R570" s="801"/>
      <c r="S570" s="801"/>
      <c r="T570" s="801"/>
      <c r="U570" s="801"/>
      <c r="V570" s="802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125.53030303030302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128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1.2545200000000001</v>
      </c>
      <c r="AA570" s="786"/>
      <c r="AB570" s="786"/>
      <c r="AC570" s="786"/>
    </row>
    <row r="571" spans="1:68" x14ac:dyDescent="0.2">
      <c r="A571" s="798"/>
      <c r="B571" s="798"/>
      <c r="C571" s="798"/>
      <c r="D571" s="798"/>
      <c r="E571" s="798"/>
      <c r="F571" s="798"/>
      <c r="G571" s="798"/>
      <c r="H571" s="798"/>
      <c r="I571" s="798"/>
      <c r="J571" s="798"/>
      <c r="K571" s="798"/>
      <c r="L571" s="798"/>
      <c r="M571" s="798"/>
      <c r="N571" s="798"/>
      <c r="O571" s="799"/>
      <c r="P571" s="800" t="s">
        <v>71</v>
      </c>
      <c r="Q571" s="801"/>
      <c r="R571" s="801"/>
      <c r="S571" s="801"/>
      <c r="T571" s="801"/>
      <c r="U571" s="801"/>
      <c r="V571" s="802"/>
      <c r="W571" s="37" t="s">
        <v>69</v>
      </c>
      <c r="X571" s="785">
        <f>IFERROR(SUM(X559:X569),"0")</f>
        <v>506</v>
      </c>
      <c r="Y571" s="785">
        <f>IFERROR(SUM(Y559:Y569),"0")</f>
        <v>517.91999999999996</v>
      </c>
      <c r="Z571" s="37"/>
      <c r="AA571" s="786"/>
      <c r="AB571" s="786"/>
      <c r="AC571" s="786"/>
    </row>
    <row r="572" spans="1:68" ht="14.25" customHeight="1" x14ac:dyDescent="0.25">
      <c r="A572" s="816" t="s">
        <v>180</v>
      </c>
      <c r="B572" s="798"/>
      <c r="C572" s="798"/>
      <c r="D572" s="798"/>
      <c r="E572" s="798"/>
      <c r="F572" s="798"/>
      <c r="G572" s="798"/>
      <c r="H572" s="798"/>
      <c r="I572" s="798"/>
      <c r="J572" s="798"/>
      <c r="K572" s="798"/>
      <c r="L572" s="798"/>
      <c r="M572" s="798"/>
      <c r="N572" s="798"/>
      <c r="O572" s="798"/>
      <c r="P572" s="798"/>
      <c r="Q572" s="798"/>
      <c r="R572" s="798"/>
      <c r="S572" s="798"/>
      <c r="T572" s="798"/>
      <c r="U572" s="798"/>
      <c r="V572" s="798"/>
      <c r="W572" s="798"/>
      <c r="X572" s="798"/>
      <c r="Y572" s="798"/>
      <c r="Z572" s="798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131</v>
      </c>
      <c r="N573" s="33"/>
      <c r="O573" s="32">
        <v>55</v>
      </c>
      <c r="P573" s="8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60</v>
      </c>
      <c r="Y573" s="784">
        <f>IFERROR(IF(X573="",0,CEILING((X573/$H573),1)*$H573),"")</f>
        <v>63.36</v>
      </c>
      <c r="Z573" s="36">
        <f>IFERROR(IF(Y573=0,"",ROUNDUP(Y573/H573,0)*0.01196),"")</f>
        <v>0.14352000000000001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64.090909090909079</v>
      </c>
      <c r="BN573" s="64">
        <f>IFERROR(Y573*I573/H573,"0")</f>
        <v>67.679999999999993</v>
      </c>
      <c r="BO573" s="64">
        <f>IFERROR(1/J573*(X573/H573),"0")</f>
        <v>0.10926573426573427</v>
      </c>
      <c r="BP573" s="64">
        <f>IFERROR(1/J573*(Y573/H573),"0")</f>
        <v>0.11538461538461539</v>
      </c>
    </row>
    <row r="574" spans="1:68" ht="16.5" customHeight="1" x14ac:dyDescent="0.25">
      <c r="A574" s="54" t="s">
        <v>927</v>
      </c>
      <c r="B574" s="54" t="s">
        <v>928</v>
      </c>
      <c r="C574" s="31">
        <v>4301020364</v>
      </c>
      <c r="D574" s="791">
        <v>4680115880054</v>
      </c>
      <c r="E574" s="792"/>
      <c r="F574" s="782">
        <v>0.6</v>
      </c>
      <c r="G574" s="32">
        <v>8</v>
      </c>
      <c r="H574" s="782">
        <v>4.8</v>
      </c>
      <c r="I574" s="782">
        <v>6.96</v>
      </c>
      <c r="J574" s="32">
        <v>120</v>
      </c>
      <c r="K574" s="32" t="s">
        <v>76</v>
      </c>
      <c r="L574" s="32"/>
      <c r="M574" s="33" t="s">
        <v>131</v>
      </c>
      <c r="N574" s="33"/>
      <c r="O574" s="32">
        <v>55</v>
      </c>
      <c r="P574" s="945" t="s">
        <v>929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IFERROR(IF(Y574=0,"",ROUNDUP(Y574/H574,0)*0.00937),"")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927</v>
      </c>
      <c r="B575" s="54" t="s">
        <v>930</v>
      </c>
      <c r="C575" s="31">
        <v>4301020206</v>
      </c>
      <c r="D575" s="791">
        <v>4680115880054</v>
      </c>
      <c r="E575" s="792"/>
      <c r="F575" s="782">
        <v>0.6</v>
      </c>
      <c r="G575" s="32">
        <v>6</v>
      </c>
      <c r="H575" s="782">
        <v>3.6</v>
      </c>
      <c r="I575" s="782">
        <v>3.81</v>
      </c>
      <c r="J575" s="32">
        <v>132</v>
      </c>
      <c r="K575" s="32" t="s">
        <v>76</v>
      </c>
      <c r="L575" s="32"/>
      <c r="M575" s="33" t="s">
        <v>131</v>
      </c>
      <c r="N575" s="33"/>
      <c r="O575" s="32">
        <v>55</v>
      </c>
      <c r="P575" s="11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97"/>
      <c r="B576" s="798"/>
      <c r="C576" s="798"/>
      <c r="D576" s="798"/>
      <c r="E576" s="798"/>
      <c r="F576" s="798"/>
      <c r="G576" s="798"/>
      <c r="H576" s="798"/>
      <c r="I576" s="798"/>
      <c r="J576" s="798"/>
      <c r="K576" s="798"/>
      <c r="L576" s="798"/>
      <c r="M576" s="798"/>
      <c r="N576" s="798"/>
      <c r="O576" s="799"/>
      <c r="P576" s="800" t="s">
        <v>71</v>
      </c>
      <c r="Q576" s="801"/>
      <c r="R576" s="801"/>
      <c r="S576" s="801"/>
      <c r="T576" s="801"/>
      <c r="U576" s="801"/>
      <c r="V576" s="802"/>
      <c r="W576" s="37" t="s">
        <v>72</v>
      </c>
      <c r="X576" s="785">
        <f>IFERROR(X573/H573,"0")+IFERROR(X574/H574,"0")+IFERROR(X575/H575,"0")</f>
        <v>11.363636363636363</v>
      </c>
      <c r="Y576" s="785">
        <f>IFERROR(Y573/H573,"0")+IFERROR(Y574/H574,"0")+IFERROR(Y575/H575,"0")</f>
        <v>12</v>
      </c>
      <c r="Z576" s="785">
        <f>IFERROR(IF(Z573="",0,Z573),"0")+IFERROR(IF(Z574="",0,Z574),"0")+IFERROR(IF(Z575="",0,Z575),"0")</f>
        <v>0.14352000000000001</v>
      </c>
      <c r="AA576" s="786"/>
      <c r="AB576" s="786"/>
      <c r="AC576" s="786"/>
    </row>
    <row r="577" spans="1:68" x14ac:dyDescent="0.2">
      <c r="A577" s="798"/>
      <c r="B577" s="798"/>
      <c r="C577" s="798"/>
      <c r="D577" s="798"/>
      <c r="E577" s="798"/>
      <c r="F577" s="798"/>
      <c r="G577" s="798"/>
      <c r="H577" s="798"/>
      <c r="I577" s="798"/>
      <c r="J577" s="798"/>
      <c r="K577" s="798"/>
      <c r="L577" s="798"/>
      <c r="M577" s="798"/>
      <c r="N577" s="798"/>
      <c r="O577" s="799"/>
      <c r="P577" s="800" t="s">
        <v>71</v>
      </c>
      <c r="Q577" s="801"/>
      <c r="R577" s="801"/>
      <c r="S577" s="801"/>
      <c r="T577" s="801"/>
      <c r="U577" s="801"/>
      <c r="V577" s="802"/>
      <c r="W577" s="37" t="s">
        <v>69</v>
      </c>
      <c r="X577" s="785">
        <f>IFERROR(SUM(X573:X575),"0")</f>
        <v>60</v>
      </c>
      <c r="Y577" s="785">
        <f>IFERROR(SUM(Y573:Y575),"0")</f>
        <v>63.36</v>
      </c>
      <c r="Z577" s="37"/>
      <c r="AA577" s="786"/>
      <c r="AB577" s="786"/>
      <c r="AC577" s="786"/>
    </row>
    <row r="578" spans="1:68" ht="14.25" customHeight="1" x14ac:dyDescent="0.25">
      <c r="A578" s="816" t="s">
        <v>64</v>
      </c>
      <c r="B578" s="798"/>
      <c r="C578" s="798"/>
      <c r="D578" s="798"/>
      <c r="E578" s="798"/>
      <c r="F578" s="798"/>
      <c r="G578" s="798"/>
      <c r="H578" s="798"/>
      <c r="I578" s="798"/>
      <c r="J578" s="798"/>
      <c r="K578" s="798"/>
      <c r="L578" s="798"/>
      <c r="M578" s="798"/>
      <c r="N578" s="798"/>
      <c r="O578" s="798"/>
      <c r="P578" s="798"/>
      <c r="Q578" s="798"/>
      <c r="R578" s="798"/>
      <c r="S578" s="798"/>
      <c r="T578" s="798"/>
      <c r="U578" s="798"/>
      <c r="V578" s="798"/>
      <c r="W578" s="798"/>
      <c r="X578" s="798"/>
      <c r="Y578" s="798"/>
      <c r="Z578" s="798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131</v>
      </c>
      <c r="N579" s="33"/>
      <c r="O579" s="32">
        <v>60</v>
      </c>
      <c r="P579" s="11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80</v>
      </c>
      <c r="Y579" s="784">
        <f t="shared" ref="Y579:Y587" si="110">IFERROR(IF(X579="",0,CEILING((X579/$H579),1)*$H579),"")</f>
        <v>84.48</v>
      </c>
      <c r="Z579" s="36">
        <f>IFERROR(IF(Y579=0,"",ROUNDUP(Y579/H579,0)*0.01196),"")</f>
        <v>0.19136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85.454545454545453</v>
      </c>
      <c r="BN579" s="64">
        <f t="shared" ref="BN579:BN587" si="112">IFERROR(Y579*I579/H579,"0")</f>
        <v>90.24</v>
      </c>
      <c r="BO579" s="64">
        <f t="shared" ref="BO579:BO587" si="113">IFERROR(1/J579*(X579/H579),"0")</f>
        <v>0.14568764568764569</v>
      </c>
      <c r="BP579" s="64">
        <f t="shared" ref="BP579:BP587" si="114">IFERROR(1/J579*(Y579/H579),"0")</f>
        <v>0.15384615384615385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80</v>
      </c>
      <c r="Y580" s="784">
        <f t="shared" si="110"/>
        <v>84.48</v>
      </c>
      <c r="Z580" s="36">
        <f>IFERROR(IF(Y580=0,"",ROUNDUP(Y580/H580,0)*0.01196),"")</f>
        <v>0.19136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85.454545454545453</v>
      </c>
      <c r="BN580" s="64">
        <f t="shared" si="112"/>
        <v>90.24</v>
      </c>
      <c r="BO580" s="64">
        <f t="shared" si="113"/>
        <v>0.14568764568764569</v>
      </c>
      <c r="BP580" s="64">
        <f t="shared" si="114"/>
        <v>0.15384615384615385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100</v>
      </c>
      <c r="Y581" s="784">
        <f t="shared" si="110"/>
        <v>100.32000000000001</v>
      </c>
      <c r="Z581" s="36">
        <f>IFERROR(IF(Y581=0,"",ROUNDUP(Y581/H581,0)*0.01196),"")</f>
        <v>0.22724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106.81818181818181</v>
      </c>
      <c r="BN581" s="64">
        <f t="shared" si="112"/>
        <v>107.16</v>
      </c>
      <c r="BO581" s="64">
        <f t="shared" si="113"/>
        <v>0.18210955710955709</v>
      </c>
      <c r="BP581" s="64">
        <f t="shared" si="114"/>
        <v>0.18269230769230771</v>
      </c>
    </row>
    <row r="582" spans="1:68" ht="27" customHeight="1" x14ac:dyDescent="0.25">
      <c r="A582" s="54" t="s">
        <v>940</v>
      </c>
      <c r="B582" s="54" t="s">
        <v>941</v>
      </c>
      <c r="C582" s="31">
        <v>4301031249</v>
      </c>
      <c r="D582" s="791">
        <v>4680115882072</v>
      </c>
      <c r="E582" s="792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131</v>
      </c>
      <c r="N582" s="33"/>
      <c r="O582" s="32">
        <v>60</v>
      </c>
      <c r="P582" s="113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108</v>
      </c>
      <c r="Y582" s="784">
        <f t="shared" si="110"/>
        <v>108</v>
      </c>
      <c r="Z582" s="36">
        <f>IFERROR(IF(Y582=0,"",ROUNDUP(Y582/H582,0)*0.00902),"")</f>
        <v>0.27060000000000001</v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114.3</v>
      </c>
      <c r="BN582" s="64">
        <f t="shared" si="112"/>
        <v>114.3</v>
      </c>
      <c r="BO582" s="64">
        <f t="shared" si="113"/>
        <v>0.22727272727272729</v>
      </c>
      <c r="BP582" s="64">
        <f t="shared" si="114"/>
        <v>0.22727272727272729</v>
      </c>
    </row>
    <row r="583" spans="1:68" ht="27" customHeight="1" x14ac:dyDescent="0.25">
      <c r="A583" s="54" t="s">
        <v>940</v>
      </c>
      <c r="B583" s="54" t="s">
        <v>943</v>
      </c>
      <c r="C583" s="31">
        <v>4301031383</v>
      </c>
      <c r="D583" s="791">
        <v>4680115882072</v>
      </c>
      <c r="E583" s="792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131</v>
      </c>
      <c r="N583" s="33"/>
      <c r="O583" s="32">
        <v>60</v>
      </c>
      <c r="P583" s="1160" t="s">
        <v>944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4301031251</v>
      </c>
      <c r="D584" s="791">
        <v>4680115882102</v>
      </c>
      <c r="E584" s="792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48</v>
      </c>
      <c r="Y584" s="784">
        <f t="shared" si="110"/>
        <v>50.4</v>
      </c>
      <c r="Z584" s="36">
        <f>IFERROR(IF(Y584=0,"",ROUNDUP(Y584/H584,0)*0.00902),"")</f>
        <v>0.12628</v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50.8</v>
      </c>
      <c r="BN584" s="64">
        <f t="shared" si="112"/>
        <v>53.339999999999996</v>
      </c>
      <c r="BO584" s="64">
        <f t="shared" si="113"/>
        <v>0.10101010101010101</v>
      </c>
      <c r="BP584" s="64">
        <f t="shared" si="114"/>
        <v>0.10606060606060606</v>
      </c>
    </row>
    <row r="585" spans="1:68" ht="27" customHeight="1" x14ac:dyDescent="0.25">
      <c r="A585" s="54" t="s">
        <v>945</v>
      </c>
      <c r="B585" s="54" t="s">
        <v>947</v>
      </c>
      <c r="C585" s="31">
        <v>4301031385</v>
      </c>
      <c r="D585" s="791">
        <v>4680115882102</v>
      </c>
      <c r="E585" s="792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923" t="s">
        <v>948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4301031253</v>
      </c>
      <c r="D586" s="791">
        <v>4680115882096</v>
      </c>
      <c r="E586" s="792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240</v>
      </c>
      <c r="Y586" s="784">
        <f t="shared" si="110"/>
        <v>241.20000000000002</v>
      </c>
      <c r="Z586" s="36">
        <f>IFERROR(IF(Y586=0,"",ROUNDUP(Y586/H586,0)*0.00902),"")</f>
        <v>0.60433999999999999</v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254</v>
      </c>
      <c r="BN586" s="64">
        <f t="shared" si="112"/>
        <v>255.27</v>
      </c>
      <c r="BO586" s="64">
        <f t="shared" si="113"/>
        <v>0.50505050505050508</v>
      </c>
      <c r="BP586" s="64">
        <f t="shared" si="114"/>
        <v>0.50757575757575757</v>
      </c>
    </row>
    <row r="587" spans="1:68" ht="27" customHeight="1" x14ac:dyDescent="0.25">
      <c r="A587" s="54" t="s">
        <v>950</v>
      </c>
      <c r="B587" s="54" t="s">
        <v>952</v>
      </c>
      <c r="C587" s="31">
        <v>4301031384</v>
      </c>
      <c r="D587" s="791">
        <v>4680115882096</v>
      </c>
      <c r="E587" s="792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973" t="s">
        <v>953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797"/>
      <c r="B588" s="798"/>
      <c r="C588" s="798"/>
      <c r="D588" s="798"/>
      <c r="E588" s="798"/>
      <c r="F588" s="798"/>
      <c r="G588" s="798"/>
      <c r="H588" s="798"/>
      <c r="I588" s="798"/>
      <c r="J588" s="798"/>
      <c r="K588" s="798"/>
      <c r="L588" s="798"/>
      <c r="M588" s="798"/>
      <c r="N588" s="798"/>
      <c r="O588" s="799"/>
      <c r="P588" s="800" t="s">
        <v>71</v>
      </c>
      <c r="Q588" s="801"/>
      <c r="R588" s="801"/>
      <c r="S588" s="801"/>
      <c r="T588" s="801"/>
      <c r="U588" s="801"/>
      <c r="V588" s="802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159.24242424242425</v>
      </c>
      <c r="Y588" s="785">
        <f>IFERROR(Y579/H579,"0")+IFERROR(Y580/H580,"0")+IFERROR(Y581/H581,"0")+IFERROR(Y582/H582,"0")+IFERROR(Y583/H583,"0")+IFERROR(Y584/H584,"0")+IFERROR(Y585/H585,"0")+IFERROR(Y586/H586,"0")+IFERROR(Y587/H587,"0")</f>
        <v>162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1.6111800000000001</v>
      </c>
      <c r="AA588" s="786"/>
      <c r="AB588" s="786"/>
      <c r="AC588" s="786"/>
    </row>
    <row r="589" spans="1:68" x14ac:dyDescent="0.2">
      <c r="A589" s="798"/>
      <c r="B589" s="798"/>
      <c r="C589" s="798"/>
      <c r="D589" s="798"/>
      <c r="E589" s="798"/>
      <c r="F589" s="798"/>
      <c r="G589" s="798"/>
      <c r="H589" s="798"/>
      <c r="I589" s="798"/>
      <c r="J589" s="798"/>
      <c r="K589" s="798"/>
      <c r="L589" s="798"/>
      <c r="M589" s="798"/>
      <c r="N589" s="798"/>
      <c r="O589" s="799"/>
      <c r="P589" s="800" t="s">
        <v>71</v>
      </c>
      <c r="Q589" s="801"/>
      <c r="R589" s="801"/>
      <c r="S589" s="801"/>
      <c r="T589" s="801"/>
      <c r="U589" s="801"/>
      <c r="V589" s="802"/>
      <c r="W589" s="37" t="s">
        <v>69</v>
      </c>
      <c r="X589" s="785">
        <f>IFERROR(SUM(X579:X587),"0")</f>
        <v>656</v>
      </c>
      <c r="Y589" s="785">
        <f>IFERROR(SUM(Y579:Y587),"0")</f>
        <v>668.88</v>
      </c>
      <c r="Z589" s="37"/>
      <c r="AA589" s="786"/>
      <c r="AB589" s="786"/>
      <c r="AC589" s="786"/>
    </row>
    <row r="590" spans="1:68" ht="14.25" customHeight="1" x14ac:dyDescent="0.25">
      <c r="A590" s="816" t="s">
        <v>73</v>
      </c>
      <c r="B590" s="798"/>
      <c r="C590" s="798"/>
      <c r="D590" s="798"/>
      <c r="E590" s="798"/>
      <c r="F590" s="798"/>
      <c r="G590" s="798"/>
      <c r="H590" s="798"/>
      <c r="I590" s="798"/>
      <c r="J590" s="798"/>
      <c r="K590" s="798"/>
      <c r="L590" s="798"/>
      <c r="M590" s="798"/>
      <c r="N590" s="798"/>
      <c r="O590" s="798"/>
      <c r="P590" s="798"/>
      <c r="Q590" s="798"/>
      <c r="R590" s="798"/>
      <c r="S590" s="798"/>
      <c r="T590" s="798"/>
      <c r="U590" s="798"/>
      <c r="V590" s="798"/>
      <c r="W590" s="798"/>
      <c r="X590" s="798"/>
      <c r="Y590" s="798"/>
      <c r="Z590" s="798"/>
      <c r="AA590" s="779"/>
      <c r="AB590" s="779"/>
      <c r="AC590" s="779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7"/>
      <c r="B594" s="798"/>
      <c r="C594" s="798"/>
      <c r="D594" s="798"/>
      <c r="E594" s="798"/>
      <c r="F594" s="798"/>
      <c r="G594" s="798"/>
      <c r="H594" s="798"/>
      <c r="I594" s="798"/>
      <c r="J594" s="798"/>
      <c r="K594" s="798"/>
      <c r="L594" s="798"/>
      <c r="M594" s="798"/>
      <c r="N594" s="798"/>
      <c r="O594" s="799"/>
      <c r="P594" s="800" t="s">
        <v>71</v>
      </c>
      <c r="Q594" s="801"/>
      <c r="R594" s="801"/>
      <c r="S594" s="801"/>
      <c r="T594" s="801"/>
      <c r="U594" s="801"/>
      <c r="V594" s="802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798"/>
      <c r="B595" s="798"/>
      <c r="C595" s="798"/>
      <c r="D595" s="798"/>
      <c r="E595" s="798"/>
      <c r="F595" s="798"/>
      <c r="G595" s="798"/>
      <c r="H595" s="798"/>
      <c r="I595" s="798"/>
      <c r="J595" s="798"/>
      <c r="K595" s="798"/>
      <c r="L595" s="798"/>
      <c r="M595" s="798"/>
      <c r="N595" s="798"/>
      <c r="O595" s="799"/>
      <c r="P595" s="800" t="s">
        <v>71</v>
      </c>
      <c r="Q595" s="801"/>
      <c r="R595" s="801"/>
      <c r="S595" s="801"/>
      <c r="T595" s="801"/>
      <c r="U595" s="801"/>
      <c r="V595" s="802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16" t="s">
        <v>227</v>
      </c>
      <c r="B596" s="798"/>
      <c r="C596" s="798"/>
      <c r="D596" s="798"/>
      <c r="E596" s="798"/>
      <c r="F596" s="798"/>
      <c r="G596" s="798"/>
      <c r="H596" s="798"/>
      <c r="I596" s="798"/>
      <c r="J596" s="798"/>
      <c r="K596" s="798"/>
      <c r="L596" s="798"/>
      <c r="M596" s="798"/>
      <c r="N596" s="798"/>
      <c r="O596" s="798"/>
      <c r="P596" s="798"/>
      <c r="Q596" s="798"/>
      <c r="R596" s="798"/>
      <c r="S596" s="798"/>
      <c r="T596" s="798"/>
      <c r="U596" s="798"/>
      <c r="V596" s="798"/>
      <c r="W596" s="798"/>
      <c r="X596" s="798"/>
      <c r="Y596" s="798"/>
      <c r="Z596" s="798"/>
      <c r="AA596" s="779"/>
      <c r="AB596" s="779"/>
      <c r="AC596" s="779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20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7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20</v>
      </c>
      <c r="Y598" s="784">
        <f>IFERROR(IF(X598="",0,CEILING((X598/$H598),1)*$H598),"")</f>
        <v>23.4</v>
      </c>
      <c r="Z598" s="36">
        <f>IFERROR(IF(Y598=0,"",ROUNDUP(Y598/H598,0)*0.02175),"")</f>
        <v>6.5250000000000002E-2</v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21.23076923076923</v>
      </c>
      <c r="BN598" s="64">
        <f>IFERROR(Y598*I598/H598,"0")</f>
        <v>24.84</v>
      </c>
      <c r="BO598" s="64">
        <f>IFERROR(1/J598*(X598/H598),"0")</f>
        <v>4.5787545787545791E-2</v>
      </c>
      <c r="BP598" s="64">
        <f>IFERROR(1/J598*(Y598/H598),"0")</f>
        <v>5.3571428571428568E-2</v>
      </c>
    </row>
    <row r="599" spans="1:68" x14ac:dyDescent="0.2">
      <c r="A599" s="797"/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9"/>
      <c r="P599" s="800" t="s">
        <v>71</v>
      </c>
      <c r="Q599" s="801"/>
      <c r="R599" s="801"/>
      <c r="S599" s="801"/>
      <c r="T599" s="801"/>
      <c r="U599" s="801"/>
      <c r="V599" s="802"/>
      <c r="W599" s="37" t="s">
        <v>72</v>
      </c>
      <c r="X599" s="785">
        <f>IFERROR(X597/H597,"0")+IFERROR(X598/H598,"0")</f>
        <v>2.5641025641025643</v>
      </c>
      <c r="Y599" s="785">
        <f>IFERROR(Y597/H597,"0")+IFERROR(Y598/H598,"0")</f>
        <v>3</v>
      </c>
      <c r="Z599" s="785">
        <f>IFERROR(IF(Z597="",0,Z597),"0")+IFERROR(IF(Z598="",0,Z598),"0")</f>
        <v>6.5250000000000002E-2</v>
      </c>
      <c r="AA599" s="786"/>
      <c r="AB599" s="786"/>
      <c r="AC599" s="786"/>
    </row>
    <row r="600" spans="1:68" x14ac:dyDescent="0.2">
      <c r="A600" s="798"/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9"/>
      <c r="P600" s="800" t="s">
        <v>71</v>
      </c>
      <c r="Q600" s="801"/>
      <c r="R600" s="801"/>
      <c r="S600" s="801"/>
      <c r="T600" s="801"/>
      <c r="U600" s="801"/>
      <c r="V600" s="802"/>
      <c r="W600" s="37" t="s">
        <v>69</v>
      </c>
      <c r="X600" s="785">
        <f>IFERROR(SUM(X597:X598),"0")</f>
        <v>20</v>
      </c>
      <c r="Y600" s="785">
        <f>IFERROR(SUM(Y597:Y598),"0")</f>
        <v>23.4</v>
      </c>
      <c r="Z600" s="37"/>
      <c r="AA600" s="786"/>
      <c r="AB600" s="786"/>
      <c r="AC600" s="786"/>
    </row>
    <row r="601" spans="1:68" ht="27.75" customHeight="1" x14ac:dyDescent="0.2">
      <c r="A601" s="932" t="s">
        <v>970</v>
      </c>
      <c r="B601" s="933"/>
      <c r="C601" s="933"/>
      <c r="D601" s="933"/>
      <c r="E601" s="933"/>
      <c r="F601" s="933"/>
      <c r="G601" s="933"/>
      <c r="H601" s="933"/>
      <c r="I601" s="933"/>
      <c r="J601" s="933"/>
      <c r="K601" s="933"/>
      <c r="L601" s="933"/>
      <c r="M601" s="933"/>
      <c r="N601" s="933"/>
      <c r="O601" s="933"/>
      <c r="P601" s="933"/>
      <c r="Q601" s="933"/>
      <c r="R601" s="933"/>
      <c r="S601" s="933"/>
      <c r="T601" s="933"/>
      <c r="U601" s="933"/>
      <c r="V601" s="933"/>
      <c r="W601" s="933"/>
      <c r="X601" s="933"/>
      <c r="Y601" s="933"/>
      <c r="Z601" s="933"/>
      <c r="AA601" s="48"/>
      <c r="AB601" s="48"/>
      <c r="AC601" s="48"/>
    </row>
    <row r="602" spans="1:68" ht="16.5" customHeight="1" x14ac:dyDescent="0.25">
      <c r="A602" s="805" t="s">
        <v>970</v>
      </c>
      <c r="B602" s="798"/>
      <c r="C602" s="798"/>
      <c r="D602" s="798"/>
      <c r="E602" s="798"/>
      <c r="F602" s="798"/>
      <c r="G602" s="798"/>
      <c r="H602" s="798"/>
      <c r="I602" s="798"/>
      <c r="J602" s="798"/>
      <c r="K602" s="798"/>
      <c r="L602" s="798"/>
      <c r="M602" s="798"/>
      <c r="N602" s="798"/>
      <c r="O602" s="798"/>
      <c r="P602" s="798"/>
      <c r="Q602" s="798"/>
      <c r="R602" s="798"/>
      <c r="S602" s="798"/>
      <c r="T602" s="798"/>
      <c r="U602" s="798"/>
      <c r="V602" s="798"/>
      <c r="W602" s="798"/>
      <c r="X602" s="798"/>
      <c r="Y602" s="798"/>
      <c r="Z602" s="798"/>
      <c r="AA602" s="778"/>
      <c r="AB602" s="778"/>
      <c r="AC602" s="778"/>
    </row>
    <row r="603" spans="1:68" ht="14.25" customHeight="1" x14ac:dyDescent="0.25">
      <c r="A603" s="816" t="s">
        <v>124</v>
      </c>
      <c r="B603" s="798"/>
      <c r="C603" s="798"/>
      <c r="D603" s="798"/>
      <c r="E603" s="798"/>
      <c r="F603" s="798"/>
      <c r="G603" s="798"/>
      <c r="H603" s="798"/>
      <c r="I603" s="798"/>
      <c r="J603" s="798"/>
      <c r="K603" s="798"/>
      <c r="L603" s="798"/>
      <c r="M603" s="798"/>
      <c r="N603" s="798"/>
      <c r="O603" s="798"/>
      <c r="P603" s="798"/>
      <c r="Q603" s="798"/>
      <c r="R603" s="798"/>
      <c r="S603" s="798"/>
      <c r="T603" s="798"/>
      <c r="U603" s="798"/>
      <c r="V603" s="798"/>
      <c r="W603" s="798"/>
      <c r="X603" s="798"/>
      <c r="Y603" s="798"/>
      <c r="Z603" s="798"/>
      <c r="AA603" s="779"/>
      <c r="AB603" s="779"/>
      <c r="AC603" s="779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9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131</v>
      </c>
      <c r="N605" s="33"/>
      <c r="O605" s="32">
        <v>50</v>
      </c>
      <c r="P605" s="1099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131</v>
      </c>
      <c r="N606" s="33"/>
      <c r="O606" s="32">
        <v>50</v>
      </c>
      <c r="P606" s="984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131</v>
      </c>
      <c r="N607" s="33"/>
      <c r="O607" s="32">
        <v>55</v>
      </c>
      <c r="P607" s="1104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128</v>
      </c>
      <c r="N608" s="33"/>
      <c r="O608" s="32">
        <v>55</v>
      </c>
      <c r="P608" s="996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131</v>
      </c>
      <c r="N609" s="33"/>
      <c r="O609" s="32">
        <v>50</v>
      </c>
      <c r="P609" s="1039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131</v>
      </c>
      <c r="N610" s="33"/>
      <c r="O610" s="32">
        <v>55</v>
      </c>
      <c r="P610" s="931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797"/>
      <c r="B611" s="798"/>
      <c r="C611" s="798"/>
      <c r="D611" s="798"/>
      <c r="E611" s="798"/>
      <c r="F611" s="798"/>
      <c r="G611" s="798"/>
      <c r="H611" s="798"/>
      <c r="I611" s="798"/>
      <c r="J611" s="798"/>
      <c r="K611" s="798"/>
      <c r="L611" s="798"/>
      <c r="M611" s="798"/>
      <c r="N611" s="798"/>
      <c r="O611" s="799"/>
      <c r="P611" s="800" t="s">
        <v>71</v>
      </c>
      <c r="Q611" s="801"/>
      <c r="R611" s="801"/>
      <c r="S611" s="801"/>
      <c r="T611" s="801"/>
      <c r="U611" s="801"/>
      <c r="V611" s="802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x14ac:dyDescent="0.2">
      <c r="A612" s="798"/>
      <c r="B612" s="798"/>
      <c r="C612" s="798"/>
      <c r="D612" s="798"/>
      <c r="E612" s="798"/>
      <c r="F612" s="798"/>
      <c r="G612" s="798"/>
      <c r="H612" s="798"/>
      <c r="I612" s="798"/>
      <c r="J612" s="798"/>
      <c r="K612" s="798"/>
      <c r="L612" s="798"/>
      <c r="M612" s="798"/>
      <c r="N612" s="798"/>
      <c r="O612" s="799"/>
      <c r="P612" s="800" t="s">
        <v>71</v>
      </c>
      <c r="Q612" s="801"/>
      <c r="R612" s="801"/>
      <c r="S612" s="801"/>
      <c r="T612" s="801"/>
      <c r="U612" s="801"/>
      <c r="V612" s="802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customHeight="1" x14ac:dyDescent="0.25">
      <c r="A613" s="816" t="s">
        <v>180</v>
      </c>
      <c r="B613" s="798"/>
      <c r="C613" s="798"/>
      <c r="D613" s="798"/>
      <c r="E613" s="798"/>
      <c r="F613" s="798"/>
      <c r="G613" s="798"/>
      <c r="H613" s="798"/>
      <c r="I613" s="798"/>
      <c r="J613" s="798"/>
      <c r="K613" s="798"/>
      <c r="L613" s="798"/>
      <c r="M613" s="798"/>
      <c r="N613" s="798"/>
      <c r="O613" s="798"/>
      <c r="P613" s="798"/>
      <c r="Q613" s="798"/>
      <c r="R613" s="798"/>
      <c r="S613" s="798"/>
      <c r="T613" s="798"/>
      <c r="U613" s="798"/>
      <c r="V613" s="798"/>
      <c r="W613" s="798"/>
      <c r="X613" s="798"/>
      <c r="Y613" s="798"/>
      <c r="Z613" s="798"/>
      <c r="AA613" s="779"/>
      <c r="AB613" s="779"/>
      <c r="AC613" s="779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128</v>
      </c>
      <c r="N614" s="33"/>
      <c r="O614" s="32">
        <v>50</v>
      </c>
      <c r="P614" s="1024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131</v>
      </c>
      <c r="N615" s="33"/>
      <c r="O615" s="32">
        <v>50</v>
      </c>
      <c r="P615" s="835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131</v>
      </c>
      <c r="N616" s="33"/>
      <c r="O616" s="32">
        <v>50</v>
      </c>
      <c r="P616" s="842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131</v>
      </c>
      <c r="N617" s="33"/>
      <c r="O617" s="32">
        <v>50</v>
      </c>
      <c r="P617" s="1073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97"/>
      <c r="B618" s="798"/>
      <c r="C618" s="798"/>
      <c r="D618" s="798"/>
      <c r="E618" s="798"/>
      <c r="F618" s="798"/>
      <c r="G618" s="798"/>
      <c r="H618" s="798"/>
      <c r="I618" s="798"/>
      <c r="J618" s="798"/>
      <c r="K618" s="798"/>
      <c r="L618" s="798"/>
      <c r="M618" s="798"/>
      <c r="N618" s="798"/>
      <c r="O618" s="799"/>
      <c r="P618" s="800" t="s">
        <v>71</v>
      </c>
      <c r="Q618" s="801"/>
      <c r="R618" s="801"/>
      <c r="S618" s="801"/>
      <c r="T618" s="801"/>
      <c r="U618" s="801"/>
      <c r="V618" s="802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x14ac:dyDescent="0.2">
      <c r="A619" s="798"/>
      <c r="B619" s="798"/>
      <c r="C619" s="798"/>
      <c r="D619" s="798"/>
      <c r="E619" s="798"/>
      <c r="F619" s="798"/>
      <c r="G619" s="798"/>
      <c r="H619" s="798"/>
      <c r="I619" s="798"/>
      <c r="J619" s="798"/>
      <c r="K619" s="798"/>
      <c r="L619" s="798"/>
      <c r="M619" s="798"/>
      <c r="N619" s="798"/>
      <c r="O619" s="799"/>
      <c r="P619" s="800" t="s">
        <v>71</v>
      </c>
      <c r="Q619" s="801"/>
      <c r="R619" s="801"/>
      <c r="S619" s="801"/>
      <c r="T619" s="801"/>
      <c r="U619" s="801"/>
      <c r="V619" s="802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customHeight="1" x14ac:dyDescent="0.25">
      <c r="A620" s="816" t="s">
        <v>64</v>
      </c>
      <c r="B620" s="798"/>
      <c r="C620" s="798"/>
      <c r="D620" s="798"/>
      <c r="E620" s="798"/>
      <c r="F620" s="798"/>
      <c r="G620" s="798"/>
      <c r="H620" s="798"/>
      <c r="I620" s="798"/>
      <c r="J620" s="798"/>
      <c r="K620" s="798"/>
      <c r="L620" s="798"/>
      <c r="M620" s="798"/>
      <c r="N620" s="798"/>
      <c r="O620" s="798"/>
      <c r="P620" s="798"/>
      <c r="Q620" s="798"/>
      <c r="R620" s="798"/>
      <c r="S620" s="798"/>
      <c r="T620" s="798"/>
      <c r="U620" s="798"/>
      <c r="V620" s="798"/>
      <c r="W620" s="798"/>
      <c r="X620" s="798"/>
      <c r="Y620" s="798"/>
      <c r="Z620" s="798"/>
      <c r="AA620" s="779"/>
      <c r="AB620" s="779"/>
      <c r="AC620" s="779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34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8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20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7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4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14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797"/>
      <c r="B628" s="798"/>
      <c r="C628" s="798"/>
      <c r="D628" s="798"/>
      <c r="E628" s="798"/>
      <c r="F628" s="798"/>
      <c r="G628" s="798"/>
      <c r="H628" s="798"/>
      <c r="I628" s="798"/>
      <c r="J628" s="798"/>
      <c r="K628" s="798"/>
      <c r="L628" s="798"/>
      <c r="M628" s="798"/>
      <c r="N628" s="798"/>
      <c r="O628" s="799"/>
      <c r="P628" s="800" t="s">
        <v>71</v>
      </c>
      <c r="Q628" s="801"/>
      <c r="R628" s="801"/>
      <c r="S628" s="801"/>
      <c r="T628" s="801"/>
      <c r="U628" s="801"/>
      <c r="V628" s="802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x14ac:dyDescent="0.2">
      <c r="A629" s="798"/>
      <c r="B629" s="798"/>
      <c r="C629" s="798"/>
      <c r="D629" s="798"/>
      <c r="E629" s="798"/>
      <c r="F629" s="798"/>
      <c r="G629" s="798"/>
      <c r="H629" s="798"/>
      <c r="I629" s="798"/>
      <c r="J629" s="798"/>
      <c r="K629" s="798"/>
      <c r="L629" s="798"/>
      <c r="M629" s="798"/>
      <c r="N629" s="798"/>
      <c r="O629" s="799"/>
      <c r="P629" s="800" t="s">
        <v>71</v>
      </c>
      <c r="Q629" s="801"/>
      <c r="R629" s="801"/>
      <c r="S629" s="801"/>
      <c r="T629" s="801"/>
      <c r="U629" s="801"/>
      <c r="V629" s="802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customHeight="1" x14ac:dyDescent="0.25">
      <c r="A630" s="816" t="s">
        <v>73</v>
      </c>
      <c r="B630" s="798"/>
      <c r="C630" s="798"/>
      <c r="D630" s="798"/>
      <c r="E630" s="798"/>
      <c r="F630" s="798"/>
      <c r="G630" s="798"/>
      <c r="H630" s="798"/>
      <c r="I630" s="798"/>
      <c r="J630" s="798"/>
      <c r="K630" s="798"/>
      <c r="L630" s="798"/>
      <c r="M630" s="798"/>
      <c r="N630" s="798"/>
      <c r="O630" s="798"/>
      <c r="P630" s="798"/>
      <c r="Q630" s="798"/>
      <c r="R630" s="798"/>
      <c r="S630" s="798"/>
      <c r="T630" s="798"/>
      <c r="U630" s="798"/>
      <c r="V630" s="798"/>
      <c r="W630" s="798"/>
      <c r="X630" s="798"/>
      <c r="Y630" s="798"/>
      <c r="Z630" s="798"/>
      <c r="AA630" s="779"/>
      <c r="AB630" s="779"/>
      <c r="AC630" s="779"/>
    </row>
    <row r="631" spans="1:68" ht="27" customHeight="1" x14ac:dyDescent="0.25">
      <c r="A631" s="54" t="s">
        <v>1036</v>
      </c>
      <c r="B631" s="54" t="s">
        <v>1037</v>
      </c>
      <c r="C631" s="31">
        <v>4301051887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128</v>
      </c>
      <c r="N631" s="33"/>
      <c r="O631" s="32">
        <v>45</v>
      </c>
      <c r="P631" s="1113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128</v>
      </c>
      <c r="N632" s="33"/>
      <c r="O632" s="32">
        <v>40</v>
      </c>
      <c r="P632" s="1077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1300</v>
      </c>
      <c r="Y632" s="784">
        <f t="shared" si="125"/>
        <v>1302.5999999999999</v>
      </c>
      <c r="Z632" s="36">
        <f>IFERROR(IF(Y632=0,"",ROUNDUP(Y632/H632,0)*0.02175),"")</f>
        <v>3.6322499999999995</v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1394.0000000000002</v>
      </c>
      <c r="BN632" s="64">
        <f t="shared" si="127"/>
        <v>1396.788</v>
      </c>
      <c r="BO632" s="64">
        <f t="shared" si="128"/>
        <v>2.9761904761904758</v>
      </c>
      <c r="BP632" s="64">
        <f t="shared" si="129"/>
        <v>2.9821428571428568</v>
      </c>
    </row>
    <row r="633" spans="1:68" ht="27" customHeight="1" x14ac:dyDescent="0.25">
      <c r="A633" s="54" t="s">
        <v>1042</v>
      </c>
      <c r="B633" s="54" t="s">
        <v>1043</v>
      </c>
      <c r="C633" s="31">
        <v>4301051510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1122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4301051933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128</v>
      </c>
      <c r="N634" s="33"/>
      <c r="O634" s="32">
        <v>45</v>
      </c>
      <c r="P634" s="855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84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163</v>
      </c>
      <c r="N636" s="33"/>
      <c r="O636" s="32">
        <v>45</v>
      </c>
      <c r="P636" s="1150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94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163</v>
      </c>
      <c r="N638" s="33"/>
      <c r="O638" s="32">
        <v>45</v>
      </c>
      <c r="P638" s="954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797"/>
      <c r="B639" s="798"/>
      <c r="C639" s="798"/>
      <c r="D639" s="798"/>
      <c r="E639" s="798"/>
      <c r="F639" s="798"/>
      <c r="G639" s="798"/>
      <c r="H639" s="798"/>
      <c r="I639" s="798"/>
      <c r="J639" s="798"/>
      <c r="K639" s="798"/>
      <c r="L639" s="798"/>
      <c r="M639" s="798"/>
      <c r="N639" s="798"/>
      <c r="O639" s="799"/>
      <c r="P639" s="800" t="s">
        <v>71</v>
      </c>
      <c r="Q639" s="801"/>
      <c r="R639" s="801"/>
      <c r="S639" s="801"/>
      <c r="T639" s="801"/>
      <c r="U639" s="801"/>
      <c r="V639" s="802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166.66666666666666</v>
      </c>
      <c r="Y639" s="785">
        <f>IFERROR(Y631/H631,"0")+IFERROR(Y632/H632,"0")+IFERROR(Y633/H633,"0")+IFERROR(Y634/H634,"0")+IFERROR(Y635/H635,"0")+IFERROR(Y636/H636,"0")+IFERROR(Y637/H637,"0")+IFERROR(Y638/H638,"0")</f>
        <v>167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3.6322499999999995</v>
      </c>
      <c r="AA639" s="786"/>
      <c r="AB639" s="786"/>
      <c r="AC639" s="786"/>
    </row>
    <row r="640" spans="1:68" x14ac:dyDescent="0.2">
      <c r="A640" s="798"/>
      <c r="B640" s="798"/>
      <c r="C640" s="798"/>
      <c r="D640" s="798"/>
      <c r="E640" s="798"/>
      <c r="F640" s="798"/>
      <c r="G640" s="798"/>
      <c r="H640" s="798"/>
      <c r="I640" s="798"/>
      <c r="J640" s="798"/>
      <c r="K640" s="798"/>
      <c r="L640" s="798"/>
      <c r="M640" s="798"/>
      <c r="N640" s="798"/>
      <c r="O640" s="799"/>
      <c r="P640" s="800" t="s">
        <v>71</v>
      </c>
      <c r="Q640" s="801"/>
      <c r="R640" s="801"/>
      <c r="S640" s="801"/>
      <c r="T640" s="801"/>
      <c r="U640" s="801"/>
      <c r="V640" s="802"/>
      <c r="W640" s="37" t="s">
        <v>69</v>
      </c>
      <c r="X640" s="785">
        <f>IFERROR(SUM(X631:X638),"0")</f>
        <v>1300</v>
      </c>
      <c r="Y640" s="785">
        <f>IFERROR(SUM(Y631:Y638),"0")</f>
        <v>1302.5999999999999</v>
      </c>
      <c r="Z640" s="37"/>
      <c r="AA640" s="786"/>
      <c r="AB640" s="786"/>
      <c r="AC640" s="786"/>
    </row>
    <row r="641" spans="1:68" ht="14.25" customHeight="1" x14ac:dyDescent="0.25">
      <c r="A641" s="816" t="s">
        <v>227</v>
      </c>
      <c r="B641" s="798"/>
      <c r="C641" s="798"/>
      <c r="D641" s="798"/>
      <c r="E641" s="798"/>
      <c r="F641" s="798"/>
      <c r="G641" s="798"/>
      <c r="H641" s="798"/>
      <c r="I641" s="798"/>
      <c r="J641" s="798"/>
      <c r="K641" s="798"/>
      <c r="L641" s="798"/>
      <c r="M641" s="798"/>
      <c r="N641" s="798"/>
      <c r="O641" s="798"/>
      <c r="P641" s="798"/>
      <c r="Q641" s="798"/>
      <c r="R641" s="798"/>
      <c r="S641" s="798"/>
      <c r="T641" s="798"/>
      <c r="U641" s="798"/>
      <c r="V641" s="798"/>
      <c r="W641" s="798"/>
      <c r="X641" s="798"/>
      <c r="Y641" s="798"/>
      <c r="Z641" s="798"/>
      <c r="AA641" s="779"/>
      <c r="AB641" s="779"/>
      <c r="AC641" s="779"/>
    </row>
    <row r="642" spans="1:68" ht="27" customHeight="1" x14ac:dyDescent="0.25">
      <c r="A642" s="54" t="s">
        <v>1058</v>
      </c>
      <c r="B642" s="54" t="s">
        <v>1059</v>
      </c>
      <c r="C642" s="31">
        <v>4301060354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1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4301060408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35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4301060355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186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4301060407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7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97"/>
      <c r="B646" s="798"/>
      <c r="C646" s="798"/>
      <c r="D646" s="798"/>
      <c r="E646" s="798"/>
      <c r="F646" s="798"/>
      <c r="G646" s="798"/>
      <c r="H646" s="798"/>
      <c r="I646" s="798"/>
      <c r="J646" s="798"/>
      <c r="K646" s="798"/>
      <c r="L646" s="798"/>
      <c r="M646" s="798"/>
      <c r="N646" s="798"/>
      <c r="O646" s="799"/>
      <c r="P646" s="800" t="s">
        <v>71</v>
      </c>
      <c r="Q646" s="801"/>
      <c r="R646" s="801"/>
      <c r="S646" s="801"/>
      <c r="T646" s="801"/>
      <c r="U646" s="801"/>
      <c r="V646" s="802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798"/>
      <c r="B647" s="798"/>
      <c r="C647" s="798"/>
      <c r="D647" s="798"/>
      <c r="E647" s="798"/>
      <c r="F647" s="798"/>
      <c r="G647" s="798"/>
      <c r="H647" s="798"/>
      <c r="I647" s="798"/>
      <c r="J647" s="798"/>
      <c r="K647" s="798"/>
      <c r="L647" s="798"/>
      <c r="M647" s="798"/>
      <c r="N647" s="798"/>
      <c r="O647" s="799"/>
      <c r="P647" s="800" t="s">
        <v>71</v>
      </c>
      <c r="Q647" s="801"/>
      <c r="R647" s="801"/>
      <c r="S647" s="801"/>
      <c r="T647" s="801"/>
      <c r="U647" s="801"/>
      <c r="V647" s="802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1070</v>
      </c>
      <c r="B648" s="798"/>
      <c r="C648" s="798"/>
      <c r="D648" s="798"/>
      <c r="E648" s="798"/>
      <c r="F648" s="798"/>
      <c r="G648" s="798"/>
      <c r="H648" s="798"/>
      <c r="I648" s="798"/>
      <c r="J648" s="798"/>
      <c r="K648" s="798"/>
      <c r="L648" s="798"/>
      <c r="M648" s="798"/>
      <c r="N648" s="798"/>
      <c r="O648" s="798"/>
      <c r="P648" s="798"/>
      <c r="Q648" s="798"/>
      <c r="R648" s="798"/>
      <c r="S648" s="798"/>
      <c r="T648" s="798"/>
      <c r="U648" s="798"/>
      <c r="V648" s="798"/>
      <c r="W648" s="798"/>
      <c r="X648" s="798"/>
      <c r="Y648" s="798"/>
      <c r="Z648" s="798"/>
      <c r="AA648" s="778"/>
      <c r="AB648" s="778"/>
      <c r="AC648" s="778"/>
    </row>
    <row r="649" spans="1:68" ht="14.25" customHeight="1" x14ac:dyDescent="0.25">
      <c r="A649" s="816" t="s">
        <v>124</v>
      </c>
      <c r="B649" s="798"/>
      <c r="C649" s="798"/>
      <c r="D649" s="798"/>
      <c r="E649" s="798"/>
      <c r="F649" s="798"/>
      <c r="G649" s="798"/>
      <c r="H649" s="798"/>
      <c r="I649" s="798"/>
      <c r="J649" s="798"/>
      <c r="K649" s="798"/>
      <c r="L649" s="798"/>
      <c r="M649" s="798"/>
      <c r="N649" s="798"/>
      <c r="O649" s="798"/>
      <c r="P649" s="798"/>
      <c r="Q649" s="798"/>
      <c r="R649" s="798"/>
      <c r="S649" s="798"/>
      <c r="T649" s="798"/>
      <c r="U649" s="798"/>
      <c r="V649" s="798"/>
      <c r="W649" s="798"/>
      <c r="X649" s="798"/>
      <c r="Y649" s="798"/>
      <c r="Z649" s="798"/>
      <c r="AA649" s="779"/>
      <c r="AB649" s="779"/>
      <c r="AC649" s="779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131</v>
      </c>
      <c r="N650" s="33"/>
      <c r="O650" s="32">
        <v>55</v>
      </c>
      <c r="P650" s="1213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131</v>
      </c>
      <c r="N651" s="33"/>
      <c r="O651" s="32">
        <v>55</v>
      </c>
      <c r="P651" s="1128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97"/>
      <c r="B652" s="798"/>
      <c r="C652" s="798"/>
      <c r="D652" s="798"/>
      <c r="E652" s="798"/>
      <c r="F652" s="798"/>
      <c r="G652" s="798"/>
      <c r="H652" s="798"/>
      <c r="I652" s="798"/>
      <c r="J652" s="798"/>
      <c r="K652" s="798"/>
      <c r="L652" s="798"/>
      <c r="M652" s="798"/>
      <c r="N652" s="798"/>
      <c r="O652" s="799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798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799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16" t="s">
        <v>180</v>
      </c>
      <c r="B654" s="798"/>
      <c r="C654" s="798"/>
      <c r="D654" s="798"/>
      <c r="E654" s="798"/>
      <c r="F654" s="798"/>
      <c r="G654" s="798"/>
      <c r="H654" s="798"/>
      <c r="I654" s="798"/>
      <c r="J654" s="798"/>
      <c r="K654" s="798"/>
      <c r="L654" s="798"/>
      <c r="M654" s="798"/>
      <c r="N654" s="798"/>
      <c r="O654" s="798"/>
      <c r="P654" s="798"/>
      <c r="Q654" s="798"/>
      <c r="R654" s="798"/>
      <c r="S654" s="798"/>
      <c r="T654" s="798"/>
      <c r="U654" s="798"/>
      <c r="V654" s="798"/>
      <c r="W654" s="798"/>
      <c r="X654" s="798"/>
      <c r="Y654" s="798"/>
      <c r="Z654" s="798"/>
      <c r="AA654" s="779"/>
      <c r="AB654" s="779"/>
      <c r="AC654" s="779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131</v>
      </c>
      <c r="N655" s="33"/>
      <c r="O655" s="32">
        <v>50</v>
      </c>
      <c r="P655" s="1196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97"/>
      <c r="B656" s="798"/>
      <c r="C656" s="798"/>
      <c r="D656" s="798"/>
      <c r="E656" s="798"/>
      <c r="F656" s="798"/>
      <c r="G656" s="798"/>
      <c r="H656" s="798"/>
      <c r="I656" s="798"/>
      <c r="J656" s="798"/>
      <c r="K656" s="798"/>
      <c r="L656" s="798"/>
      <c r="M656" s="798"/>
      <c r="N656" s="798"/>
      <c r="O656" s="799"/>
      <c r="P656" s="800" t="s">
        <v>71</v>
      </c>
      <c r="Q656" s="801"/>
      <c r="R656" s="801"/>
      <c r="S656" s="801"/>
      <c r="T656" s="801"/>
      <c r="U656" s="801"/>
      <c r="V656" s="802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800" t="s">
        <v>71</v>
      </c>
      <c r="Q657" s="801"/>
      <c r="R657" s="801"/>
      <c r="S657" s="801"/>
      <c r="T657" s="801"/>
      <c r="U657" s="801"/>
      <c r="V657" s="802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16" t="s">
        <v>64</v>
      </c>
      <c r="B658" s="798"/>
      <c r="C658" s="798"/>
      <c r="D658" s="798"/>
      <c r="E658" s="798"/>
      <c r="F658" s="798"/>
      <c r="G658" s="798"/>
      <c r="H658" s="798"/>
      <c r="I658" s="798"/>
      <c r="J658" s="798"/>
      <c r="K658" s="798"/>
      <c r="L658" s="798"/>
      <c r="M658" s="798"/>
      <c r="N658" s="798"/>
      <c r="O658" s="798"/>
      <c r="P658" s="798"/>
      <c r="Q658" s="798"/>
      <c r="R658" s="798"/>
      <c r="S658" s="798"/>
      <c r="T658" s="798"/>
      <c r="U658" s="798"/>
      <c r="V658" s="798"/>
      <c r="W658" s="798"/>
      <c r="X658" s="798"/>
      <c r="Y658" s="798"/>
      <c r="Z658" s="798"/>
      <c r="AA658" s="779"/>
      <c r="AB658" s="779"/>
      <c r="AC658" s="779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09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97"/>
      <c r="B660" s="798"/>
      <c r="C660" s="798"/>
      <c r="D660" s="798"/>
      <c r="E660" s="798"/>
      <c r="F660" s="798"/>
      <c r="G660" s="798"/>
      <c r="H660" s="798"/>
      <c r="I660" s="798"/>
      <c r="J660" s="798"/>
      <c r="K660" s="798"/>
      <c r="L660" s="798"/>
      <c r="M660" s="798"/>
      <c r="N660" s="798"/>
      <c r="O660" s="799"/>
      <c r="P660" s="800" t="s">
        <v>71</v>
      </c>
      <c r="Q660" s="801"/>
      <c r="R660" s="801"/>
      <c r="S660" s="801"/>
      <c r="T660" s="801"/>
      <c r="U660" s="801"/>
      <c r="V660" s="802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798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799"/>
      <c r="P661" s="800" t="s">
        <v>71</v>
      </c>
      <c r="Q661" s="801"/>
      <c r="R661" s="801"/>
      <c r="S661" s="801"/>
      <c r="T661" s="801"/>
      <c r="U661" s="801"/>
      <c r="V661" s="802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16" t="s">
        <v>73</v>
      </c>
      <c r="B662" s="798"/>
      <c r="C662" s="798"/>
      <c r="D662" s="798"/>
      <c r="E662" s="798"/>
      <c r="F662" s="798"/>
      <c r="G662" s="798"/>
      <c r="H662" s="798"/>
      <c r="I662" s="798"/>
      <c r="J662" s="798"/>
      <c r="K662" s="798"/>
      <c r="L662" s="798"/>
      <c r="M662" s="798"/>
      <c r="N662" s="798"/>
      <c r="O662" s="798"/>
      <c r="P662" s="798"/>
      <c r="Q662" s="798"/>
      <c r="R662" s="798"/>
      <c r="S662" s="798"/>
      <c r="T662" s="798"/>
      <c r="U662" s="798"/>
      <c r="V662" s="798"/>
      <c r="W662" s="798"/>
      <c r="X662" s="798"/>
      <c r="Y662" s="798"/>
      <c r="Z662" s="798"/>
      <c r="AA662" s="779"/>
      <c r="AB662" s="779"/>
      <c r="AC662" s="779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78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797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799"/>
      <c r="P664" s="800" t="s">
        <v>71</v>
      </c>
      <c r="Q664" s="801"/>
      <c r="R664" s="801"/>
      <c r="S664" s="801"/>
      <c r="T664" s="801"/>
      <c r="U664" s="801"/>
      <c r="V664" s="802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799"/>
      <c r="P665" s="800" t="s">
        <v>71</v>
      </c>
      <c r="Q665" s="801"/>
      <c r="R665" s="801"/>
      <c r="S665" s="801"/>
      <c r="T665" s="801"/>
      <c r="U665" s="801"/>
      <c r="V665" s="802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1001"/>
      <c r="P666" s="958" t="s">
        <v>1091</v>
      </c>
      <c r="Q666" s="942"/>
      <c r="R666" s="942"/>
      <c r="S666" s="942"/>
      <c r="T666" s="942"/>
      <c r="U666" s="942"/>
      <c r="V666" s="943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17080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17265.46</v>
      </c>
      <c r="Z666" s="37"/>
      <c r="AA666" s="786"/>
      <c r="AB666" s="786"/>
      <c r="AC666" s="786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1001"/>
      <c r="P667" s="958" t="s">
        <v>1092</v>
      </c>
      <c r="Q667" s="942"/>
      <c r="R667" s="942"/>
      <c r="S667" s="942"/>
      <c r="T667" s="942"/>
      <c r="U667" s="942"/>
      <c r="V667" s="943"/>
      <c r="W667" s="37" t="s">
        <v>69</v>
      </c>
      <c r="X667" s="785">
        <f>IFERROR(SUM(BM22:BM663),"0")</f>
        <v>18236.924196045937</v>
      </c>
      <c r="Y667" s="785">
        <f>IFERROR(SUM(BN22:BN663),"0")</f>
        <v>18433.324000000001</v>
      </c>
      <c r="Z667" s="37"/>
      <c r="AA667" s="786"/>
      <c r="AB667" s="786"/>
      <c r="AC667" s="786"/>
    </row>
    <row r="668" spans="1:68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1001"/>
      <c r="P668" s="958" t="s">
        <v>1093</v>
      </c>
      <c r="Q668" s="942"/>
      <c r="R668" s="942"/>
      <c r="S668" s="942"/>
      <c r="T668" s="942"/>
      <c r="U668" s="942"/>
      <c r="V668" s="943"/>
      <c r="W668" s="37" t="s">
        <v>1094</v>
      </c>
      <c r="X668" s="38">
        <f>ROUNDUP(SUM(BO22:BO663),0)</f>
        <v>35</v>
      </c>
      <c r="Y668" s="38">
        <f>ROUNDUP(SUM(BP22:BP663),0)</f>
        <v>35</v>
      </c>
      <c r="Z668" s="37"/>
      <c r="AA668" s="786"/>
      <c r="AB668" s="786"/>
      <c r="AC668" s="786"/>
    </row>
    <row r="669" spans="1:68" x14ac:dyDescent="0.2">
      <c r="A669" s="798"/>
      <c r="B669" s="798"/>
      <c r="C669" s="798"/>
      <c r="D669" s="798"/>
      <c r="E669" s="798"/>
      <c r="F669" s="798"/>
      <c r="G669" s="798"/>
      <c r="H669" s="798"/>
      <c r="I669" s="798"/>
      <c r="J669" s="798"/>
      <c r="K669" s="798"/>
      <c r="L669" s="798"/>
      <c r="M669" s="798"/>
      <c r="N669" s="798"/>
      <c r="O669" s="1001"/>
      <c r="P669" s="958" t="s">
        <v>1095</v>
      </c>
      <c r="Q669" s="942"/>
      <c r="R669" s="942"/>
      <c r="S669" s="942"/>
      <c r="T669" s="942"/>
      <c r="U669" s="942"/>
      <c r="V669" s="943"/>
      <c r="W669" s="37" t="s">
        <v>69</v>
      </c>
      <c r="X669" s="785">
        <f>GrossWeightTotal+PalletQtyTotal*25</f>
        <v>19111.924196045937</v>
      </c>
      <c r="Y669" s="785">
        <f>GrossWeightTotalR+PalletQtyTotalR*25</f>
        <v>19308.324000000001</v>
      </c>
      <c r="Z669" s="37"/>
      <c r="AA669" s="786"/>
      <c r="AB669" s="786"/>
      <c r="AC669" s="786"/>
    </row>
    <row r="670" spans="1:68" x14ac:dyDescent="0.2">
      <c r="A670" s="798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98"/>
      <c r="O670" s="1001"/>
      <c r="P670" s="958" t="s">
        <v>1096</v>
      </c>
      <c r="Q670" s="942"/>
      <c r="R670" s="942"/>
      <c r="S670" s="942"/>
      <c r="T670" s="942"/>
      <c r="U670" s="942"/>
      <c r="V670" s="943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3939.1587660172049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3970</v>
      </c>
      <c r="Z670" s="37"/>
      <c r="AA670" s="786"/>
      <c r="AB670" s="786"/>
      <c r="AC670" s="786"/>
    </row>
    <row r="671" spans="1:68" ht="14.25" customHeight="1" x14ac:dyDescent="0.2">
      <c r="A671" s="798"/>
      <c r="B671" s="798"/>
      <c r="C671" s="798"/>
      <c r="D671" s="798"/>
      <c r="E671" s="798"/>
      <c r="F671" s="798"/>
      <c r="G671" s="798"/>
      <c r="H671" s="798"/>
      <c r="I671" s="798"/>
      <c r="J671" s="798"/>
      <c r="K671" s="798"/>
      <c r="L671" s="798"/>
      <c r="M671" s="798"/>
      <c r="N671" s="798"/>
      <c r="O671" s="1001"/>
      <c r="P671" s="958" t="s">
        <v>1097</v>
      </c>
      <c r="Q671" s="942"/>
      <c r="R671" s="942"/>
      <c r="S671" s="942"/>
      <c r="T671" s="942"/>
      <c r="U671" s="942"/>
      <c r="V671" s="943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40.671839999999996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809" t="s">
        <v>122</v>
      </c>
      <c r="D673" s="930"/>
      <c r="E673" s="930"/>
      <c r="F673" s="930"/>
      <c r="G673" s="930"/>
      <c r="H673" s="844"/>
      <c r="I673" s="809" t="s">
        <v>349</v>
      </c>
      <c r="J673" s="930"/>
      <c r="K673" s="930"/>
      <c r="L673" s="930"/>
      <c r="M673" s="930"/>
      <c r="N673" s="930"/>
      <c r="O673" s="930"/>
      <c r="P673" s="930"/>
      <c r="Q673" s="930"/>
      <c r="R673" s="930"/>
      <c r="S673" s="930"/>
      <c r="T673" s="930"/>
      <c r="U673" s="930"/>
      <c r="V673" s="844"/>
      <c r="W673" s="809" t="s">
        <v>691</v>
      </c>
      <c r="X673" s="844"/>
      <c r="Y673" s="809" t="s">
        <v>795</v>
      </c>
      <c r="Z673" s="930"/>
      <c r="AA673" s="930"/>
      <c r="AB673" s="844"/>
      <c r="AC673" s="780" t="s">
        <v>895</v>
      </c>
      <c r="AD673" s="809" t="s">
        <v>970</v>
      </c>
      <c r="AE673" s="844"/>
      <c r="AF673" s="781"/>
    </row>
    <row r="674" spans="1:32" ht="14.25" customHeight="1" thickTop="1" x14ac:dyDescent="0.2">
      <c r="A674" s="1007" t="s">
        <v>1100</v>
      </c>
      <c r="B674" s="809" t="s">
        <v>63</v>
      </c>
      <c r="C674" s="809" t="s">
        <v>123</v>
      </c>
      <c r="D674" s="809" t="s">
        <v>150</v>
      </c>
      <c r="E674" s="809" t="s">
        <v>235</v>
      </c>
      <c r="F674" s="809" t="s">
        <v>261</v>
      </c>
      <c r="G674" s="809" t="s">
        <v>313</v>
      </c>
      <c r="H674" s="809" t="s">
        <v>122</v>
      </c>
      <c r="I674" s="809" t="s">
        <v>350</v>
      </c>
      <c r="J674" s="809" t="s">
        <v>375</v>
      </c>
      <c r="K674" s="809" t="s">
        <v>451</v>
      </c>
      <c r="L674" s="809" t="s">
        <v>471</v>
      </c>
      <c r="M674" s="809" t="s">
        <v>497</v>
      </c>
      <c r="N674" s="781"/>
      <c r="O674" s="809" t="s">
        <v>526</v>
      </c>
      <c r="P674" s="809" t="s">
        <v>529</v>
      </c>
      <c r="Q674" s="809" t="s">
        <v>538</v>
      </c>
      <c r="R674" s="809" t="s">
        <v>557</v>
      </c>
      <c r="S674" s="809" t="s">
        <v>567</v>
      </c>
      <c r="T674" s="809" t="s">
        <v>580</v>
      </c>
      <c r="U674" s="809" t="s">
        <v>591</v>
      </c>
      <c r="V674" s="809" t="s">
        <v>678</v>
      </c>
      <c r="W674" s="809" t="s">
        <v>692</v>
      </c>
      <c r="X674" s="809" t="s">
        <v>746</v>
      </c>
      <c r="Y674" s="809" t="s">
        <v>796</v>
      </c>
      <c r="Z674" s="809" t="s">
        <v>855</v>
      </c>
      <c r="AA674" s="809" t="s">
        <v>878</v>
      </c>
      <c r="AB674" s="809" t="s">
        <v>891</v>
      </c>
      <c r="AC674" s="809" t="s">
        <v>895</v>
      </c>
      <c r="AD674" s="809" t="s">
        <v>970</v>
      </c>
      <c r="AE674" s="809" t="s">
        <v>1070</v>
      </c>
      <c r="AF674" s="781"/>
    </row>
    <row r="675" spans="1:32" ht="13.5" customHeight="1" thickBot="1" x14ac:dyDescent="0.25">
      <c r="A675" s="1008"/>
      <c r="B675" s="810"/>
      <c r="C675" s="810"/>
      <c r="D675" s="810"/>
      <c r="E675" s="810"/>
      <c r="F675" s="810"/>
      <c r="G675" s="810"/>
      <c r="H675" s="810"/>
      <c r="I675" s="810"/>
      <c r="J675" s="810"/>
      <c r="K675" s="810"/>
      <c r="L675" s="810"/>
      <c r="M675" s="810"/>
      <c r="N675" s="781"/>
      <c r="O675" s="810"/>
      <c r="P675" s="810"/>
      <c r="Q675" s="810"/>
      <c r="R675" s="810"/>
      <c r="S675" s="810"/>
      <c r="T675" s="810"/>
      <c r="U675" s="810"/>
      <c r="V675" s="810"/>
      <c r="W675" s="810"/>
      <c r="X675" s="810"/>
      <c r="Y675" s="810"/>
      <c r="Z675" s="810"/>
      <c r="AA675" s="810"/>
      <c r="AB675" s="810"/>
      <c r="AC675" s="810"/>
      <c r="AD675" s="810"/>
      <c r="AE675" s="810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254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645.30000000000007</v>
      </c>
      <c r="E676" s="46">
        <f>IFERROR(Y110*1,"0")+IFERROR(Y111*1,"0")+IFERROR(Y112*1,"0")+IFERROR(Y116*1,"0")+IFERROR(Y117*1,"0")+IFERROR(Y118*1,"0")+IFERROR(Y119*1,"0")+IFERROR(Y120*1,"0")+IFERROR(Y121*1,"0")</f>
        <v>1314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1959.6000000000001</v>
      </c>
      <c r="G676" s="46">
        <f>IFERROR(Y158*1,"0")+IFERROR(Y159*1,"0")+IFERROR(Y163*1,"0")+IFERROR(Y164*1,"0")+IFERROR(Y168*1,"0")+IFERROR(Y169*1,"0")</f>
        <v>139.76000000000002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634.20000000000005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2397.3000000000002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160.4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640.79999999999995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245.70000000000002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539.67999999999995</v>
      </c>
      <c r="V676" s="46">
        <f>IFERROR(Y408*1,"0")+IFERROR(Y412*1,"0")+IFERROR(Y413*1,"0")+IFERROR(Y414*1,"0")</f>
        <v>1218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4353.5999999999995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60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21</v>
      </c>
      <c r="Z676" s="46">
        <f>IFERROR(Y524*1,"0")+IFERROR(Y528*1,"0")+IFERROR(Y529*1,"0")+IFERROR(Y530*1,"0")+IFERROR(Y531*1,"0")+IFERROR(Y532*1,"0")+IFERROR(Y536*1,"0")+IFERROR(Y540*1,"0")</f>
        <v>71.400000000000006</v>
      </c>
      <c r="AA676" s="46">
        <f>IFERROR(Y545*1,"0")+IFERROR(Y546*1,"0")+IFERROR(Y547*1,"0")+IFERROR(Y548*1,"0")</f>
        <v>34.56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1273.5600000000002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1302.5999999999999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jLTWOo0iwiktmzIVZSxhyppLTRvheihcmQXu2M1MX5jirCD8oDbc1am4unKNX3nO3kzYDz/tKsy5UhD6SQnVmg==" saltValue="2hJfkIq/4p+8MO5zX+6z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72:T72"/>
    <mergeCell ref="N17:N18"/>
    <mergeCell ref="Q5:R5"/>
    <mergeCell ref="F17:F18"/>
    <mergeCell ref="A639:O640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656:V656"/>
    <mergeCell ref="P110:T110"/>
    <mergeCell ref="P579:T579"/>
    <mergeCell ref="P408:T408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D204:E204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I673:V673"/>
    <mergeCell ref="P352:V352"/>
    <mergeCell ref="D226:E226"/>
    <mergeCell ref="D164:E164"/>
    <mergeCell ref="D579:E579"/>
    <mergeCell ref="P365:T365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636:T636"/>
    <mergeCell ref="P465:T465"/>
    <mergeCell ref="D215:E215"/>
    <mergeCell ref="D513:E513"/>
    <mergeCell ref="P250:V250"/>
    <mergeCell ref="A317:Z317"/>
    <mergeCell ref="M17:M18"/>
    <mergeCell ref="A602:Z602"/>
    <mergeCell ref="A469:Z469"/>
    <mergeCell ref="P336:T336"/>
    <mergeCell ref="A596:Z596"/>
    <mergeCell ref="P131:V131"/>
    <mergeCell ref="O17:O18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P536:T536"/>
    <mergeCell ref="P195:V195"/>
    <mergeCell ref="P447:T447"/>
    <mergeCell ref="D95:E95"/>
    <mergeCell ref="Y17:Y18"/>
    <mergeCell ref="U17:V17"/>
    <mergeCell ref="D471:E471"/>
    <mergeCell ref="A618:O619"/>
    <mergeCell ref="D605:E605"/>
    <mergeCell ref="P178:T178"/>
    <mergeCell ref="P34:T34"/>
    <mergeCell ref="P105:T105"/>
    <mergeCell ref="P547:T547"/>
    <mergeCell ref="D257:E257"/>
    <mergeCell ref="P270:T270"/>
    <mergeCell ref="D86:E86"/>
    <mergeCell ref="D384:E384"/>
    <mergeCell ref="P341:T341"/>
    <mergeCell ref="D449:E449"/>
    <mergeCell ref="D607:E607"/>
    <mergeCell ref="A551:Z551"/>
    <mergeCell ref="P36:T36"/>
    <mergeCell ref="P278:T278"/>
    <mergeCell ref="P63:V63"/>
    <mergeCell ref="P71:T71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Q674:Q675"/>
    <mergeCell ref="P580:T580"/>
    <mergeCell ref="D225:E225"/>
    <mergeCell ref="P651:T651"/>
    <mergeCell ref="D461:E461"/>
    <mergeCell ref="P61:T61"/>
    <mergeCell ref="D200:E200"/>
    <mergeCell ref="A305:O306"/>
    <mergeCell ref="P346:T346"/>
    <mergeCell ref="D292:E292"/>
    <mergeCell ref="D227:E227"/>
    <mergeCell ref="P582:T582"/>
    <mergeCell ref="P262:V262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D314:E314"/>
    <mergeCell ref="A594:O595"/>
    <mergeCell ref="P184:V184"/>
    <mergeCell ref="A450:O451"/>
    <mergeCell ref="P171:V171"/>
    <mergeCell ref="A167:Z167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459:E459"/>
    <mergeCell ref="D288:E288"/>
    <mergeCell ref="P123:V123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H17:H18"/>
    <mergeCell ref="P261:T261"/>
    <mergeCell ref="P532:T532"/>
    <mergeCell ref="P503:T503"/>
    <mergeCell ref="P559:T559"/>
    <mergeCell ref="P388:T388"/>
    <mergeCell ref="P459:T459"/>
    <mergeCell ref="P475:T475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J9:M9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D51:E51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P15:T16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556:Z556"/>
    <mergeCell ref="P427:T427"/>
    <mergeCell ref="P283:T283"/>
    <mergeCell ref="A543:Z543"/>
    <mergeCell ref="P581:T581"/>
    <mergeCell ref="P519:T519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A38:O39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I17:I18"/>
    <mergeCell ref="P176:V176"/>
    <mergeCell ref="D135:E135"/>
    <mergeCell ref="P456:T456"/>
    <mergeCell ref="P114:V114"/>
    <mergeCell ref="P287:T287"/>
    <mergeCell ref="P585:T585"/>
    <mergeCell ref="P548:T548"/>
    <mergeCell ref="P414:T414"/>
    <mergeCell ref="A522:Z522"/>
    <mergeCell ref="A326:Z326"/>
    <mergeCell ref="D72:E72"/>
    <mergeCell ref="P498:T498"/>
    <mergeCell ref="A301:Z301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P637:T637"/>
    <mergeCell ref="P466:T466"/>
    <mergeCell ref="P488:V488"/>
    <mergeCell ref="P168:T168"/>
    <mergeCell ref="P46:V46"/>
    <mergeCell ref="A307:Z307"/>
    <mergeCell ref="P397:T397"/>
    <mergeCell ref="P293:V293"/>
    <mergeCell ref="P609:T609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A50:Z50"/>
    <mergeCell ref="W17:W18"/>
    <mergeCell ref="P161:V161"/>
    <mergeCell ref="P217:V217"/>
    <mergeCell ref="A151:Z151"/>
    <mergeCell ref="A376:O377"/>
    <mergeCell ref="P234:T234"/>
    <mergeCell ref="P325:V325"/>
    <mergeCell ref="P154:V154"/>
    <mergeCell ref="D142:E142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P113:V113"/>
    <mergeCell ref="P381:T381"/>
    <mergeCell ref="D66:E66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5 X68 X74 X81 X112 X118 X146 X313 X421 X423 X426 X434" xr:uid="{00000000-0002-0000-0000-000011000000}">
      <formula1>IF(AK55&gt;0,OR(X55=0,AND(IF(X55-AK55&gt;=0,TRUE,FALSE),X55&gt;0,IF(X55/(H55*J55)=ROUND(X55/(H55*J55),0),TRUE,FALSE))),FALSE)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v/VPdtPV/7I0zvPA4T6v02pyIW2LUS8FB2pqBqCZmPdwugBc7GTQyh2+Xdzdl3+DrqrpWTqkx9E31gMKuD0ow==" saltValue="/5B9XB0Wzpdj4UJuiFRB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2024-11-22T09:55:24Z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