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50D426A-4971-4421-80D7-D8D5EA19FDB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X658" i="1"/>
  <c r="BO657" i="1"/>
  <c r="BM657" i="1"/>
  <c r="Y657" i="1"/>
  <c r="X655" i="1"/>
  <c r="X654" i="1"/>
  <c r="BO653" i="1"/>
  <c r="BM653" i="1"/>
  <c r="Y653" i="1"/>
  <c r="X651" i="1"/>
  <c r="X650" i="1"/>
  <c r="BO649" i="1"/>
  <c r="BM649" i="1"/>
  <c r="Y649" i="1"/>
  <c r="X647" i="1"/>
  <c r="X646" i="1"/>
  <c r="BO645" i="1"/>
  <c r="BM645" i="1"/>
  <c r="Y645" i="1"/>
  <c r="BO644" i="1"/>
  <c r="BM644" i="1"/>
  <c r="Y644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X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O586" i="1"/>
  <c r="BM586" i="1"/>
  <c r="Y586" i="1"/>
  <c r="P586" i="1"/>
  <c r="BO585" i="1"/>
  <c r="BM585" i="1"/>
  <c r="Y585" i="1"/>
  <c r="P585" i="1"/>
  <c r="X583" i="1"/>
  <c r="X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P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O573" i="1"/>
  <c r="BM573" i="1"/>
  <c r="Y573" i="1"/>
  <c r="P573" i="1"/>
  <c r="X571" i="1"/>
  <c r="X570" i="1"/>
  <c r="BO569" i="1"/>
  <c r="BM569" i="1"/>
  <c r="Y569" i="1"/>
  <c r="BO568" i="1"/>
  <c r="BM568" i="1"/>
  <c r="Y568" i="1"/>
  <c r="P568" i="1"/>
  <c r="BO567" i="1"/>
  <c r="BM567" i="1"/>
  <c r="Y567" i="1"/>
  <c r="P567" i="1"/>
  <c r="X565" i="1"/>
  <c r="X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4" i="1"/>
  <c r="X543" i="1"/>
  <c r="BO542" i="1"/>
  <c r="BM542" i="1"/>
  <c r="Y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X515" i="1"/>
  <c r="X514" i="1"/>
  <c r="BO513" i="1"/>
  <c r="BM513" i="1"/>
  <c r="Y513" i="1"/>
  <c r="P513" i="1"/>
  <c r="BO512" i="1"/>
  <c r="BM512" i="1"/>
  <c r="Y512" i="1"/>
  <c r="P512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P485" i="1"/>
  <c r="X483" i="1"/>
  <c r="X482" i="1"/>
  <c r="BO481" i="1"/>
  <c r="BM481" i="1"/>
  <c r="Y481" i="1"/>
  <c r="P481" i="1"/>
  <c r="X477" i="1"/>
  <c r="X476" i="1"/>
  <c r="BO475" i="1"/>
  <c r="BM475" i="1"/>
  <c r="Y475" i="1"/>
  <c r="P475" i="1"/>
  <c r="BO474" i="1"/>
  <c r="BM474" i="1"/>
  <c r="Y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BO466" i="1"/>
  <c r="BM466" i="1"/>
  <c r="Y466" i="1"/>
  <c r="P466" i="1"/>
  <c r="BO465" i="1"/>
  <c r="BM465" i="1"/>
  <c r="Y465" i="1"/>
  <c r="P465" i="1"/>
  <c r="BO464" i="1"/>
  <c r="BM464" i="1"/>
  <c r="Y464" i="1"/>
  <c r="X462" i="1"/>
  <c r="X461" i="1"/>
  <c r="BO460" i="1"/>
  <c r="BM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BO389" i="1"/>
  <c r="BM389" i="1"/>
  <c r="Y389" i="1"/>
  <c r="BO388" i="1"/>
  <c r="BM388" i="1"/>
  <c r="Y388" i="1"/>
  <c r="X386" i="1"/>
  <c r="X385" i="1"/>
  <c r="BO384" i="1"/>
  <c r="BM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N376" i="1"/>
  <c r="BM376" i="1"/>
  <c r="Z376" i="1"/>
  <c r="Y376" i="1"/>
  <c r="BP376" i="1" s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P356" i="1"/>
  <c r="BO355" i="1"/>
  <c r="BM355" i="1"/>
  <c r="Y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X341" i="1"/>
  <c r="X340" i="1"/>
  <c r="BO339" i="1"/>
  <c r="BM339" i="1"/>
  <c r="Y339" i="1"/>
  <c r="P339" i="1"/>
  <c r="BO338" i="1"/>
  <c r="BM338" i="1"/>
  <c r="Y338" i="1"/>
  <c r="Y340" i="1" s="1"/>
  <c r="P338" i="1"/>
  <c r="X336" i="1"/>
  <c r="X335" i="1"/>
  <c r="BO334" i="1"/>
  <c r="BM334" i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BO308" i="1"/>
  <c r="BM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BP283" i="1" s="1"/>
  <c r="BO282" i="1"/>
  <c r="BM282" i="1"/>
  <c r="Y282" i="1"/>
  <c r="BP282" i="1" s="1"/>
  <c r="P282" i="1"/>
  <c r="BO281" i="1"/>
  <c r="BM281" i="1"/>
  <c r="Y281" i="1"/>
  <c r="P281" i="1"/>
  <c r="X278" i="1"/>
  <c r="X277" i="1"/>
  <c r="BO276" i="1"/>
  <c r="BM276" i="1"/>
  <c r="Y276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Z265" i="1" s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BP252" i="1" s="1"/>
  <c r="P252" i="1"/>
  <c r="X249" i="1"/>
  <c r="X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Y248" i="1" s="1"/>
  <c r="P243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X227" i="1"/>
  <c r="X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Y216" i="1" s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Y193" i="1" s="1"/>
  <c r="X188" i="1"/>
  <c r="X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Y188" i="1" s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X174" i="1"/>
  <c r="X173" i="1"/>
  <c r="BO172" i="1"/>
  <c r="BM172" i="1"/>
  <c r="Y172" i="1"/>
  <c r="Y173" i="1" s="1"/>
  <c r="P172" i="1"/>
  <c r="X169" i="1"/>
  <c r="X168" i="1"/>
  <c r="BO167" i="1"/>
  <c r="BM167" i="1"/>
  <c r="Y167" i="1"/>
  <c r="BP167" i="1" s="1"/>
  <c r="P167" i="1"/>
  <c r="BO166" i="1"/>
  <c r="BM166" i="1"/>
  <c r="Y166" i="1"/>
  <c r="Y169" i="1" s="1"/>
  <c r="P166" i="1"/>
  <c r="X164" i="1"/>
  <c r="X163" i="1"/>
  <c r="BO162" i="1"/>
  <c r="BM162" i="1"/>
  <c r="Y162" i="1"/>
  <c r="P162" i="1"/>
  <c r="BP161" i="1"/>
  <c r="BO161" i="1"/>
  <c r="BN161" i="1"/>
  <c r="BM161" i="1"/>
  <c r="Z161" i="1"/>
  <c r="Y161" i="1"/>
  <c r="P161" i="1"/>
  <c r="X159" i="1"/>
  <c r="Y158" i="1"/>
  <c r="X158" i="1"/>
  <c r="BP157" i="1"/>
  <c r="BO157" i="1"/>
  <c r="BN157" i="1"/>
  <c r="BM157" i="1"/>
  <c r="Z157" i="1"/>
  <c r="Y157" i="1"/>
  <c r="P157" i="1"/>
  <c r="BO156" i="1"/>
  <c r="BM156" i="1"/>
  <c r="Y156" i="1"/>
  <c r="P156" i="1"/>
  <c r="X153" i="1"/>
  <c r="X152" i="1"/>
  <c r="BO151" i="1"/>
  <c r="BM151" i="1"/>
  <c r="Y151" i="1"/>
  <c r="P151" i="1"/>
  <c r="BO150" i="1"/>
  <c r="BM150" i="1"/>
  <c r="Y150" i="1"/>
  <c r="Y152" i="1" s="1"/>
  <c r="P150" i="1"/>
  <c r="X148" i="1"/>
  <c r="X147" i="1"/>
  <c r="BO146" i="1"/>
  <c r="BM146" i="1"/>
  <c r="Y146" i="1"/>
  <c r="BP146" i="1" s="1"/>
  <c r="P146" i="1"/>
  <c r="BO145" i="1"/>
  <c r="BM145" i="1"/>
  <c r="Y145" i="1"/>
  <c r="P145" i="1"/>
  <c r="BO144" i="1"/>
  <c r="BM144" i="1"/>
  <c r="Y144" i="1"/>
  <c r="BP144" i="1" s="1"/>
  <c r="P144" i="1"/>
  <c r="BO143" i="1"/>
  <c r="BM143" i="1"/>
  <c r="Y143" i="1"/>
  <c r="P143" i="1"/>
  <c r="BP142" i="1"/>
  <c r="BO142" i="1"/>
  <c r="BN142" i="1"/>
  <c r="BM142" i="1"/>
  <c r="Z142" i="1"/>
  <c r="Y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BO135" i="1"/>
  <c r="BM135" i="1"/>
  <c r="Y135" i="1"/>
  <c r="P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X121" i="1"/>
  <c r="X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4" i="1"/>
  <c r="X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BO93" i="1"/>
  <c r="BM93" i="1"/>
  <c r="Y93" i="1"/>
  <c r="BO92" i="1"/>
  <c r="BM92" i="1"/>
  <c r="Y92" i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BO63" i="1"/>
  <c r="BM63" i="1"/>
  <c r="Y63" i="1"/>
  <c r="BP63" i="1" s="1"/>
  <c r="X60" i="1"/>
  <c r="X59" i="1"/>
  <c r="BO58" i="1"/>
  <c r="BM58" i="1"/>
  <c r="Y58" i="1"/>
  <c r="P58" i="1"/>
  <c r="BO57" i="1"/>
  <c r="BM57" i="1"/>
  <c r="Y57" i="1"/>
  <c r="BP57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P42" i="1"/>
  <c r="X40" i="1"/>
  <c r="X39" i="1"/>
  <c r="BO38" i="1"/>
  <c r="BM38" i="1"/>
  <c r="Y38" i="1"/>
  <c r="P38" i="1"/>
  <c r="X36" i="1"/>
  <c r="X35" i="1"/>
  <c r="BO34" i="1"/>
  <c r="BM34" i="1"/>
  <c r="Y34" i="1"/>
  <c r="P34" i="1"/>
  <c r="BO33" i="1"/>
  <c r="BM33" i="1"/>
  <c r="Y33" i="1"/>
  <c r="BP33" i="1" s="1"/>
  <c r="P33" i="1"/>
  <c r="BO32" i="1"/>
  <c r="BM32" i="1"/>
  <c r="Y32" i="1"/>
  <c r="BO31" i="1"/>
  <c r="BM31" i="1"/>
  <c r="Y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96" i="1" l="1"/>
  <c r="BN396" i="1"/>
  <c r="Z396" i="1"/>
  <c r="BP441" i="1"/>
  <c r="BN441" i="1"/>
  <c r="Z441" i="1"/>
  <c r="BP475" i="1"/>
  <c r="BN475" i="1"/>
  <c r="Z475" i="1"/>
  <c r="BP492" i="1"/>
  <c r="BN492" i="1"/>
  <c r="Z492" i="1"/>
  <c r="BP513" i="1"/>
  <c r="BN513" i="1"/>
  <c r="Z513" i="1"/>
  <c r="AB670" i="1"/>
  <c r="Y548" i="1"/>
  <c r="BP547" i="1"/>
  <c r="BN547" i="1"/>
  <c r="Z547" i="1"/>
  <c r="Z548" i="1" s="1"/>
  <c r="BP553" i="1"/>
  <c r="BN553" i="1"/>
  <c r="Z553" i="1"/>
  <c r="BP599" i="1"/>
  <c r="BN599" i="1"/>
  <c r="Z599" i="1"/>
  <c r="BP601" i="1"/>
  <c r="BN601" i="1"/>
  <c r="Z601" i="1"/>
  <c r="BP603" i="1"/>
  <c r="BN603" i="1"/>
  <c r="Z603" i="1"/>
  <c r="BP637" i="1"/>
  <c r="BN637" i="1"/>
  <c r="Z637" i="1"/>
  <c r="BP639" i="1"/>
  <c r="BN639" i="1"/>
  <c r="Z639" i="1"/>
  <c r="Z22" i="1"/>
  <c r="Z23" i="1" s="1"/>
  <c r="BN22" i="1"/>
  <c r="BP22" i="1"/>
  <c r="Z49" i="1"/>
  <c r="BN49" i="1"/>
  <c r="Z76" i="1"/>
  <c r="BN76" i="1"/>
  <c r="Z77" i="1"/>
  <c r="BN77" i="1"/>
  <c r="Z95" i="1"/>
  <c r="BN95" i="1"/>
  <c r="Z114" i="1"/>
  <c r="BN114" i="1"/>
  <c r="Z126" i="1"/>
  <c r="BN126" i="1"/>
  <c r="Z146" i="1"/>
  <c r="BN146" i="1"/>
  <c r="Z172" i="1"/>
  <c r="Z173" i="1" s="1"/>
  <c r="BN172" i="1"/>
  <c r="BP172" i="1"/>
  <c r="Z176" i="1"/>
  <c r="BN176" i="1"/>
  <c r="Z186" i="1"/>
  <c r="BN186" i="1"/>
  <c r="Z197" i="1"/>
  <c r="BN197" i="1"/>
  <c r="Z208" i="1"/>
  <c r="BN208" i="1"/>
  <c r="Z222" i="1"/>
  <c r="BN222" i="1"/>
  <c r="Z234" i="1"/>
  <c r="BN234" i="1"/>
  <c r="Z246" i="1"/>
  <c r="BN246" i="1"/>
  <c r="Z258" i="1"/>
  <c r="BN258" i="1"/>
  <c r="Z272" i="1"/>
  <c r="BN272" i="1"/>
  <c r="Z282" i="1"/>
  <c r="BN282" i="1"/>
  <c r="Z283" i="1"/>
  <c r="BN283" i="1"/>
  <c r="Z301" i="1"/>
  <c r="BN301" i="1"/>
  <c r="Z311" i="1"/>
  <c r="BN311" i="1"/>
  <c r="Z358" i="1"/>
  <c r="BN358" i="1"/>
  <c r="Z368" i="1"/>
  <c r="BN368" i="1"/>
  <c r="BP419" i="1"/>
  <c r="BN419" i="1"/>
  <c r="Z419" i="1"/>
  <c r="BP460" i="1"/>
  <c r="BN460" i="1"/>
  <c r="Z460" i="1"/>
  <c r="BP470" i="1"/>
  <c r="BN470" i="1"/>
  <c r="Z470" i="1"/>
  <c r="BP491" i="1"/>
  <c r="BN491" i="1"/>
  <c r="Z491" i="1"/>
  <c r="BP499" i="1"/>
  <c r="BN499" i="1"/>
  <c r="Z499" i="1"/>
  <c r="Y532" i="1"/>
  <c r="Y531" i="1"/>
  <c r="BP530" i="1"/>
  <c r="BN530" i="1"/>
  <c r="Z530" i="1"/>
  <c r="Z531" i="1" s="1"/>
  <c r="Y536" i="1"/>
  <c r="Y535" i="1"/>
  <c r="BP534" i="1"/>
  <c r="BN534" i="1"/>
  <c r="Z534" i="1"/>
  <c r="Z535" i="1" s="1"/>
  <c r="BP539" i="1"/>
  <c r="BN539" i="1"/>
  <c r="Z539" i="1"/>
  <c r="Y606" i="1"/>
  <c r="Y605" i="1"/>
  <c r="BP598" i="1"/>
  <c r="BN598" i="1"/>
  <c r="Z598" i="1"/>
  <c r="BP600" i="1"/>
  <c r="BN600" i="1"/>
  <c r="Z600" i="1"/>
  <c r="BP602" i="1"/>
  <c r="BN602" i="1"/>
  <c r="Z602" i="1"/>
  <c r="BP604" i="1"/>
  <c r="BN604" i="1"/>
  <c r="Z604" i="1"/>
  <c r="Y641" i="1"/>
  <c r="Y640" i="1"/>
  <c r="BP636" i="1"/>
  <c r="BN636" i="1"/>
  <c r="Z636" i="1"/>
  <c r="BP638" i="1"/>
  <c r="BN638" i="1"/>
  <c r="Z638" i="1"/>
  <c r="J9" i="1"/>
  <c r="Z27" i="1"/>
  <c r="BN27" i="1"/>
  <c r="Z33" i="1"/>
  <c r="BN33" i="1"/>
  <c r="Z51" i="1"/>
  <c r="BN51" i="1"/>
  <c r="Z57" i="1"/>
  <c r="BN57" i="1"/>
  <c r="Z63" i="1"/>
  <c r="BN63" i="1"/>
  <c r="Z70" i="1"/>
  <c r="BN70" i="1"/>
  <c r="Z83" i="1"/>
  <c r="BN83" i="1"/>
  <c r="Z87" i="1"/>
  <c r="BN87" i="1"/>
  <c r="Z101" i="1"/>
  <c r="BN101" i="1"/>
  <c r="Z110" i="1"/>
  <c r="BN110" i="1"/>
  <c r="Y121" i="1"/>
  <c r="Z116" i="1"/>
  <c r="BN116" i="1"/>
  <c r="Z124" i="1"/>
  <c r="BN124" i="1"/>
  <c r="Z128" i="1"/>
  <c r="BN128" i="1"/>
  <c r="Y137" i="1"/>
  <c r="Z144" i="1"/>
  <c r="BN144" i="1"/>
  <c r="Z150" i="1"/>
  <c r="BN150" i="1"/>
  <c r="BP150" i="1"/>
  <c r="Z167" i="1"/>
  <c r="BN167" i="1"/>
  <c r="Y182" i="1"/>
  <c r="Z178" i="1"/>
  <c r="BN178" i="1"/>
  <c r="Z184" i="1"/>
  <c r="BN184" i="1"/>
  <c r="BP184" i="1"/>
  <c r="Y205" i="1"/>
  <c r="Z199" i="1"/>
  <c r="BN199" i="1"/>
  <c r="Z203" i="1"/>
  <c r="BN203" i="1"/>
  <c r="Z214" i="1"/>
  <c r="BN214" i="1"/>
  <c r="Y226" i="1"/>
  <c r="Z220" i="1"/>
  <c r="BN220" i="1"/>
  <c r="Z224" i="1"/>
  <c r="BN224" i="1"/>
  <c r="Y240" i="1"/>
  <c r="Z232" i="1"/>
  <c r="BN232" i="1"/>
  <c r="Z236" i="1"/>
  <c r="BN236" i="1"/>
  <c r="Z244" i="1"/>
  <c r="BN244" i="1"/>
  <c r="Z252" i="1"/>
  <c r="BN252" i="1"/>
  <c r="Z256" i="1"/>
  <c r="BN256" i="1"/>
  <c r="BP285" i="1"/>
  <c r="BN285" i="1"/>
  <c r="Z285" i="1"/>
  <c r="BP308" i="1"/>
  <c r="BN308" i="1"/>
  <c r="Z308" i="1"/>
  <c r="BP339" i="1"/>
  <c r="BN339" i="1"/>
  <c r="Z339" i="1"/>
  <c r="Y345" i="1"/>
  <c r="BP344" i="1"/>
  <c r="BN344" i="1"/>
  <c r="Z344" i="1"/>
  <c r="Z345" i="1" s="1"/>
  <c r="BP348" i="1"/>
  <c r="BN348" i="1"/>
  <c r="Z348" i="1"/>
  <c r="BP360" i="1"/>
  <c r="BN360" i="1"/>
  <c r="Z360" i="1"/>
  <c r="BP374" i="1"/>
  <c r="BN374" i="1"/>
  <c r="Z374" i="1"/>
  <c r="BP384" i="1"/>
  <c r="BN384" i="1"/>
  <c r="Z384" i="1"/>
  <c r="BP390" i="1"/>
  <c r="BN390" i="1"/>
  <c r="Z390" i="1"/>
  <c r="BP417" i="1"/>
  <c r="BN417" i="1"/>
  <c r="Z417" i="1"/>
  <c r="BP429" i="1"/>
  <c r="BN429" i="1"/>
  <c r="Z429" i="1"/>
  <c r="BP437" i="1"/>
  <c r="BN437" i="1"/>
  <c r="Z437" i="1"/>
  <c r="BP454" i="1"/>
  <c r="BN454" i="1"/>
  <c r="Z454" i="1"/>
  <c r="BP468" i="1"/>
  <c r="BN468" i="1"/>
  <c r="Z468" i="1"/>
  <c r="F9" i="1"/>
  <c r="F10" i="1"/>
  <c r="BP265" i="1"/>
  <c r="BN265" i="1"/>
  <c r="BP270" i="1"/>
  <c r="BN270" i="1"/>
  <c r="Z270" i="1"/>
  <c r="BP289" i="1"/>
  <c r="BN289" i="1"/>
  <c r="Z289" i="1"/>
  <c r="BP309" i="1"/>
  <c r="BN309" i="1"/>
  <c r="Z309" i="1"/>
  <c r="BP356" i="1"/>
  <c r="BN356" i="1"/>
  <c r="Z356" i="1"/>
  <c r="Y370" i="1"/>
  <c r="BP366" i="1"/>
  <c r="BN366" i="1"/>
  <c r="Z366" i="1"/>
  <c r="BP378" i="1"/>
  <c r="BN378" i="1"/>
  <c r="Z378" i="1"/>
  <c r="BP407" i="1"/>
  <c r="BN407" i="1"/>
  <c r="Z407" i="1"/>
  <c r="BP421" i="1"/>
  <c r="BN421" i="1"/>
  <c r="Z421" i="1"/>
  <c r="BP434" i="1"/>
  <c r="BN434" i="1"/>
  <c r="Z434" i="1"/>
  <c r="BP450" i="1"/>
  <c r="BN450" i="1"/>
  <c r="Z450" i="1"/>
  <c r="BP465" i="1"/>
  <c r="BN465" i="1"/>
  <c r="Z465" i="1"/>
  <c r="Y482" i="1"/>
  <c r="BP481" i="1"/>
  <c r="BN481" i="1"/>
  <c r="Z481" i="1"/>
  <c r="Z482" i="1" s="1"/>
  <c r="Y505" i="1"/>
  <c r="BP485" i="1"/>
  <c r="BN485" i="1"/>
  <c r="Z485" i="1"/>
  <c r="BP494" i="1"/>
  <c r="BN494" i="1"/>
  <c r="Z494" i="1"/>
  <c r="BP501" i="1"/>
  <c r="BN501" i="1"/>
  <c r="Z501" i="1"/>
  <c r="Y520" i="1"/>
  <c r="Z670" i="1"/>
  <c r="Y519" i="1"/>
  <c r="BP518" i="1"/>
  <c r="BN518" i="1"/>
  <c r="Z518" i="1"/>
  <c r="Z519" i="1" s="1"/>
  <c r="BP523" i="1"/>
  <c r="BN523" i="1"/>
  <c r="Z523" i="1"/>
  <c r="BP541" i="1"/>
  <c r="BN541" i="1"/>
  <c r="Z541" i="1"/>
  <c r="BP555" i="1"/>
  <c r="BN555" i="1"/>
  <c r="Z555" i="1"/>
  <c r="BP569" i="1"/>
  <c r="BN569" i="1"/>
  <c r="Z569" i="1"/>
  <c r="BP573" i="1"/>
  <c r="BN573" i="1"/>
  <c r="Z573" i="1"/>
  <c r="Y623" i="1"/>
  <c r="Y622" i="1"/>
  <c r="BP615" i="1"/>
  <c r="BN615" i="1"/>
  <c r="Z615" i="1"/>
  <c r="BP617" i="1"/>
  <c r="BN617" i="1"/>
  <c r="Z617" i="1"/>
  <c r="BP619" i="1"/>
  <c r="BN619" i="1"/>
  <c r="Z619" i="1"/>
  <c r="BP621" i="1"/>
  <c r="BN621" i="1"/>
  <c r="Z621" i="1"/>
  <c r="Y651" i="1"/>
  <c r="Y650" i="1"/>
  <c r="BP649" i="1"/>
  <c r="BN649" i="1"/>
  <c r="Z649" i="1"/>
  <c r="Z650" i="1" s="1"/>
  <c r="Y386" i="1"/>
  <c r="Y385" i="1"/>
  <c r="BP489" i="1"/>
  <c r="BN489" i="1"/>
  <c r="Z489" i="1"/>
  <c r="BP497" i="1"/>
  <c r="BN497" i="1"/>
  <c r="Z497" i="1"/>
  <c r="BP507" i="1"/>
  <c r="BN507" i="1"/>
  <c r="Z507" i="1"/>
  <c r="BP526" i="1"/>
  <c r="BN526" i="1"/>
  <c r="Z526" i="1"/>
  <c r="BP542" i="1"/>
  <c r="BN542" i="1"/>
  <c r="Z542" i="1"/>
  <c r="Y570" i="1"/>
  <c r="BP568" i="1"/>
  <c r="BN568" i="1"/>
  <c r="Z568" i="1"/>
  <c r="BP586" i="1"/>
  <c r="BN586" i="1"/>
  <c r="Z586" i="1"/>
  <c r="BP616" i="1"/>
  <c r="BN616" i="1"/>
  <c r="Z616" i="1"/>
  <c r="BP618" i="1"/>
  <c r="BN618" i="1"/>
  <c r="Z618" i="1"/>
  <c r="BP620" i="1"/>
  <c r="BN620" i="1"/>
  <c r="Z620" i="1"/>
  <c r="Y659" i="1"/>
  <c r="Y658" i="1"/>
  <c r="BP657" i="1"/>
  <c r="BN657" i="1"/>
  <c r="Z657" i="1"/>
  <c r="Z658" i="1" s="1"/>
  <c r="Y35" i="1"/>
  <c r="BP26" i="1"/>
  <c r="BN26" i="1"/>
  <c r="Z26" i="1"/>
  <c r="BP30" i="1"/>
  <c r="BN30" i="1"/>
  <c r="Z30" i="1"/>
  <c r="BP32" i="1"/>
  <c r="BN32" i="1"/>
  <c r="Z32" i="1"/>
  <c r="BP50" i="1"/>
  <c r="BN50" i="1"/>
  <c r="Z50" i="1"/>
  <c r="Y54" i="1"/>
  <c r="BP58" i="1"/>
  <c r="BN58" i="1"/>
  <c r="Z58" i="1"/>
  <c r="Y60" i="1"/>
  <c r="BP64" i="1"/>
  <c r="BN64" i="1"/>
  <c r="Z64" i="1"/>
  <c r="BP67" i="1"/>
  <c r="BN67" i="1"/>
  <c r="Z67" i="1"/>
  <c r="BP71" i="1"/>
  <c r="BN71" i="1"/>
  <c r="Z71" i="1"/>
  <c r="Y73" i="1"/>
  <c r="Y79" i="1"/>
  <c r="BP75" i="1"/>
  <c r="BN75" i="1"/>
  <c r="Z75" i="1"/>
  <c r="BP84" i="1"/>
  <c r="BN84" i="1"/>
  <c r="Z84" i="1"/>
  <c r="Y88" i="1"/>
  <c r="Y97" i="1"/>
  <c r="BP91" i="1"/>
  <c r="BN91" i="1"/>
  <c r="Z91" i="1"/>
  <c r="BP93" i="1"/>
  <c r="BN93" i="1"/>
  <c r="Z93" i="1"/>
  <c r="BP96" i="1"/>
  <c r="BN96" i="1"/>
  <c r="Z96" i="1"/>
  <c r="Y98" i="1"/>
  <c r="Y103" i="1"/>
  <c r="BP100" i="1"/>
  <c r="BN100" i="1"/>
  <c r="Z100" i="1"/>
  <c r="BP109" i="1"/>
  <c r="BN109" i="1"/>
  <c r="Z109" i="1"/>
  <c r="BP117" i="1"/>
  <c r="BN117" i="1"/>
  <c r="Z117" i="1"/>
  <c r="BP127" i="1"/>
  <c r="BN127" i="1"/>
  <c r="Z127" i="1"/>
  <c r="BP136" i="1"/>
  <c r="BN136" i="1"/>
  <c r="Z136" i="1"/>
  <c r="Y138" i="1"/>
  <c r="Y148" i="1"/>
  <c r="BP140" i="1"/>
  <c r="BN140" i="1"/>
  <c r="Z140" i="1"/>
  <c r="BP145" i="1"/>
  <c r="BN145" i="1"/>
  <c r="Z145" i="1"/>
  <c r="Z163" i="1"/>
  <c r="BP162" i="1"/>
  <c r="BN162" i="1"/>
  <c r="Z162" i="1"/>
  <c r="Y164" i="1"/>
  <c r="X661" i="1"/>
  <c r="X660" i="1"/>
  <c r="BP28" i="1"/>
  <c r="BN28" i="1"/>
  <c r="Z28" i="1"/>
  <c r="BP31" i="1"/>
  <c r="BN31" i="1"/>
  <c r="Z31" i="1"/>
  <c r="BP34" i="1"/>
  <c r="BN34" i="1"/>
  <c r="Z34" i="1"/>
  <c r="Y36" i="1"/>
  <c r="Y39" i="1"/>
  <c r="BP38" i="1"/>
  <c r="BN38" i="1"/>
  <c r="Z38" i="1"/>
  <c r="Z39" i="1" s="1"/>
  <c r="Y40" i="1"/>
  <c r="Y43" i="1"/>
  <c r="BP42" i="1"/>
  <c r="BN42" i="1"/>
  <c r="Z42" i="1"/>
  <c r="Z43" i="1" s="1"/>
  <c r="Y44" i="1"/>
  <c r="C670" i="1"/>
  <c r="Y55" i="1"/>
  <c r="BP48" i="1"/>
  <c r="BN48" i="1"/>
  <c r="Z48" i="1"/>
  <c r="BP52" i="1"/>
  <c r="BN52" i="1"/>
  <c r="Z52" i="1"/>
  <c r="Y59" i="1"/>
  <c r="BP66" i="1"/>
  <c r="BN66" i="1"/>
  <c r="Z66" i="1"/>
  <c r="BP69" i="1"/>
  <c r="BN69" i="1"/>
  <c r="Z69" i="1"/>
  <c r="BP78" i="1"/>
  <c r="BN78" i="1"/>
  <c r="Z78" i="1"/>
  <c r="Y80" i="1"/>
  <c r="Y89" i="1"/>
  <c r="BP82" i="1"/>
  <c r="BN82" i="1"/>
  <c r="Z82" i="1"/>
  <c r="BP86" i="1"/>
  <c r="BN86" i="1"/>
  <c r="Z86" i="1"/>
  <c r="BP92" i="1"/>
  <c r="BN92" i="1"/>
  <c r="Z92" i="1"/>
  <c r="BP94" i="1"/>
  <c r="BN94" i="1"/>
  <c r="Z94" i="1"/>
  <c r="BP102" i="1"/>
  <c r="BN102" i="1"/>
  <c r="Z102" i="1"/>
  <c r="Y104" i="1"/>
  <c r="E670" i="1"/>
  <c r="Y112" i="1"/>
  <c r="BP107" i="1"/>
  <c r="BN107" i="1"/>
  <c r="Z107" i="1"/>
  <c r="Y111" i="1"/>
  <c r="BP115" i="1"/>
  <c r="BN115" i="1"/>
  <c r="Z115" i="1"/>
  <c r="Y120" i="1"/>
  <c r="BP125" i="1"/>
  <c r="BN125" i="1"/>
  <c r="Z125" i="1"/>
  <c r="Z129" i="1" s="1"/>
  <c r="Y129" i="1"/>
  <c r="BP135" i="1"/>
  <c r="BN135" i="1"/>
  <c r="Z135" i="1"/>
  <c r="Z137" i="1" s="1"/>
  <c r="BP143" i="1"/>
  <c r="BN143" i="1"/>
  <c r="Z143" i="1"/>
  <c r="Y147" i="1"/>
  <c r="BP151" i="1"/>
  <c r="BN151" i="1"/>
  <c r="Z151" i="1"/>
  <c r="Y153" i="1"/>
  <c r="G670" i="1"/>
  <c r="Y159" i="1"/>
  <c r="BP156" i="1"/>
  <c r="BN156" i="1"/>
  <c r="Z156" i="1"/>
  <c r="Z158" i="1" s="1"/>
  <c r="Y163" i="1"/>
  <c r="Y168" i="1"/>
  <c r="Y181" i="1"/>
  <c r="Y187" i="1"/>
  <c r="Y194" i="1"/>
  <c r="Y204" i="1"/>
  <c r="Y211" i="1"/>
  <c r="Y215" i="1"/>
  <c r="Y227" i="1"/>
  <c r="Y241" i="1"/>
  <c r="Y249" i="1"/>
  <c r="BP255" i="1"/>
  <c r="BN255" i="1"/>
  <c r="Z255" i="1"/>
  <c r="BP259" i="1"/>
  <c r="BN259" i="1"/>
  <c r="Z259" i="1"/>
  <c r="Y261" i="1"/>
  <c r="L670" i="1"/>
  <c r="Y274" i="1"/>
  <c r="BP264" i="1"/>
  <c r="BN264" i="1"/>
  <c r="Z264" i="1"/>
  <c r="BP269" i="1"/>
  <c r="BN269" i="1"/>
  <c r="Z269" i="1"/>
  <c r="Y273" i="1"/>
  <c r="Y277" i="1"/>
  <c r="BP276" i="1"/>
  <c r="BN276" i="1"/>
  <c r="Z276" i="1"/>
  <c r="Z277" i="1" s="1"/>
  <c r="Y278" i="1"/>
  <c r="M670" i="1"/>
  <c r="Y291" i="1"/>
  <c r="BP281" i="1"/>
  <c r="BN281" i="1"/>
  <c r="Z281" i="1"/>
  <c r="BP286" i="1"/>
  <c r="BN286" i="1"/>
  <c r="Z286" i="1"/>
  <c r="BP290" i="1"/>
  <c r="BN290" i="1"/>
  <c r="Z290" i="1"/>
  <c r="Y292" i="1"/>
  <c r="O670" i="1"/>
  <c r="Y296" i="1"/>
  <c r="BP295" i="1"/>
  <c r="BN295" i="1"/>
  <c r="Z295" i="1"/>
  <c r="Z296" i="1" s="1"/>
  <c r="Y297" i="1"/>
  <c r="P670" i="1"/>
  <c r="Y303" i="1"/>
  <c r="BP300" i="1"/>
  <c r="BN300" i="1"/>
  <c r="Z300" i="1"/>
  <c r="BP310" i="1"/>
  <c r="BN310" i="1"/>
  <c r="Z310" i="1"/>
  <c r="BP349" i="1"/>
  <c r="BN349" i="1"/>
  <c r="Z349" i="1"/>
  <c r="Z350" i="1" s="1"/>
  <c r="Y351" i="1"/>
  <c r="U670" i="1"/>
  <c r="Y364" i="1"/>
  <c r="BP354" i="1"/>
  <c r="BN354" i="1"/>
  <c r="Z354" i="1"/>
  <c r="BP357" i="1"/>
  <c r="BN357" i="1"/>
  <c r="Z357" i="1"/>
  <c r="BP361" i="1"/>
  <c r="BN361" i="1"/>
  <c r="Z361" i="1"/>
  <c r="BP369" i="1"/>
  <c r="BN369" i="1"/>
  <c r="Z369" i="1"/>
  <c r="Y371" i="1"/>
  <c r="Y380" i="1"/>
  <c r="BP373" i="1"/>
  <c r="BN373" i="1"/>
  <c r="Z373" i="1"/>
  <c r="BP377" i="1"/>
  <c r="BN377" i="1"/>
  <c r="Z377" i="1"/>
  <c r="Y392" i="1"/>
  <c r="Y393" i="1"/>
  <c r="BP388" i="1"/>
  <c r="BN388" i="1"/>
  <c r="Z388" i="1"/>
  <c r="BP435" i="1"/>
  <c r="BN435" i="1"/>
  <c r="Z435" i="1"/>
  <c r="Y438" i="1"/>
  <c r="BP442" i="1"/>
  <c r="BN442" i="1"/>
  <c r="Z442" i="1"/>
  <c r="Y445" i="1"/>
  <c r="BP449" i="1"/>
  <c r="BN449" i="1"/>
  <c r="Z449" i="1"/>
  <c r="BP453" i="1"/>
  <c r="BN453" i="1"/>
  <c r="Z453" i="1"/>
  <c r="Y472" i="1"/>
  <c r="BP464" i="1"/>
  <c r="BN464" i="1"/>
  <c r="Z464" i="1"/>
  <c r="BP467" i="1"/>
  <c r="BN467" i="1"/>
  <c r="Z467" i="1"/>
  <c r="Y471" i="1"/>
  <c r="Y477" i="1"/>
  <c r="BP474" i="1"/>
  <c r="BN474" i="1"/>
  <c r="Z474" i="1"/>
  <c r="Z476" i="1" s="1"/>
  <c r="Y476" i="1"/>
  <c r="I670" i="1"/>
  <c r="H9" i="1"/>
  <c r="B670" i="1"/>
  <c r="X662" i="1"/>
  <c r="X664" i="1"/>
  <c r="Y24" i="1"/>
  <c r="D670" i="1"/>
  <c r="Y72" i="1"/>
  <c r="F670" i="1"/>
  <c r="Y130" i="1"/>
  <c r="Z166" i="1"/>
  <c r="Z168" i="1" s="1"/>
  <c r="BN166" i="1"/>
  <c r="BP166" i="1"/>
  <c r="H670" i="1"/>
  <c r="Y174" i="1"/>
  <c r="Z177" i="1"/>
  <c r="BN177" i="1"/>
  <c r="Z179" i="1"/>
  <c r="BN179" i="1"/>
  <c r="Z185" i="1"/>
  <c r="BN185" i="1"/>
  <c r="Z192" i="1"/>
  <c r="Z193" i="1" s="1"/>
  <c r="BN192" i="1"/>
  <c r="BP192" i="1"/>
  <c r="Z196" i="1"/>
  <c r="BN196" i="1"/>
  <c r="BP196" i="1"/>
  <c r="Z198" i="1"/>
  <c r="BN198" i="1"/>
  <c r="Z200" i="1"/>
  <c r="BN200" i="1"/>
  <c r="Z202" i="1"/>
  <c r="BN202" i="1"/>
  <c r="J670" i="1"/>
  <c r="Z209" i="1"/>
  <c r="Z210" i="1" s="1"/>
  <c r="BN209" i="1"/>
  <c r="Y210" i="1"/>
  <c r="Z213" i="1"/>
  <c r="BN213" i="1"/>
  <c r="BP213" i="1"/>
  <c r="Z219" i="1"/>
  <c r="BN219" i="1"/>
  <c r="Z221" i="1"/>
  <c r="BN221" i="1"/>
  <c r="Z223" i="1"/>
  <c r="BN223" i="1"/>
  <c r="Z225" i="1"/>
  <c r="BN225" i="1"/>
  <c r="Z229" i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Z243" i="1"/>
  <c r="BN243" i="1"/>
  <c r="BP243" i="1"/>
  <c r="Z245" i="1"/>
  <c r="BN245" i="1"/>
  <c r="Z247" i="1"/>
  <c r="BN247" i="1"/>
  <c r="BP253" i="1"/>
  <c r="BN253" i="1"/>
  <c r="Z253" i="1"/>
  <c r="BP257" i="1"/>
  <c r="BN257" i="1"/>
  <c r="Z257" i="1"/>
  <c r="BP266" i="1"/>
  <c r="BN266" i="1"/>
  <c r="Z266" i="1"/>
  <c r="BP271" i="1"/>
  <c r="BN271" i="1"/>
  <c r="Z271" i="1"/>
  <c r="BP284" i="1"/>
  <c r="BN284" i="1"/>
  <c r="Z284" i="1"/>
  <c r="BP288" i="1"/>
  <c r="BN288" i="1"/>
  <c r="Z288" i="1"/>
  <c r="BP302" i="1"/>
  <c r="BN302" i="1"/>
  <c r="Z302" i="1"/>
  <c r="Y304" i="1"/>
  <c r="Q670" i="1"/>
  <c r="Y313" i="1"/>
  <c r="BP307" i="1"/>
  <c r="BN307" i="1"/>
  <c r="Z307" i="1"/>
  <c r="BP312" i="1"/>
  <c r="BN312" i="1"/>
  <c r="Z312" i="1"/>
  <c r="Y314" i="1"/>
  <c r="R670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S670" i="1"/>
  <c r="Y331" i="1"/>
  <c r="BP330" i="1"/>
  <c r="BN330" i="1"/>
  <c r="Z330" i="1"/>
  <c r="Z331" i="1" s="1"/>
  <c r="Y332" i="1"/>
  <c r="Y335" i="1"/>
  <c r="BP334" i="1"/>
  <c r="BN334" i="1"/>
  <c r="Z334" i="1"/>
  <c r="Z335" i="1" s="1"/>
  <c r="Y336" i="1"/>
  <c r="Y341" i="1"/>
  <c r="BP338" i="1"/>
  <c r="BN338" i="1"/>
  <c r="Z338" i="1"/>
  <c r="Y350" i="1"/>
  <c r="BP355" i="1"/>
  <c r="BN355" i="1"/>
  <c r="Z355" i="1"/>
  <c r="BP359" i="1"/>
  <c r="BN359" i="1"/>
  <c r="Z359" i="1"/>
  <c r="Y363" i="1"/>
  <c r="BP367" i="1"/>
  <c r="BN367" i="1"/>
  <c r="Z367" i="1"/>
  <c r="Z370" i="1" s="1"/>
  <c r="BP375" i="1"/>
  <c r="BN375" i="1"/>
  <c r="Z375" i="1"/>
  <c r="Y379" i="1"/>
  <c r="BP383" i="1"/>
  <c r="BN383" i="1"/>
  <c r="Z383" i="1"/>
  <c r="Z385" i="1" s="1"/>
  <c r="BP389" i="1"/>
  <c r="BN389" i="1"/>
  <c r="Z389" i="1"/>
  <c r="BP397" i="1"/>
  <c r="BN397" i="1"/>
  <c r="Z397" i="1"/>
  <c r="Y399" i="1"/>
  <c r="V670" i="1"/>
  <c r="Y403" i="1"/>
  <c r="BP402" i="1"/>
  <c r="BN402" i="1"/>
  <c r="Z402" i="1"/>
  <c r="Z403" i="1" s="1"/>
  <c r="Y404" i="1"/>
  <c r="Y409" i="1"/>
  <c r="BP406" i="1"/>
  <c r="BN406" i="1"/>
  <c r="Z406" i="1"/>
  <c r="Y410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Y430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4" i="1"/>
  <c r="BP508" i="1"/>
  <c r="BN508" i="1"/>
  <c r="Z508" i="1"/>
  <c r="Z509" i="1" s="1"/>
  <c r="Y510" i="1"/>
  <c r="Y515" i="1"/>
  <c r="BP512" i="1"/>
  <c r="BN512" i="1"/>
  <c r="Z512" i="1"/>
  <c r="Z514" i="1" s="1"/>
  <c r="Y514" i="1"/>
  <c r="BP556" i="1"/>
  <c r="BN556" i="1"/>
  <c r="Z556" i="1"/>
  <c r="BP559" i="1"/>
  <c r="BN559" i="1"/>
  <c r="Z559" i="1"/>
  <c r="BP574" i="1"/>
  <c r="BN574" i="1"/>
  <c r="Z574" i="1"/>
  <c r="Y583" i="1"/>
  <c r="BP578" i="1"/>
  <c r="BN578" i="1"/>
  <c r="Z578" i="1"/>
  <c r="BP587" i="1"/>
  <c r="BN587" i="1"/>
  <c r="Z587" i="1"/>
  <c r="Y589" i="1"/>
  <c r="Y593" i="1"/>
  <c r="BP591" i="1"/>
  <c r="BN591" i="1"/>
  <c r="Z591" i="1"/>
  <c r="Y594" i="1"/>
  <c r="K670" i="1"/>
  <c r="Y260" i="1"/>
  <c r="T670" i="1"/>
  <c r="Y346" i="1"/>
  <c r="BP391" i="1"/>
  <c r="BN391" i="1"/>
  <c r="Z391" i="1"/>
  <c r="Y398" i="1"/>
  <c r="BP395" i="1"/>
  <c r="BN395" i="1"/>
  <c r="Z395" i="1"/>
  <c r="Z398" i="1" s="1"/>
  <c r="BP408" i="1"/>
  <c r="BN408" i="1"/>
  <c r="Z408" i="1"/>
  <c r="W670" i="1"/>
  <c r="Y425" i="1"/>
  <c r="BP414" i="1"/>
  <c r="BN414" i="1"/>
  <c r="Z414" i="1"/>
  <c r="BP418" i="1"/>
  <c r="BN418" i="1"/>
  <c r="Z418" i="1"/>
  <c r="BP422" i="1"/>
  <c r="BN422" i="1"/>
  <c r="Z422" i="1"/>
  <c r="Y439" i="1"/>
  <c r="BP433" i="1"/>
  <c r="BN433" i="1"/>
  <c r="Z433" i="1"/>
  <c r="BP436" i="1"/>
  <c r="BN436" i="1"/>
  <c r="Z436" i="1"/>
  <c r="Y444" i="1"/>
  <c r="BP443" i="1"/>
  <c r="BN443" i="1"/>
  <c r="Z443" i="1"/>
  <c r="X670" i="1"/>
  <c r="Y456" i="1"/>
  <c r="BP448" i="1"/>
  <c r="BN448" i="1"/>
  <c r="Z448" i="1"/>
  <c r="BP451" i="1"/>
  <c r="BN451" i="1"/>
  <c r="Z451" i="1"/>
  <c r="BP455" i="1"/>
  <c r="BN455" i="1"/>
  <c r="Z455" i="1"/>
  <c r="Y457" i="1"/>
  <c r="Y462" i="1"/>
  <c r="BP459" i="1"/>
  <c r="BN459" i="1"/>
  <c r="Z459" i="1"/>
  <c r="BP466" i="1"/>
  <c r="BN466" i="1"/>
  <c r="Z466" i="1"/>
  <c r="BP469" i="1"/>
  <c r="BN469" i="1"/>
  <c r="Z469" i="1"/>
  <c r="BP486" i="1"/>
  <c r="BN486" i="1"/>
  <c r="Z486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09" i="1"/>
  <c r="BP524" i="1"/>
  <c r="BN524" i="1"/>
  <c r="Z524" i="1"/>
  <c r="Y527" i="1"/>
  <c r="BP540" i="1"/>
  <c r="BN540" i="1"/>
  <c r="Z540" i="1"/>
  <c r="Z543" i="1" s="1"/>
  <c r="Y543" i="1"/>
  <c r="Y670" i="1"/>
  <c r="Y483" i="1"/>
  <c r="Y528" i="1"/>
  <c r="BP522" i="1"/>
  <c r="BN522" i="1"/>
  <c r="Z522" i="1"/>
  <c r="BP525" i="1"/>
  <c r="BN525" i="1"/>
  <c r="Z525" i="1"/>
  <c r="BP554" i="1"/>
  <c r="BN554" i="1"/>
  <c r="Z554" i="1"/>
  <c r="BP558" i="1"/>
  <c r="BN558" i="1"/>
  <c r="Z558" i="1"/>
  <c r="BP563" i="1"/>
  <c r="BN563" i="1"/>
  <c r="Z563" i="1"/>
  <c r="Y565" i="1"/>
  <c r="Y571" i="1"/>
  <c r="BP567" i="1"/>
  <c r="BN567" i="1"/>
  <c r="Z567" i="1"/>
  <c r="Z570" i="1" s="1"/>
  <c r="Y582" i="1"/>
  <c r="BP577" i="1"/>
  <c r="BN577" i="1"/>
  <c r="Z577" i="1"/>
  <c r="BP581" i="1"/>
  <c r="BN581" i="1"/>
  <c r="Z581" i="1"/>
  <c r="Y588" i="1"/>
  <c r="BP585" i="1"/>
  <c r="BN585" i="1"/>
  <c r="Z585" i="1"/>
  <c r="BP592" i="1"/>
  <c r="BN592" i="1"/>
  <c r="Z592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Z588" i="1" l="1"/>
  <c r="Z527" i="1"/>
  <c r="Z461" i="1"/>
  <c r="Z340" i="1"/>
  <c r="Z248" i="1"/>
  <c r="Z215" i="1"/>
  <c r="Z187" i="1"/>
  <c r="Z152" i="1"/>
  <c r="Z120" i="1"/>
  <c r="Z111" i="1"/>
  <c r="Z59" i="1"/>
  <c r="Z640" i="1"/>
  <c r="Z605" i="1"/>
  <c r="Z564" i="1"/>
  <c r="Z504" i="1"/>
  <c r="Z409" i="1"/>
  <c r="Z181" i="1"/>
  <c r="Z444" i="1"/>
  <c r="Y664" i="1"/>
  <c r="Z72" i="1"/>
  <c r="Z622" i="1"/>
  <c r="Z438" i="1"/>
  <c r="Z593" i="1"/>
  <c r="Z582" i="1"/>
  <c r="Z226" i="1"/>
  <c r="Z303" i="1"/>
  <c r="Y661" i="1"/>
  <c r="Y662" i="1"/>
  <c r="Z103" i="1"/>
  <c r="Z633" i="1"/>
  <c r="Z456" i="1"/>
  <c r="Z425" i="1"/>
  <c r="Y660" i="1"/>
  <c r="Z392" i="1"/>
  <c r="Z379" i="1"/>
  <c r="Z363" i="1"/>
  <c r="Z291" i="1"/>
  <c r="Z273" i="1"/>
  <c r="Z646" i="1"/>
  <c r="Z612" i="1"/>
  <c r="Z313" i="1"/>
  <c r="Z260" i="1"/>
  <c r="Z240" i="1"/>
  <c r="Z204" i="1"/>
  <c r="Z471" i="1"/>
  <c r="Z88" i="1"/>
  <c r="Z54" i="1"/>
  <c r="X663" i="1"/>
  <c r="Z147" i="1"/>
  <c r="Z97" i="1"/>
  <c r="Z79" i="1"/>
  <c r="Z35" i="1"/>
  <c r="Y663" i="1" l="1"/>
  <c r="Z665" i="1"/>
</calcChain>
</file>

<file path=xl/sharedStrings.xml><?xml version="1.0" encoding="utf-8"?>
<sst xmlns="http://schemas.openxmlformats.org/spreadsheetml/2006/main" count="3151" uniqueCount="1104">
  <si>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</si>
  <si>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</si>
  <si>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</si>
  <si>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</si>
  <si>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</si>
  <si>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</si>
  <si>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</si>
  <si>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</si>
  <si>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</si>
  <si>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</si>
  <si>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</si>
  <si>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</si>
  <si>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</si>
  <si>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</si>
  <si>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</si>
  <si>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</si>
  <si>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</si>
  <si>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</si>
  <si>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</si>
  <si>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</si>
  <si>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</si>
  <si>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</si>
  <si>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</si>
  <si>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</si>
  <si>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</si>
  <si>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</si>
  <si>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</si>
  <si>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</si>
  <si>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</si>
  <si>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</si>
  <si>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</si>
  <si>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</si>
  <si>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</si>
  <si>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</si>
  <si>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</si>
  <si>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</si>
  <si>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</si>
  <si>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</si>
  <si>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</si>
  <si>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</si>
  <si>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</si>
  <si>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</si>
  <si>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</si>
  <si>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</si>
  <si>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</si>
  <si>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</si>
  <si>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</si>
  <si>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</si>
  <si>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</si>
  <si>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</si>
  <si>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</si>
  <si>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</si>
  <si>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</si>
  <si>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</si>
  <si>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</si>
  <si>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</si>
  <si>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</si>
  <si>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</si>
  <si>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</si>
  <si>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</si>
  <si>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</si>
  <si>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</si>
  <si>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</si>
  <si>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</si>
  <si>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</si>
  <si>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</si>
  <si>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</si>
  <si>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</si>
  <si>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</si>
  <si>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</si>
  <si>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</si>
  <si>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</si>
  <si>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</si>
  <si>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</si>
  <si>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</si>
  <si>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</si>
  <si>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</si>
  <si>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</si>
  <si>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</si>
  <si>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</si>
  <si>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</si>
  <si>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</si>
  <si>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</si>
  <si>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</si>
  <si>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</si>
  <si>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</si>
  <si>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</si>
  <si>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</si>
  <si>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</si>
  <si>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</si>
  <si>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</si>
  <si>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</si>
  <si>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</si>
  <si>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</si>
  <si>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</si>
  <si>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</si>
  <si>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</si>
  <si>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</si>
  <si>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</si>
  <si>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</si>
  <si>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</si>
  <si>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</si>
  <si>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</si>
  <si>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</si>
  <si>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</si>
  <si>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</si>
  <si>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</si>
  <si>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</si>
  <si>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</si>
  <si>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</si>
  <si>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</si>
  <si>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</si>
  <si>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</si>
  <si>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</si>
  <si>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</si>
  <si>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</si>
  <si>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</si>
  <si>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</si>
  <si>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</si>
  <si>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</si>
  <si>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</si>
  <si>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</si>
  <si>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</si>
  <si>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</si>
  <si>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</si>
  <si>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</si>
  <si>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</si>
  <si>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</si>
  <si>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</si>
  <si>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</si>
  <si>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</si>
  <si>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</si>
  <si>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</si>
  <si>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</si>
  <si>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</si>
  <si>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</si>
  <si>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</si>
  <si>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</si>
  <si>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</si>
  <si>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</si>
  <si>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</si>
  <si>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</si>
  <si>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</si>
  <si>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</si>
  <si>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</si>
  <si>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</si>
  <si>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</si>
  <si>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</si>
  <si>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</si>
  <si>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</si>
  <si>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</si>
  <si>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</si>
  <si>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</si>
  <si>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</si>
  <si>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</si>
  <si>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</si>
  <si>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</si>
  <si>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</si>
  <si>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</si>
  <si>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</si>
  <si>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</si>
  <si>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</si>
  <si>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</si>
  <si>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</si>
  <si>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</si>
  <si>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</si>
  <si>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</si>
  <si>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</si>
  <si>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</si>
  <si>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</si>
  <si>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</si>
  <si>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</si>
  <si>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</si>
  <si>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</si>
  <si>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</si>
  <si>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</si>
  <si>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</si>
  <si>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</si>
  <si>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</si>
  <si>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</si>
  <si>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</si>
  <si>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</si>
  <si>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</si>
  <si>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</si>
  <si>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</si>
  <si>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</si>
  <si>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</si>
  <si>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</si>
  <si>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</si>
  <si>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</si>
  <si>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</si>
  <si>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</si>
  <si>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</si>
  <si>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</si>
  <si>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</si>
  <si>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</si>
  <si>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</si>
  <si>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</si>
  <si>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</si>
  <si>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</si>
  <si>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</si>
  <si>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</si>
  <si>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</si>
  <si>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</si>
  <si>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</si>
  <si>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</si>
  <si>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</si>
  <si>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</si>
  <si>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</si>
  <si>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</si>
  <si>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</si>
  <si>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</si>
  <si>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</si>
  <si>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</si>
  <si>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</si>
  <si>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</si>
  <si>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</si>
  <si>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</si>
  <si>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</si>
  <si>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</si>
  <si>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</si>
  <si>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</si>
  <si>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</si>
  <si>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</si>
  <si>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</si>
  <si>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</si>
  <si>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</si>
  <si>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</si>
  <si>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</si>
  <si>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</si>
  <si>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</si>
  <si>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</si>
  <si>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</si>
  <si>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</si>
  <si>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</si>
  <si>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</si>
  <si>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</si>
  <si>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</si>
  <si>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</si>
  <si>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</si>
  <si>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</si>
  <si>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</si>
  <si>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</si>
  <si>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</si>
  <si>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</si>
  <si>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</si>
  <si>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</si>
  <si>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</si>
  <si>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</si>
  <si>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</si>
  <si>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</si>
  <si>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</si>
  <si>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</si>
  <si>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</si>
  <si>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</si>
  <si>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</si>
  <si>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</si>
  <si>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</si>
  <si>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</si>
  <si>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</si>
  <si>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</si>
  <si>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</si>
  <si>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</si>
  <si>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</si>
  <si>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</si>
  <si>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</si>
  <si>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</si>
  <si>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</si>
  <si>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</si>
  <si>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</si>
  <si>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</si>
  <si>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</si>
  <si>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</si>
  <si>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</si>
  <si>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</si>
  <si>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</si>
  <si>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</si>
  <si>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</si>
  <si>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</si>
  <si>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</si>
  <si>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</si>
  <si>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</si>
  <si>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</si>
  <si>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</si>
  <si>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</si>
  <si>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</si>
  <si>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</si>
  <si>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</si>
  <si>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</si>
  <si>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</si>
  <si>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</si>
  <si>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</si>
  <si>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</si>
  <si>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</si>
  <si>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</si>
  <si>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</si>
  <si>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</si>
  <si>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</si>
  <si>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</si>
  <si>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</si>
  <si>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</si>
  <si>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</si>
  <si>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</si>
  <si>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</si>
  <si>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</si>
  <si>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</si>
  <si>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</si>
  <si>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</si>
  <si>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</si>
  <si>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</si>
  <si>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</si>
  <si>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</si>
  <si>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</si>
  <si>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</si>
  <si>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</si>
  <si>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</si>
  <si>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</si>
  <si>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</si>
  <si>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</si>
  <si>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</si>
  <si>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</si>
  <si>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</si>
  <si>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</si>
  <si>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</si>
  <si>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</si>
  <si>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</si>
  <si>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</si>
  <si>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</si>
  <si>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</si>
  <si>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</si>
  <si>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</si>
  <si>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</si>
  <si>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</si>
  <si>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</si>
  <si>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</si>
  <si>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</si>
  <si>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</si>
  <si>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</si>
  <si>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</si>
  <si>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</si>
  <si>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</si>
  <si>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</si>
  <si>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</si>
  <si>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</si>
  <si>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</si>
  <si>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</si>
  <si>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</si>
  <si>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</si>
  <si>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</si>
  <si>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</si>
  <si>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</si>
  <si>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</si>
  <si>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</si>
  <si>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</si>
  <si>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</si>
  <si>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</si>
  <si>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</si>
  <si>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</si>
  <si>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</si>
  <si>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</si>
  <si>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</si>
  <si>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</si>
  <si>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</si>
  <si>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</si>
  <si>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</si>
  <si>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</si>
  <si>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</si>
  <si>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</si>
  <si>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</si>
  <si>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</si>
  <si>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</si>
  <si>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</si>
  <si>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</si>
  <si>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</si>
  <si>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</si>
  <si>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</si>
  <si>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</si>
  <si>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</si>
  <si>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</si>
  <si>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</si>
  <si>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</si>
  <si>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</si>
  <si>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</si>
  <si>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</si>
  <si>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</si>
  <si>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</si>
  <si>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</si>
  <si>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</si>
  <si>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</si>
  <si>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</si>
  <si>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</si>
  <si>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</si>
  <si>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</si>
  <si>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</si>
  <si>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</si>
  <si>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</si>
  <si>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</si>
  <si>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</si>
  <si>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</si>
  <si>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</si>
  <si>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</si>
  <si>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</si>
  <si>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</si>
  <si>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</si>
  <si>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</si>
  <si>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</si>
  <si>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</si>
  <si>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</si>
  <si>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</si>
  <si>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</si>
  <si>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</si>
  <si>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</si>
  <si>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</si>
  <si>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</si>
  <si>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</si>
  <si>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</si>
  <si>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</si>
  <si>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</si>
  <si>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</si>
  <si>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</si>
  <si>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</si>
  <si>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</si>
  <si>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</si>
  <si>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</si>
  <si>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</si>
  <si>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</si>
  <si>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</si>
  <si>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</si>
  <si>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</si>
  <si>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</si>
  <si>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</si>
  <si>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</si>
  <si>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</si>
  <si>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</si>
  <si>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</si>
  <si>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</si>
  <si>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</si>
  <si>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</si>
  <si>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</si>
  <si>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</si>
  <si>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</si>
  <si>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</si>
  <si>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</si>
  <si>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</si>
  <si>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</si>
  <si>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</si>
  <si>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</si>
  <si>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</si>
  <si>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</si>
  <si>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</si>
  <si>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</si>
  <si>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</si>
  <si>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</si>
  <si>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</si>
  <si>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</si>
  <si>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</si>
  <si>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</si>
  <si>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</si>
  <si>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</si>
  <si>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</si>
  <si>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</si>
  <si>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</si>
  <si>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</si>
  <si>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</si>
  <si>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</si>
  <si>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</si>
  <si>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</si>
  <si>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</si>
  <si>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</si>
  <si>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</si>
  <si>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</si>
  <si>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</si>
  <si>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</si>
  <si>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</si>
  <si>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</si>
  <si>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</si>
  <si>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</si>
  <si>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</si>
  <si>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</si>
  <si>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</si>
  <si>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</si>
  <si>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</si>
  <si>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</si>
  <si>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</si>
  <si>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</si>
  <si>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</si>
  <si>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</si>
  <si>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</si>
  <si>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</si>
  <si>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</si>
  <si>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</si>
  <si>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</si>
  <si>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</si>
  <si>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</si>
  <si>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</si>
  <si>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</si>
  <si>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</si>
  <si>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</si>
  <si>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</si>
  <si>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</si>
  <si>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</si>
  <si>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</si>
  <si>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</si>
  <si>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</si>
  <si>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</si>
  <si>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</si>
  <si>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</si>
  <si>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</si>
  <si>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</si>
  <si>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</si>
  <si>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</si>
  <si>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</si>
  <si>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</si>
  <si>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</si>
  <si>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</si>
  <si>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</si>
  <si>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</si>
  <si>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</si>
  <si>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</si>
  <si>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</si>
  <si>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</si>
  <si>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</si>
  <si>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</si>
  <si>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</si>
  <si>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</si>
  <si>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</si>
  <si>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</si>
  <si>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</si>
  <si>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</si>
  <si>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</si>
  <si>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</si>
  <si>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</si>
  <si>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</si>
  <si>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</si>
  <si>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</si>
  <si>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</si>
  <si>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</si>
  <si>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</si>
  <si>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</si>
  <si>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</si>
  <si>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</si>
  <si>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</si>
  <si>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</si>
  <si>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</si>
  <si>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</si>
  <si>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</si>
  <si>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</si>
  <si>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</si>
  <si>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</si>
  <si>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</si>
  <si>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</si>
  <si>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</si>
  <si>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</si>
  <si>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</si>
  <si>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</si>
  <si>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</si>
  <si>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</si>
  <si>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</si>
  <si>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</si>
  <si>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</si>
  <si>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</si>
  <si>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</si>
  <si>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</si>
  <si>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</si>
  <si>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</si>
  <si>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</si>
  <si>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</si>
  <si>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</si>
  <si>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</si>
  <si>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</si>
  <si>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</si>
  <si>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</si>
  <si>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</si>
  <si>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</si>
  <si>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</si>
  <si>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</si>
  <si>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</si>
  <si>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</si>
  <si>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</si>
  <si>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</si>
  <si>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</si>
  <si>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</si>
  <si>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</si>
  <si>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</si>
  <si>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</si>
  <si>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</si>
  <si>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</si>
  <si>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</si>
  <si>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</si>
  <si>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</si>
  <si>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</si>
  <si>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</si>
  <si>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</si>
  <si>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</si>
  <si>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</si>
  <si>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</si>
  <si>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</si>
  <si>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</si>
  <si>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</si>
  <si>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</si>
  <si>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</si>
  <si>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</si>
  <si>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</si>
  <si>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</si>
  <si>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</si>
  <si>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</si>
  <si>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</si>
  <si>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</si>
  <si>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</si>
  <si>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</si>
  <si>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</si>
  <si>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</si>
  <si>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</si>
  <si>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</si>
  <si>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</si>
  <si>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</si>
  <si>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</si>
  <si>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</si>
  <si>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</si>
  <si>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</si>
  <si>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</si>
  <si>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</si>
  <si>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</si>
  <si>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</si>
  <si>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</si>
  <si>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</si>
  <si>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</si>
  <si>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</si>
  <si>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</si>
  <si>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</si>
  <si>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</si>
  <si>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</si>
  <si>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</si>
  <si>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</si>
  <si>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</si>
  <si>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</si>
  <si>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</si>
  <si>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</si>
  <si>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</si>
  <si>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</si>
  <si>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</si>
  <si>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</si>
  <si>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</si>
  <si>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</si>
  <si>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</si>
  <si>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</si>
  <si>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</si>
  <si>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</si>
  <si>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</si>
  <si>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</si>
  <si>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</si>
  <si>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</si>
  <si>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</si>
  <si>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</si>
  <si>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</si>
  <si>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</si>
  <si>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</si>
  <si>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</si>
  <si>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</si>
  <si>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</si>
  <si>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</si>
  <si>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</si>
  <si>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</si>
  <si>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</si>
  <si>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</si>
  <si>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</si>
  <si>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</si>
  <si>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</si>
  <si>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</si>
  <si>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</si>
  <si>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</si>
  <si>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</si>
  <si>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</si>
  <si>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</si>
  <si>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</si>
  <si>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</si>
  <si>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</si>
  <si>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</si>
  <si>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</si>
  <si>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</si>
  <si>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</si>
  <si>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</si>
  <si>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</si>
  <si>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</si>
  <si>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</si>
  <si>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</si>
  <si>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</si>
  <si>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</si>
  <si>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</si>
  <si>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</si>
  <si>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</si>
  <si>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</si>
  <si>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</si>
  <si>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</si>
  <si>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</si>
  <si>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</si>
  <si>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</si>
  <si>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</si>
  <si>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</si>
  <si>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</si>
  <si>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</si>
  <si>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</si>
  <si>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</si>
  <si>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</si>
  <si>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</si>
  <si>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</si>
  <si>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</si>
  <si>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</si>
  <si>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</si>
  <si>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</si>
  <si>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</si>
  <si>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</si>
  <si>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</si>
  <si>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</si>
  <si>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</si>
  <si>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</si>
  <si>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</si>
  <si>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</si>
  <si>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</si>
  <si>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</si>
  <si>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</si>
  <si>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</si>
  <si>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</si>
  <si>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</si>
  <si>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</si>
  <si>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</si>
  <si>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</si>
  <si>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</si>
  <si>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</si>
  <si>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</si>
  <si>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</si>
  <si>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</si>
  <si>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</si>
  <si>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</si>
  <si>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</si>
  <si>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</si>
  <si>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</si>
  <si>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</si>
  <si>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</si>
  <si>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</si>
  <si>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</si>
  <si>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</si>
  <si>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</si>
  <si>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</si>
  <si>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</si>
  <si>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</si>
  <si>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</si>
  <si>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</si>
  <si>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</si>
  <si>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</si>
  <si>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</si>
  <si>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</si>
  <si>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</si>
  <si>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</si>
  <si>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</si>
  <si>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</si>
  <si>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</si>
  <si>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</si>
  <si>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</si>
  <si>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</si>
  <si>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</si>
  <si>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</si>
  <si>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</si>
  <si>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</si>
  <si>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</si>
  <si>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</si>
  <si>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</si>
  <si>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</si>
  <si>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</si>
  <si>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</si>
  <si>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</si>
  <si>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</si>
  <si>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</si>
  <si>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</si>
  <si>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</si>
  <si>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</si>
  <si>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</si>
  <si>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</si>
  <si>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</si>
  <si>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</si>
  <si>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</si>
  <si>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</si>
  <si>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</si>
  <si>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</si>
  <si>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</si>
  <si>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</si>
  <si>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</si>
  <si>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</si>
  <si>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</si>
  <si>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</si>
  <si>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</si>
  <si>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</si>
  <si>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</si>
  <si>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</si>
  <si>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</si>
  <si>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</si>
  <si>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</si>
  <si>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</si>
  <si>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</si>
  <si>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</si>
  <si>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</si>
  <si>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</si>
  <si>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</si>
  <si>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</si>
  <si>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</si>
  <si>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</si>
  <si>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</si>
  <si>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</si>
  <si>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</si>
  <si>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</si>
  <si>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</si>
  <si>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</si>
  <si>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</si>
  <si>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</si>
  <si>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</si>
  <si>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</si>
  <si>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</si>
  <si>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</si>
  <si>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</si>
  <si>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</si>
  <si>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</si>
  <si>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</si>
  <si>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</si>
  <si>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</si>
  <si>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</si>
  <si>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</si>
  <si>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</si>
  <si>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</si>
  <si>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</si>
  <si>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</si>
  <si>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</si>
  <si>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</si>
  <si>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</si>
  <si>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</si>
  <si>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</si>
  <si>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</si>
  <si>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</si>
  <si>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</si>
  <si>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</si>
  <si>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</si>
  <si>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</si>
  <si>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</si>
  <si>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</si>
  <si>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</si>
  <si>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</si>
  <si>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</si>
  <si>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</si>
  <si>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</si>
  <si>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</si>
  <si>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</si>
  <si>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</si>
  <si>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</si>
  <si>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</si>
  <si>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</si>
  <si>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</si>
  <si>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</si>
  <si>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</si>
  <si>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</si>
  <si>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</si>
  <si>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</si>
  <si>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</si>
  <si>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</si>
  <si>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</si>
  <si>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</si>
  <si>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</si>
  <si>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</si>
  <si>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</si>
  <si>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</si>
  <si>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</si>
  <si>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</si>
  <si>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</si>
  <si>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</si>
  <si>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</si>
  <si>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</si>
  <si>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</si>
  <si>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</si>
  <si>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</si>
  <si>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</si>
  <si>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</si>
  <si>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</si>
  <si>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</si>
  <si>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</si>
  <si>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</si>
  <si>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</si>
  <si>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</si>
  <si>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</si>
  <si>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</si>
  <si>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</si>
  <si>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</si>
  <si>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</si>
  <si>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</si>
  <si>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</si>
  <si>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</si>
  <si>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</si>
  <si>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</si>
  <si>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</si>
  <si>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</si>
  <si>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</si>
  <si>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</si>
  <si>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</si>
  <si>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</si>
  <si>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</si>
  <si>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</si>
  <si>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</si>
  <si>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</si>
  <si>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</si>
  <si>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</si>
  <si>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</si>
  <si>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</si>
  <si>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</si>
  <si>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</si>
  <si>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</si>
  <si>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</si>
  <si>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</si>
  <si>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</si>
  <si>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</si>
  <si>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</si>
  <si>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</si>
  <si>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</si>
  <si>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</si>
  <si>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</si>
  <si>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</si>
  <si>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</si>
  <si>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</si>
  <si>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</si>
  <si>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</si>
  <si>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</si>
  <si>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</si>
  <si>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</si>
  <si>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</si>
  <si>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</si>
  <si>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</si>
  <si>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</si>
  <si>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</si>
  <si>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</si>
  <si>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</si>
  <si>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</si>
  <si>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</si>
  <si>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</si>
  <si>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</si>
  <si>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</si>
  <si>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</si>
  <si>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</si>
  <si>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</si>
  <si>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</si>
  <si>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</si>
  <si>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</si>
  <si>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</si>
  <si>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</si>
  <si>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</si>
  <si>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</si>
  <si>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</si>
  <si>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</si>
  <si>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</si>
  <si>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</si>
  <si>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</si>
  <si>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</si>
  <si>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</si>
  <si>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</si>
  <si>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</si>
  <si>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</si>
  <si>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</si>
  <si>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</si>
  <si>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</si>
  <si>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</si>
  <si>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</si>
  <si>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</si>
  <si>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</si>
  <si>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</si>
  <si>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</si>
  <si>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</si>
  <si>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</si>
  <si>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</si>
  <si>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</si>
  <si>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</si>
  <si>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</si>
  <si>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</si>
  <si>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</si>
  <si>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</si>
  <si>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</si>
  <si>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</si>
  <si>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</si>
  <si>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</si>
  <si>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</si>
  <si>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</si>
  <si>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</si>
  <si>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</si>
  <si>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</si>
  <si>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</si>
  <si>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</si>
  <si>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</si>
  <si>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</si>
  <si>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</si>
  <si>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</si>
  <si>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</si>
  <si>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</si>
  <si>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</si>
  <si>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</si>
  <si>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</si>
  <si>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</si>
  <si>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</si>
  <si>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</si>
  <si>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</si>
  <si>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</si>
  <si>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</si>
  <si>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</si>
  <si>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</si>
  <si>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</si>
  <si>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</si>
  <si>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</si>
  <si>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</si>
  <si>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</si>
  <si>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</si>
  <si>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</si>
  <si>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</si>
  <si>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</si>
  <si>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</si>
  <si>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</si>
  <si>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</si>
  <si>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</si>
  <si>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</si>
  <si>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</si>
  <si>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</si>
  <si>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</si>
  <si>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</si>
  <si>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</si>
  <si>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</si>
  <si>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</si>
  <si>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</si>
  <si>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</si>
  <si>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</si>
  <si>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</si>
  <si>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</si>
  <si>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</si>
  <si>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</si>
  <si>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</si>
  <si>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</si>
  <si>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</si>
  <si>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</si>
  <si>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</si>
  <si>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</si>
  <si>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</si>
  <si>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</si>
  <si>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</si>
  <si>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</si>
  <si>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</si>
  <si>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</si>
  <si>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</si>
  <si>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</si>
  <si>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</si>
  <si>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</si>
  <si>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</si>
  <si>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</si>
  <si>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</si>
  <si>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</si>
  <si>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</si>
  <si>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</si>
  <si>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</si>
  <si>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</si>
  <si>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</si>
  <si>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</si>
  <si>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</si>
  <si>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</si>
  <si>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</si>
  <si>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</si>
  <si>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</si>
  <si>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</si>
  <si>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</si>
  <si>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</si>
  <si>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</si>
  <si>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</si>
  <si>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</si>
  <si>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</si>
  <si>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</si>
  <si>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</si>
  <si>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</si>
  <si>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</si>
  <si>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</si>
  <si>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</si>
  <si>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</si>
  <si>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</si>
  <si>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</si>
  <si>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</si>
  <si>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</si>
  <si>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</si>
  <si>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</si>
  <si>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</si>
  <si>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</si>
  <si>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</si>
  <si>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</si>
  <si>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</si>
  <si>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</si>
  <si>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</si>
  <si>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</si>
  <si>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</si>
  <si>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</si>
  <si>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</si>
  <si>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</si>
  <si>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</si>
  <si>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</si>
  <si>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</si>
  <si>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</si>
  <si>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</si>
  <si>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, подписать №4,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</si>
</sst>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4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4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3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00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90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0"/>
  <sheetViews>
    <sheetView showGridLines="0" tabSelected="1" zoomScaleNormal="100" zoomScaleSheetLayoutView="100" workbookViewId="0">
      <selection activeCell="AA65" sqref="AA65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2" t="s">
        <v>0</v>
      </c>
      <c r="E1" s="873"/>
      <c r="F1" s="873"/>
      <c r="G1" s="12" t="s">
        <v>1</v>
      </c>
      <c r="H1" s="872" t="s">
        <v>2</v>
      </c>
      <c r="I1" s="873"/>
      <c r="J1" s="873"/>
      <c r="K1" s="873"/>
      <c r="L1" s="873"/>
      <c r="M1" s="873"/>
      <c r="N1" s="873"/>
      <c r="O1" s="873"/>
      <c r="P1" s="873"/>
      <c r="Q1" s="873"/>
      <c r="R1" s="1022" t="s">
        <v>3</v>
      </c>
      <c r="S1" s="873"/>
      <c r="T1" s="8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9" t="s">
        <v>8</v>
      </c>
      <c r="B5" s="831"/>
      <c r="C5" s="832"/>
      <c r="D5" s="876"/>
      <c r="E5" s="877"/>
      <c r="F5" s="1161" t="s">
        <v>9</v>
      </c>
      <c r="G5" s="832"/>
      <c r="H5" s="876" t="s">
        <v>1103</v>
      </c>
      <c r="I5" s="1082"/>
      <c r="J5" s="1082"/>
      <c r="K5" s="1082"/>
      <c r="L5" s="1082"/>
      <c r="M5" s="877"/>
      <c r="N5" s="58"/>
      <c r="P5" s="24" t="s">
        <v>10</v>
      </c>
      <c r="Q5" s="1184">
        <v>45617</v>
      </c>
      <c r="R5" s="925"/>
      <c r="T5" s="987" t="s">
        <v>11</v>
      </c>
      <c r="U5" s="838"/>
      <c r="V5" s="989" t="s">
        <v>12</v>
      </c>
      <c r="W5" s="925"/>
      <c r="AB5" s="51"/>
      <c r="AC5" s="51"/>
      <c r="AD5" s="51"/>
      <c r="AE5" s="51"/>
    </row>
    <row r="6" spans="1:32" s="771" customFormat="1" ht="24" customHeight="1" x14ac:dyDescent="0.2">
      <c r="A6" s="929" t="s">
        <v>13</v>
      </c>
      <c r="B6" s="831"/>
      <c r="C6" s="832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5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Четверг</v>
      </c>
      <c r="R6" s="782"/>
      <c r="T6" s="998" t="s">
        <v>16</v>
      </c>
      <c r="U6" s="838"/>
      <c r="V6" s="1155" t="s">
        <v>17</v>
      </c>
      <c r="W6" s="841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9" t="str">
        <f>IFERROR(VLOOKUP(DeliveryAddress,Table,3,0),1)</f>
        <v>1</v>
      </c>
      <c r="E7" s="850"/>
      <c r="F7" s="850"/>
      <c r="G7" s="850"/>
      <c r="H7" s="850"/>
      <c r="I7" s="850"/>
      <c r="J7" s="850"/>
      <c r="K7" s="850"/>
      <c r="L7" s="850"/>
      <c r="M7" s="851"/>
      <c r="N7" s="60"/>
      <c r="P7" s="24"/>
      <c r="Q7" s="42"/>
      <c r="R7" s="42"/>
      <c r="T7" s="795"/>
      <c r="U7" s="838"/>
      <c r="V7" s="1156"/>
      <c r="W7" s="1157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84"/>
      <c r="C8" s="785"/>
      <c r="D8" s="859" t="s">
        <v>19</v>
      </c>
      <c r="E8" s="860"/>
      <c r="F8" s="860"/>
      <c r="G8" s="860"/>
      <c r="H8" s="860"/>
      <c r="I8" s="860"/>
      <c r="J8" s="860"/>
      <c r="K8" s="860"/>
      <c r="L8" s="860"/>
      <c r="M8" s="861"/>
      <c r="N8" s="61"/>
      <c r="P8" s="24" t="s">
        <v>20</v>
      </c>
      <c r="Q8" s="939">
        <v>0.58333333333333337</v>
      </c>
      <c r="R8" s="851"/>
      <c r="T8" s="795"/>
      <c r="U8" s="838"/>
      <c r="V8" s="1156"/>
      <c r="W8" s="1157"/>
      <c r="AB8" s="51"/>
      <c r="AC8" s="51"/>
      <c r="AD8" s="51"/>
      <c r="AE8" s="51"/>
    </row>
    <row r="9" spans="1:32" s="771" customFormat="1" ht="39.950000000000003" customHeight="1" x14ac:dyDescent="0.2">
      <c r="A9" s="11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28"/>
      <c r="E9" s="797"/>
      <c r="F9" s="11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69"/>
      <c r="P9" s="26" t="s">
        <v>21</v>
      </c>
      <c r="Q9" s="919"/>
      <c r="R9" s="920"/>
      <c r="T9" s="795"/>
      <c r="U9" s="838"/>
      <c r="V9" s="1158"/>
      <c r="W9" s="115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11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28"/>
      <c r="E10" s="797"/>
      <c r="F10" s="11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59" t="str">
        <f>IFERROR(VLOOKUP($D$10,Proxy,2,FALSE),"")</f>
        <v/>
      </c>
      <c r="I10" s="795"/>
      <c r="J10" s="795"/>
      <c r="K10" s="795"/>
      <c r="L10" s="795"/>
      <c r="M10" s="795"/>
      <c r="N10" s="770"/>
      <c r="P10" s="26" t="s">
        <v>22</v>
      </c>
      <c r="Q10" s="999"/>
      <c r="R10" s="1000"/>
      <c r="U10" s="24" t="s">
        <v>23</v>
      </c>
      <c r="V10" s="840" t="s">
        <v>24</v>
      </c>
      <c r="W10" s="841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4"/>
      <c r="R11" s="925"/>
      <c r="U11" s="24" t="s">
        <v>27</v>
      </c>
      <c r="V11" s="1107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80" t="s">
        <v>29</v>
      </c>
      <c r="B12" s="831"/>
      <c r="C12" s="831"/>
      <c r="D12" s="831"/>
      <c r="E12" s="831"/>
      <c r="F12" s="831"/>
      <c r="G12" s="831"/>
      <c r="H12" s="831"/>
      <c r="I12" s="831"/>
      <c r="J12" s="831"/>
      <c r="K12" s="831"/>
      <c r="L12" s="831"/>
      <c r="M12" s="832"/>
      <c r="N12" s="62"/>
      <c r="P12" s="24" t="s">
        <v>30</v>
      </c>
      <c r="Q12" s="939"/>
      <c r="R12" s="851"/>
      <c r="S12" s="23"/>
      <c r="U12" s="24"/>
      <c r="V12" s="873"/>
      <c r="W12" s="795"/>
      <c r="AB12" s="51"/>
      <c r="AC12" s="51"/>
      <c r="AD12" s="51"/>
      <c r="AE12" s="51"/>
    </row>
    <row r="13" spans="1:32" s="771" customFormat="1" ht="23.25" customHeight="1" x14ac:dyDescent="0.2">
      <c r="A13" s="980" t="s">
        <v>31</v>
      </c>
      <c r="B13" s="831"/>
      <c r="C13" s="831"/>
      <c r="D13" s="831"/>
      <c r="E13" s="831"/>
      <c r="F13" s="831"/>
      <c r="G13" s="831"/>
      <c r="H13" s="831"/>
      <c r="I13" s="831"/>
      <c r="J13" s="831"/>
      <c r="K13" s="831"/>
      <c r="L13" s="831"/>
      <c r="M13" s="832"/>
      <c r="N13" s="62"/>
      <c r="O13" s="26"/>
      <c r="P13" s="26" t="s">
        <v>32</v>
      </c>
      <c r="Q13" s="1107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80" t="s">
        <v>33</v>
      </c>
      <c r="B14" s="831"/>
      <c r="C14" s="831"/>
      <c r="D14" s="831"/>
      <c r="E14" s="831"/>
      <c r="F14" s="831"/>
      <c r="G14" s="831"/>
      <c r="H14" s="831"/>
      <c r="I14" s="831"/>
      <c r="J14" s="831"/>
      <c r="K14" s="831"/>
      <c r="L14" s="831"/>
      <c r="M14" s="8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76" t="s">
        <v>34</v>
      </c>
      <c r="B15" s="831"/>
      <c r="C15" s="831"/>
      <c r="D15" s="831"/>
      <c r="E15" s="831"/>
      <c r="F15" s="831"/>
      <c r="G15" s="831"/>
      <c r="H15" s="831"/>
      <c r="I15" s="831"/>
      <c r="J15" s="831"/>
      <c r="K15" s="831"/>
      <c r="L15" s="831"/>
      <c r="M15" s="832"/>
      <c r="N15" s="63"/>
      <c r="P15" s="971" t="s">
        <v>35</v>
      </c>
      <c r="Q15" s="873"/>
      <c r="R15" s="873"/>
      <c r="S15" s="873"/>
      <c r="T15" s="8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2"/>
      <c r="Q16" s="972"/>
      <c r="R16" s="972"/>
      <c r="S16" s="972"/>
      <c r="T16" s="97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0" t="s">
        <v>38</v>
      </c>
      <c r="D17" s="835" t="s">
        <v>39</v>
      </c>
      <c r="E17" s="904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03"/>
      <c r="R17" s="903"/>
      <c r="S17" s="903"/>
      <c r="T17" s="904"/>
      <c r="U17" s="1210" t="s">
        <v>51</v>
      </c>
      <c r="V17" s="832"/>
      <c r="W17" s="835" t="s">
        <v>52</v>
      </c>
      <c r="X17" s="835" t="s">
        <v>53</v>
      </c>
      <c r="Y17" s="1211" t="s">
        <v>54</v>
      </c>
      <c r="Z17" s="1077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50"/>
      <c r="AF17" s="1151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05"/>
      <c r="E18" s="907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05"/>
      <c r="Q18" s="906"/>
      <c r="R18" s="906"/>
      <c r="S18" s="906"/>
      <c r="T18" s="907"/>
      <c r="U18" s="67" t="s">
        <v>61</v>
      </c>
      <c r="V18" s="67" t="s">
        <v>62</v>
      </c>
      <c r="W18" s="836"/>
      <c r="X18" s="836"/>
      <c r="Y18" s="1212"/>
      <c r="Z18" s="1078"/>
      <c r="AA18" s="1058"/>
      <c r="AB18" s="1058"/>
      <c r="AC18" s="1058"/>
      <c r="AD18" s="1152"/>
      <c r="AE18" s="1153"/>
      <c r="AF18" s="1154"/>
      <c r="AG18" s="66"/>
      <c r="BD18" s="65"/>
    </row>
    <row r="19" spans="1:68" ht="27.75" hidden="1" customHeight="1" x14ac:dyDescent="0.2">
      <c r="A19" s="827" t="s">
        <v>63</v>
      </c>
      <c r="B19" s="828"/>
      <c r="C19" s="828"/>
      <c r="D19" s="828"/>
      <c r="E19" s="828"/>
      <c r="F19" s="828"/>
      <c r="G19" s="828"/>
      <c r="H19" s="828"/>
      <c r="I19" s="828"/>
      <c r="J19" s="828"/>
      <c r="K19" s="828"/>
      <c r="L19" s="828"/>
      <c r="M19" s="828"/>
      <c r="N19" s="828"/>
      <c r="O19" s="828"/>
      <c r="P19" s="828"/>
      <c r="Q19" s="828"/>
      <c r="R19" s="828"/>
      <c r="S19" s="828"/>
      <c r="T19" s="828"/>
      <c r="U19" s="828"/>
      <c r="V19" s="828"/>
      <c r="W19" s="828"/>
      <c r="X19" s="828"/>
      <c r="Y19" s="828"/>
      <c r="Z19" s="828"/>
      <c r="AA19" s="48"/>
      <c r="AB19" s="48"/>
      <c r="AC19" s="48"/>
    </row>
    <row r="20" spans="1:68" ht="16.5" hidden="1" customHeight="1" x14ac:dyDescent="0.25">
      <c r="A20" s="794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2"/>
      <c r="AB20" s="772"/>
      <c r="AC20" s="772"/>
    </row>
    <row r="21" spans="1:68" ht="14.25" hidden="1" customHeight="1" x14ac:dyDescent="0.25">
      <c r="A21" s="802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0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801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801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02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81">
        <v>4680115885912</v>
      </c>
      <c r="E26" s="782"/>
      <c r="F26" s="776">
        <v>0.3</v>
      </c>
      <c r="G26" s="32">
        <v>6</v>
      </c>
      <c r="H26" s="776">
        <v>1.8</v>
      </c>
      <c r="I26" s="776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">
        <v>77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81">
        <v>4607091383881</v>
      </c>
      <c r="E27" s="782"/>
      <c r="F27" s="776">
        <v>0.33</v>
      </c>
      <c r="G27" s="32">
        <v>6</v>
      </c>
      <c r="H27" s="776">
        <v>1.98</v>
      </c>
      <c r="I27" s="776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81">
        <v>4607091383935</v>
      </c>
      <c r="E29" s="782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81">
        <v>4680115881990</v>
      </c>
      <c r="E30" s="782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81">
        <v>4680115881853</v>
      </c>
      <c r="E31" s="782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">
        <v>96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81">
        <v>4607091383911</v>
      </c>
      <c r="E33" s="782"/>
      <c r="F33" s="776">
        <v>0.33</v>
      </c>
      <c r="G33" s="32">
        <v>6</v>
      </c>
      <c r="H33" s="776">
        <v>1.98</v>
      </c>
      <c r="I33" s="776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1">
        <v>4607091388244</v>
      </c>
      <c r="E34" s="782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0"/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801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95"/>
      <c r="B36" s="795"/>
      <c r="C36" s="795"/>
      <c r="D36" s="795"/>
      <c r="E36" s="795"/>
      <c r="F36" s="795"/>
      <c r="G36" s="795"/>
      <c r="H36" s="795"/>
      <c r="I36" s="795"/>
      <c r="J36" s="795"/>
      <c r="K36" s="795"/>
      <c r="L36" s="795"/>
      <c r="M36" s="795"/>
      <c r="N36" s="795"/>
      <c r="O36" s="801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802" t="s">
        <v>103</v>
      </c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5"/>
      <c r="P37" s="795"/>
      <c r="Q37" s="795"/>
      <c r="R37" s="795"/>
      <c r="S37" s="795"/>
      <c r="T37" s="795"/>
      <c r="U37" s="795"/>
      <c r="V37" s="795"/>
      <c r="W37" s="795"/>
      <c r="X37" s="795"/>
      <c r="Y37" s="795"/>
      <c r="Z37" s="795"/>
      <c r="AA37" s="773"/>
      <c r="AB37" s="773"/>
      <c r="AC37" s="773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81">
        <v>4607091388503</v>
      </c>
      <c r="E38" s="782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0"/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801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95"/>
      <c r="B40" s="795"/>
      <c r="C40" s="795"/>
      <c r="D40" s="795"/>
      <c r="E40" s="795"/>
      <c r="F40" s="795"/>
      <c r="G40" s="795"/>
      <c r="H40" s="795"/>
      <c r="I40" s="795"/>
      <c r="J40" s="795"/>
      <c r="K40" s="795"/>
      <c r="L40" s="795"/>
      <c r="M40" s="795"/>
      <c r="N40" s="795"/>
      <c r="O40" s="801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802" t="s">
        <v>109</v>
      </c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5"/>
      <c r="P41" s="795"/>
      <c r="Q41" s="795"/>
      <c r="R41" s="795"/>
      <c r="S41" s="795"/>
      <c r="T41" s="795"/>
      <c r="U41" s="795"/>
      <c r="V41" s="795"/>
      <c r="W41" s="795"/>
      <c r="X41" s="795"/>
      <c r="Y41" s="795"/>
      <c r="Z41" s="795"/>
      <c r="AA41" s="773"/>
      <c r="AB41" s="773"/>
      <c r="AC41" s="773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81">
        <v>4607091389111</v>
      </c>
      <c r="E42" s="782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0"/>
      <c r="B43" s="795"/>
      <c r="C43" s="795"/>
      <c r="D43" s="795"/>
      <c r="E43" s="795"/>
      <c r="F43" s="795"/>
      <c r="G43" s="795"/>
      <c r="H43" s="795"/>
      <c r="I43" s="795"/>
      <c r="J43" s="795"/>
      <c r="K43" s="795"/>
      <c r="L43" s="795"/>
      <c r="M43" s="795"/>
      <c r="N43" s="795"/>
      <c r="O43" s="801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95"/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801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27" t="s">
        <v>112</v>
      </c>
      <c r="B45" s="828"/>
      <c r="C45" s="828"/>
      <c r="D45" s="828"/>
      <c r="E45" s="828"/>
      <c r="F45" s="828"/>
      <c r="G45" s="828"/>
      <c r="H45" s="828"/>
      <c r="I45" s="828"/>
      <c r="J45" s="828"/>
      <c r="K45" s="828"/>
      <c r="L45" s="828"/>
      <c r="M45" s="828"/>
      <c r="N45" s="828"/>
      <c r="O45" s="828"/>
      <c r="P45" s="828"/>
      <c r="Q45" s="828"/>
      <c r="R45" s="828"/>
      <c r="S45" s="828"/>
      <c r="T45" s="828"/>
      <c r="U45" s="828"/>
      <c r="V45" s="828"/>
      <c r="W45" s="828"/>
      <c r="X45" s="828"/>
      <c r="Y45" s="828"/>
      <c r="Z45" s="828"/>
      <c r="AA45" s="48"/>
      <c r="AB45" s="48"/>
      <c r="AC45" s="48"/>
    </row>
    <row r="46" spans="1:68" ht="16.5" hidden="1" customHeight="1" x14ac:dyDescent="0.25">
      <c r="A46" s="794" t="s">
        <v>113</v>
      </c>
      <c r="B46" s="795"/>
      <c r="C46" s="795"/>
      <c r="D46" s="795"/>
      <c r="E46" s="795"/>
      <c r="F46" s="795"/>
      <c r="G46" s="795"/>
      <c r="H46" s="795"/>
      <c r="I46" s="795"/>
      <c r="J46" s="795"/>
      <c r="K46" s="795"/>
      <c r="L46" s="795"/>
      <c r="M46" s="795"/>
      <c r="N46" s="795"/>
      <c r="O46" s="795"/>
      <c r="P46" s="795"/>
      <c r="Q46" s="795"/>
      <c r="R46" s="795"/>
      <c r="S46" s="795"/>
      <c r="T46" s="795"/>
      <c r="U46" s="795"/>
      <c r="V46" s="795"/>
      <c r="W46" s="795"/>
      <c r="X46" s="795"/>
      <c r="Y46" s="795"/>
      <c r="Z46" s="795"/>
      <c r="AA46" s="772"/>
      <c r="AB46" s="772"/>
      <c r="AC46" s="772"/>
    </row>
    <row r="47" spans="1:68" ht="14.25" hidden="1" customHeight="1" x14ac:dyDescent="0.25">
      <c r="A47" s="802" t="s">
        <v>114</v>
      </c>
      <c r="B47" s="795"/>
      <c r="C47" s="795"/>
      <c r="D47" s="795"/>
      <c r="E47" s="795"/>
      <c r="F47" s="795"/>
      <c r="G47" s="795"/>
      <c r="H47" s="795"/>
      <c r="I47" s="795"/>
      <c r="J47" s="795"/>
      <c r="K47" s="795"/>
      <c r="L47" s="795"/>
      <c r="M47" s="795"/>
      <c r="N47" s="795"/>
      <c r="O47" s="795"/>
      <c r="P47" s="795"/>
      <c r="Q47" s="795"/>
      <c r="R47" s="795"/>
      <c r="S47" s="795"/>
      <c r="T47" s="795"/>
      <c r="U47" s="795"/>
      <c r="V47" s="795"/>
      <c r="W47" s="795"/>
      <c r="X47" s="795"/>
      <c r="Y47" s="795"/>
      <c r="Z47" s="795"/>
      <c r="AA47" s="773"/>
      <c r="AB47" s="773"/>
      <c r="AC47" s="773"/>
    </row>
    <row r="48" spans="1:68" ht="16.5" hidden="1" customHeight="1" x14ac:dyDescent="0.25">
      <c r="A48" s="54" t="s">
        <v>115</v>
      </c>
      <c r="B48" s="54" t="s">
        <v>116</v>
      </c>
      <c r="C48" s="31">
        <v>4301011380</v>
      </c>
      <c r="D48" s="781">
        <v>4607091385670</v>
      </c>
      <c r="E48" s="782"/>
      <c r="F48" s="776">
        <v>1.35</v>
      </c>
      <c r="G48" s="32">
        <v>8</v>
      </c>
      <c r="H48" s="776">
        <v>10.8</v>
      </c>
      <c r="I48" s="776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10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81">
        <v>4607091385670</v>
      </c>
      <c r="E49" s="782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1">
        <v>4680115883956</v>
      </c>
      <c r="E50" s="782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90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4301011382</v>
      </c>
      <c r="D51" s="781">
        <v>4607091385687</v>
      </c>
      <c r="E51" s="782"/>
      <c r="F51" s="776">
        <v>0.4</v>
      </c>
      <c r="G51" s="32">
        <v>10</v>
      </c>
      <c r="H51" s="776">
        <v>4</v>
      </c>
      <c r="I51" s="776">
        <v>4.21</v>
      </c>
      <c r="J51" s="32">
        <v>132</v>
      </c>
      <c r="K51" s="32" t="s">
        <v>76</v>
      </c>
      <c r="L51" s="32" t="s">
        <v>128</v>
      </c>
      <c r="M51" s="33" t="s">
        <v>121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119</v>
      </c>
      <c r="AG51" s="64"/>
      <c r="AJ51" s="68" t="s">
        <v>129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130</v>
      </c>
      <c r="B52" s="54" t="s">
        <v>131</v>
      </c>
      <c r="C52" s="31">
        <v>4301011565</v>
      </c>
      <c r="D52" s="781">
        <v>4680115882539</v>
      </c>
      <c r="E52" s="782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9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81">
        <v>4680115883949</v>
      </c>
      <c r="E53" s="782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95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800"/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801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95"/>
      <c r="B55" s="795"/>
      <c r="C55" s="795"/>
      <c r="D55" s="795"/>
      <c r="E55" s="795"/>
      <c r="F55" s="795"/>
      <c r="G55" s="795"/>
      <c r="H55" s="795"/>
      <c r="I55" s="795"/>
      <c r="J55" s="795"/>
      <c r="K55" s="795"/>
      <c r="L55" s="795"/>
      <c r="M55" s="795"/>
      <c r="N55" s="795"/>
      <c r="O55" s="801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hidden="1" customHeight="1" x14ac:dyDescent="0.25">
      <c r="A56" s="802" t="s">
        <v>73</v>
      </c>
      <c r="B56" s="795"/>
      <c r="C56" s="795"/>
      <c r="D56" s="795"/>
      <c r="E56" s="795"/>
      <c r="F56" s="795"/>
      <c r="G56" s="795"/>
      <c r="H56" s="795"/>
      <c r="I56" s="795"/>
      <c r="J56" s="795"/>
      <c r="K56" s="795"/>
      <c r="L56" s="795"/>
      <c r="M56" s="795"/>
      <c r="N56" s="795"/>
      <c r="O56" s="795"/>
      <c r="P56" s="795"/>
      <c r="Q56" s="795"/>
      <c r="R56" s="795"/>
      <c r="S56" s="795"/>
      <c r="T56" s="795"/>
      <c r="U56" s="795"/>
      <c r="V56" s="795"/>
      <c r="W56" s="795"/>
      <c r="X56" s="795"/>
      <c r="Y56" s="795"/>
      <c r="Z56" s="795"/>
      <c r="AA56" s="773"/>
      <c r="AB56" s="773"/>
      <c r="AC56" s="773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81">
        <v>4680115885233</v>
      </c>
      <c r="E57" s="782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81">
        <v>4680115884915</v>
      </c>
      <c r="E58" s="782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2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0"/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801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95"/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801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794" t="s">
        <v>140</v>
      </c>
      <c r="B61" s="795"/>
      <c r="C61" s="795"/>
      <c r="D61" s="795"/>
      <c r="E61" s="795"/>
      <c r="F61" s="795"/>
      <c r="G61" s="795"/>
      <c r="H61" s="795"/>
      <c r="I61" s="795"/>
      <c r="J61" s="795"/>
      <c r="K61" s="795"/>
      <c r="L61" s="795"/>
      <c r="M61" s="795"/>
      <c r="N61" s="795"/>
      <c r="O61" s="795"/>
      <c r="P61" s="795"/>
      <c r="Q61" s="795"/>
      <c r="R61" s="795"/>
      <c r="S61" s="795"/>
      <c r="T61" s="795"/>
      <c r="U61" s="795"/>
      <c r="V61" s="795"/>
      <c r="W61" s="795"/>
      <c r="X61" s="795"/>
      <c r="Y61" s="795"/>
      <c r="Z61" s="795"/>
      <c r="AA61" s="772"/>
      <c r="AB61" s="772"/>
      <c r="AC61" s="772"/>
    </row>
    <row r="62" spans="1:68" ht="14.25" hidden="1" customHeight="1" x14ac:dyDescent="0.25">
      <c r="A62" s="802" t="s">
        <v>114</v>
      </c>
      <c r="B62" s="795"/>
      <c r="C62" s="795"/>
      <c r="D62" s="795"/>
      <c r="E62" s="795"/>
      <c r="F62" s="795"/>
      <c r="G62" s="795"/>
      <c r="H62" s="795"/>
      <c r="I62" s="795"/>
      <c r="J62" s="795"/>
      <c r="K62" s="795"/>
      <c r="L62" s="795"/>
      <c r="M62" s="795"/>
      <c r="N62" s="795"/>
      <c r="O62" s="795"/>
      <c r="P62" s="795"/>
      <c r="Q62" s="795"/>
      <c r="R62" s="795"/>
      <c r="S62" s="795"/>
      <c r="T62" s="795"/>
      <c r="U62" s="795"/>
      <c r="V62" s="795"/>
      <c r="W62" s="795"/>
      <c r="X62" s="795"/>
      <c r="Y62" s="795"/>
      <c r="Z62" s="795"/>
      <c r="AA62" s="773"/>
      <c r="AB62" s="773"/>
      <c r="AC62" s="773"/>
    </row>
    <row r="63" spans="1:68" ht="27" hidden="1" customHeight="1" x14ac:dyDescent="0.25">
      <c r="A63" s="54" t="s">
        <v>141</v>
      </c>
      <c r="B63" s="54" t="s">
        <v>142</v>
      </c>
      <c r="C63" s="31">
        <v>4301012030</v>
      </c>
      <c r="D63" s="781">
        <v>4680115885882</v>
      </c>
      <c r="E63" s="782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908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1">
        <v>4680115881426</v>
      </c>
      <c r="E65" s="782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1210</v>
      </c>
      <c r="Y65" s="778">
        <f t="shared" si="11"/>
        <v>1220.4000000000001</v>
      </c>
      <c r="Z65" s="36">
        <f>IFERROR(IF(Y65=0,"",ROUNDUP(Y65/H65,0)*0.02175),"")</f>
        <v>2.4577499999999999</v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1263.7777777777776</v>
      </c>
      <c r="BN65" s="64">
        <f t="shared" si="13"/>
        <v>1274.6400000000001</v>
      </c>
      <c r="BO65" s="64">
        <f t="shared" si="14"/>
        <v>2.0006613756613754</v>
      </c>
      <c r="BP65" s="64">
        <f t="shared" si="15"/>
        <v>2.0178571428571428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4301011192</v>
      </c>
      <c r="D66" s="781">
        <v>4607091382952</v>
      </c>
      <c r="E66" s="782"/>
      <c r="F66" s="776">
        <v>0.5</v>
      </c>
      <c r="G66" s="32">
        <v>6</v>
      </c>
      <c r="H66" s="776">
        <v>3</v>
      </c>
      <c r="I66" s="776">
        <v>3.2</v>
      </c>
      <c r="J66" s="32">
        <v>156</v>
      </c>
      <c r="K66" s="32" t="s">
        <v>76</v>
      </c>
      <c r="L66" s="32"/>
      <c r="M66" s="33" t="s">
        <v>118</v>
      </c>
      <c r="N66" s="33"/>
      <c r="O66" s="32">
        <v>50</v>
      </c>
      <c r="P66" s="92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156</v>
      </c>
      <c r="B67" s="54" t="s">
        <v>157</v>
      </c>
      <c r="C67" s="31">
        <v>4301011589</v>
      </c>
      <c r="D67" s="781">
        <v>4680115885899</v>
      </c>
      <c r="E67" s="782"/>
      <c r="F67" s="776">
        <v>0.35</v>
      </c>
      <c r="G67" s="32">
        <v>6</v>
      </c>
      <c r="H67" s="776">
        <v>2.1</v>
      </c>
      <c r="I67" s="776">
        <v>2.2999999999999998</v>
      </c>
      <c r="J67" s="32">
        <v>156</v>
      </c>
      <c r="K67" s="32" t="s">
        <v>76</v>
      </c>
      <c r="L67" s="32"/>
      <c r="M67" s="33" t="s">
        <v>158</v>
      </c>
      <c r="N67" s="33"/>
      <c r="O67" s="32">
        <v>50</v>
      </c>
      <c r="P67" s="1162" t="s">
        <v>159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4301011386</v>
      </c>
      <c r="D68" s="781">
        <v>4680115880283</v>
      </c>
      <c r="E68" s="782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118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164</v>
      </c>
      <c r="B69" s="54" t="s">
        <v>165</v>
      </c>
      <c r="C69" s="31">
        <v>4301011432</v>
      </c>
      <c r="D69" s="781">
        <v>4680115882720</v>
      </c>
      <c r="E69" s="782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90</v>
      </c>
      <c r="P69" s="99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167</v>
      </c>
      <c r="B70" s="54" t="s">
        <v>168</v>
      </c>
      <c r="C70" s="31">
        <v>4301012008</v>
      </c>
      <c r="D70" s="781">
        <v>4680115881525</v>
      </c>
      <c r="E70" s="782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158</v>
      </c>
      <c r="N70" s="33"/>
      <c r="O70" s="32">
        <v>50</v>
      </c>
      <c r="P70" s="11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170</v>
      </c>
      <c r="B71" s="54" t="s">
        <v>171</v>
      </c>
      <c r="C71" s="31">
        <v>4301011802</v>
      </c>
      <c r="D71" s="781">
        <v>4680115881419</v>
      </c>
      <c r="E71" s="782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150</v>
      </c>
      <c r="M71" s="33" t="s">
        <v>68</v>
      </c>
      <c r="N71" s="33"/>
      <c r="O71" s="32">
        <v>50</v>
      </c>
      <c r="P71" s="120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450</v>
      </c>
      <c r="Y71" s="778">
        <f t="shared" si="11"/>
        <v>450</v>
      </c>
      <c r="Z71" s="36">
        <f>IFERROR(IF(Y71=0,"",ROUNDUP(Y71/H71,0)*0.00902),"")</f>
        <v>0.90200000000000002</v>
      </c>
      <c r="AA71" s="56"/>
      <c r="AB71" s="57"/>
      <c r="AC71" s="125" t="s">
        <v>151</v>
      </c>
      <c r="AG71" s="64"/>
      <c r="AJ71" s="68" t="s">
        <v>152</v>
      </c>
      <c r="AK71" s="68">
        <v>594</v>
      </c>
      <c r="BB71" s="126" t="s">
        <v>1</v>
      </c>
      <c r="BM71" s="64">
        <f t="shared" si="12"/>
        <v>471</v>
      </c>
      <c r="BN71" s="64">
        <f t="shared" si="13"/>
        <v>471</v>
      </c>
      <c r="BO71" s="64">
        <f t="shared" si="14"/>
        <v>0.75757575757575757</v>
      </c>
      <c r="BP71" s="64">
        <f t="shared" si="15"/>
        <v>0.75757575757575757</v>
      </c>
    </row>
    <row r="72" spans="1:68" x14ac:dyDescent="0.2">
      <c r="A72" s="800"/>
      <c r="B72" s="795"/>
      <c r="C72" s="795"/>
      <c r="D72" s="795"/>
      <c r="E72" s="795"/>
      <c r="F72" s="795"/>
      <c r="G72" s="795"/>
      <c r="H72" s="795"/>
      <c r="I72" s="795"/>
      <c r="J72" s="795"/>
      <c r="K72" s="795"/>
      <c r="L72" s="795"/>
      <c r="M72" s="795"/>
      <c r="N72" s="795"/>
      <c r="O72" s="801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212.03703703703701</v>
      </c>
      <c r="Y72" s="779">
        <f>IFERROR(Y63/H63,"0")+IFERROR(Y64/H64,"0")+IFERROR(Y65/H65,"0")+IFERROR(Y66/H66,"0")+IFERROR(Y67/H67,"0")+IFERROR(Y68/H68,"0")+IFERROR(Y69/H69,"0")+IFERROR(Y70/H70,"0")+IFERROR(Y71/H71,"0")</f>
        <v>213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3.35975</v>
      </c>
      <c r="AA72" s="780"/>
      <c r="AB72" s="780"/>
      <c r="AC72" s="780"/>
    </row>
    <row r="73" spans="1:68" x14ac:dyDescent="0.2">
      <c r="A73" s="795"/>
      <c r="B73" s="795"/>
      <c r="C73" s="795"/>
      <c r="D73" s="795"/>
      <c r="E73" s="795"/>
      <c r="F73" s="795"/>
      <c r="G73" s="795"/>
      <c r="H73" s="795"/>
      <c r="I73" s="795"/>
      <c r="J73" s="795"/>
      <c r="K73" s="795"/>
      <c r="L73" s="795"/>
      <c r="M73" s="795"/>
      <c r="N73" s="795"/>
      <c r="O73" s="801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1660</v>
      </c>
      <c r="Y73" s="779">
        <f>IFERROR(SUM(Y63:Y71),"0")</f>
        <v>1670.4</v>
      </c>
      <c r="Z73" s="37"/>
      <c r="AA73" s="780"/>
      <c r="AB73" s="780"/>
      <c r="AC73" s="780"/>
    </row>
    <row r="74" spans="1:68" ht="14.25" hidden="1" customHeight="1" x14ac:dyDescent="0.25">
      <c r="A74" s="802" t="s">
        <v>172</v>
      </c>
      <c r="B74" s="795"/>
      <c r="C74" s="795"/>
      <c r="D74" s="795"/>
      <c r="E74" s="795"/>
      <c r="F74" s="795"/>
      <c r="G74" s="795"/>
      <c r="H74" s="795"/>
      <c r="I74" s="795"/>
      <c r="J74" s="795"/>
      <c r="K74" s="795"/>
      <c r="L74" s="795"/>
      <c r="M74" s="795"/>
      <c r="N74" s="795"/>
      <c r="O74" s="795"/>
      <c r="P74" s="795"/>
      <c r="Q74" s="795"/>
      <c r="R74" s="795"/>
      <c r="S74" s="795"/>
      <c r="T74" s="795"/>
      <c r="U74" s="795"/>
      <c r="V74" s="795"/>
      <c r="W74" s="795"/>
      <c r="X74" s="795"/>
      <c r="Y74" s="795"/>
      <c r="Z74" s="795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1">
        <v>4680115881440</v>
      </c>
      <c r="E75" s="782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118</v>
      </c>
      <c r="N75" s="33"/>
      <c r="O75" s="32">
        <v>50</v>
      </c>
      <c r="P75" s="11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605</v>
      </c>
      <c r="Y75" s="778">
        <f>IFERROR(IF(X75="",0,CEILING((X75/$H75),1)*$H75),"")</f>
        <v>615.6</v>
      </c>
      <c r="Z75" s="36">
        <f>IFERROR(IF(Y75=0,"",ROUNDUP(Y75/H75,0)*0.02175),"")</f>
        <v>1.2397499999999999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631.8888888888888</v>
      </c>
      <c r="BN75" s="64">
        <f>IFERROR(Y75*I75/H75,"0")</f>
        <v>642.95999999999992</v>
      </c>
      <c r="BO75" s="64">
        <f>IFERROR(1/J75*(X75/H75),"0")</f>
        <v>1.0003306878306877</v>
      </c>
      <c r="BP75" s="64">
        <f>IFERROR(1/J75*(Y75/H75),"0")</f>
        <v>1.0178571428571428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1">
        <v>4680115882751</v>
      </c>
      <c r="E76" s="782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118</v>
      </c>
      <c r="N76" s="33"/>
      <c r="O76" s="32">
        <v>90</v>
      </c>
      <c r="P76" s="9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1">
        <v>4680115885950</v>
      </c>
      <c r="E77" s="782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121</v>
      </c>
      <c r="N77" s="33"/>
      <c r="O77" s="32">
        <v>50</v>
      </c>
      <c r="P77" s="1026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182</v>
      </c>
      <c r="B78" s="54" t="s">
        <v>183</v>
      </c>
      <c r="C78" s="31">
        <v>4301020296</v>
      </c>
      <c r="D78" s="781">
        <v>4680115881433</v>
      </c>
      <c r="E78" s="782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150</v>
      </c>
      <c r="M78" s="33" t="s">
        <v>118</v>
      </c>
      <c r="N78" s="33"/>
      <c r="O78" s="32">
        <v>50</v>
      </c>
      <c r="P78" s="9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54</v>
      </c>
      <c r="Y78" s="778">
        <f>IFERROR(IF(X78="",0,CEILING((X78/$H78),1)*$H78),"")</f>
        <v>54</v>
      </c>
      <c r="Z78" s="36">
        <f>IFERROR(IF(Y78=0,"",ROUNDUP(Y78/H78,0)*0.00753),"")</f>
        <v>0.15060000000000001</v>
      </c>
      <c r="AA78" s="56"/>
      <c r="AB78" s="57"/>
      <c r="AC78" s="133" t="s">
        <v>175</v>
      </c>
      <c r="AG78" s="64"/>
      <c r="AJ78" s="68" t="s">
        <v>152</v>
      </c>
      <c r="AK78" s="68">
        <v>421.2</v>
      </c>
      <c r="BB78" s="134" t="s">
        <v>1</v>
      </c>
      <c r="BM78" s="64">
        <f>IFERROR(X78*I78/H78,"0")</f>
        <v>57.999999999999993</v>
      </c>
      <c r="BN78" s="64">
        <f>IFERROR(Y78*I78/H78,"0")</f>
        <v>57.999999999999993</v>
      </c>
      <c r="BO78" s="64">
        <f>IFERROR(1/J78*(X78/H78),"0")</f>
        <v>0.12820512820512819</v>
      </c>
      <c r="BP78" s="64">
        <f>IFERROR(1/J78*(Y78/H78),"0")</f>
        <v>0.12820512820512819</v>
      </c>
    </row>
    <row r="79" spans="1:68" x14ac:dyDescent="0.2">
      <c r="A79" s="800"/>
      <c r="B79" s="795"/>
      <c r="C79" s="795"/>
      <c r="D79" s="795"/>
      <c r="E79" s="795"/>
      <c r="F79" s="795"/>
      <c r="G79" s="795"/>
      <c r="H79" s="795"/>
      <c r="I79" s="795"/>
      <c r="J79" s="795"/>
      <c r="K79" s="795"/>
      <c r="L79" s="795"/>
      <c r="M79" s="795"/>
      <c r="N79" s="795"/>
      <c r="O79" s="801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76.018518518518505</v>
      </c>
      <c r="Y79" s="779">
        <f>IFERROR(Y75/H75,"0")+IFERROR(Y76/H76,"0")+IFERROR(Y77/H77,"0")+IFERROR(Y78/H78,"0")</f>
        <v>77</v>
      </c>
      <c r="Z79" s="779">
        <f>IFERROR(IF(Z75="",0,Z75),"0")+IFERROR(IF(Z76="",0,Z76),"0")+IFERROR(IF(Z77="",0,Z77),"0")+IFERROR(IF(Z78="",0,Z78),"0")</f>
        <v>1.39035</v>
      </c>
      <c r="AA79" s="780"/>
      <c r="AB79" s="780"/>
      <c r="AC79" s="780"/>
    </row>
    <row r="80" spans="1:68" x14ac:dyDescent="0.2">
      <c r="A80" s="795"/>
      <c r="B80" s="795"/>
      <c r="C80" s="795"/>
      <c r="D80" s="795"/>
      <c r="E80" s="795"/>
      <c r="F80" s="795"/>
      <c r="G80" s="795"/>
      <c r="H80" s="795"/>
      <c r="I80" s="795"/>
      <c r="J80" s="795"/>
      <c r="K80" s="795"/>
      <c r="L80" s="795"/>
      <c r="M80" s="795"/>
      <c r="N80" s="795"/>
      <c r="O80" s="801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659</v>
      </c>
      <c r="Y80" s="779">
        <f>IFERROR(SUM(Y75:Y78),"0")</f>
        <v>669.6</v>
      </c>
      <c r="Z80" s="37"/>
      <c r="AA80" s="780"/>
      <c r="AB80" s="780"/>
      <c r="AC80" s="780"/>
    </row>
    <row r="81" spans="1:68" ht="14.25" hidden="1" customHeight="1" x14ac:dyDescent="0.25">
      <c r="A81" s="802" t="s">
        <v>64</v>
      </c>
      <c r="B81" s="795"/>
      <c r="C81" s="795"/>
      <c r="D81" s="795"/>
      <c r="E81" s="795"/>
      <c r="F81" s="795"/>
      <c r="G81" s="795"/>
      <c r="H81" s="795"/>
      <c r="I81" s="795"/>
      <c r="J81" s="795"/>
      <c r="K81" s="795"/>
      <c r="L81" s="795"/>
      <c r="M81" s="795"/>
      <c r="N81" s="795"/>
      <c r="O81" s="795"/>
      <c r="P81" s="795"/>
      <c r="Q81" s="795"/>
      <c r="R81" s="795"/>
      <c r="S81" s="795"/>
      <c r="T81" s="795"/>
      <c r="U81" s="795"/>
      <c r="V81" s="795"/>
      <c r="W81" s="795"/>
      <c r="X81" s="795"/>
      <c r="Y81" s="795"/>
      <c r="Z81" s="795"/>
      <c r="AA81" s="773"/>
      <c r="AB81" s="773"/>
      <c r="AC81" s="773"/>
    </row>
    <row r="82" spans="1:68" ht="16.5" hidden="1" customHeight="1" x14ac:dyDescent="0.25">
      <c r="A82" s="54" t="s">
        <v>184</v>
      </c>
      <c r="B82" s="54" t="s">
        <v>185</v>
      </c>
      <c r="C82" s="31">
        <v>4301031242</v>
      </c>
      <c r="D82" s="781">
        <v>4680115885066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187</v>
      </c>
      <c r="B83" s="54" t="s">
        <v>188</v>
      </c>
      <c r="C83" s="31">
        <v>4301031240</v>
      </c>
      <c r="D83" s="781">
        <v>4680115885042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4301031315</v>
      </c>
      <c r="D84" s="781">
        <v>4680115885080</v>
      </c>
      <c r="E84" s="782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193</v>
      </c>
      <c r="B85" s="54" t="s">
        <v>194</v>
      </c>
      <c r="C85" s="31">
        <v>4301031243</v>
      </c>
      <c r="D85" s="781">
        <v>4680115885073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195</v>
      </c>
      <c r="B86" s="54" t="s">
        <v>196</v>
      </c>
      <c r="C86" s="31">
        <v>4301031241</v>
      </c>
      <c r="D86" s="781">
        <v>4680115885059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197</v>
      </c>
      <c r="B87" s="54" t="s">
        <v>198</v>
      </c>
      <c r="C87" s="31">
        <v>4301031316</v>
      </c>
      <c r="D87" s="781">
        <v>4680115885097</v>
      </c>
      <c r="E87" s="782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800"/>
      <c r="B88" s="795"/>
      <c r="C88" s="795"/>
      <c r="D88" s="795"/>
      <c r="E88" s="795"/>
      <c r="F88" s="795"/>
      <c r="G88" s="795"/>
      <c r="H88" s="795"/>
      <c r="I88" s="795"/>
      <c r="J88" s="795"/>
      <c r="K88" s="795"/>
      <c r="L88" s="795"/>
      <c r="M88" s="795"/>
      <c r="N88" s="795"/>
      <c r="O88" s="801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95"/>
      <c r="B89" s="795"/>
      <c r="C89" s="795"/>
      <c r="D89" s="795"/>
      <c r="E89" s="795"/>
      <c r="F89" s="795"/>
      <c r="G89" s="795"/>
      <c r="H89" s="795"/>
      <c r="I89" s="795"/>
      <c r="J89" s="795"/>
      <c r="K89" s="795"/>
      <c r="L89" s="795"/>
      <c r="M89" s="795"/>
      <c r="N89" s="795"/>
      <c r="O89" s="801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802" t="s">
        <v>73</v>
      </c>
      <c r="B90" s="795"/>
      <c r="C90" s="795"/>
      <c r="D90" s="795"/>
      <c r="E90" s="795"/>
      <c r="F90" s="795"/>
      <c r="G90" s="795"/>
      <c r="H90" s="795"/>
      <c r="I90" s="795"/>
      <c r="J90" s="795"/>
      <c r="K90" s="795"/>
      <c r="L90" s="795"/>
      <c r="M90" s="795"/>
      <c r="N90" s="795"/>
      <c r="O90" s="795"/>
      <c r="P90" s="795"/>
      <c r="Q90" s="795"/>
      <c r="R90" s="795"/>
      <c r="S90" s="795"/>
      <c r="T90" s="795"/>
      <c r="U90" s="795"/>
      <c r="V90" s="795"/>
      <c r="W90" s="795"/>
      <c r="X90" s="795"/>
      <c r="Y90" s="795"/>
      <c r="Z90" s="795"/>
      <c r="AA90" s="773"/>
      <c r="AB90" s="773"/>
      <c r="AC90" s="773"/>
    </row>
    <row r="91" spans="1:68" ht="27" hidden="1" customHeight="1" x14ac:dyDescent="0.25">
      <c r="A91" s="54" t="s">
        <v>199</v>
      </c>
      <c r="B91" s="54" t="s">
        <v>200</v>
      </c>
      <c r="C91" s="31">
        <v>4301051823</v>
      </c>
      <c r="D91" s="781">
        <v>4680115881891</v>
      </c>
      <c r="E91" s="782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49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203</v>
      </c>
      <c r="B92" s="54" t="s">
        <v>204</v>
      </c>
      <c r="C92" s="31">
        <v>4301051846</v>
      </c>
      <c r="D92" s="781">
        <v>4680115885769</v>
      </c>
      <c r="E92" s="782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853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207</v>
      </c>
      <c r="B93" s="54" t="s">
        <v>208</v>
      </c>
      <c r="C93" s="31">
        <v>4301051822</v>
      </c>
      <c r="D93" s="781">
        <v>4680115884410</v>
      </c>
      <c r="E93" s="782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80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211</v>
      </c>
      <c r="B94" s="54" t="s">
        <v>212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121</v>
      </c>
      <c r="N94" s="33"/>
      <c r="O94" s="32">
        <v>45</v>
      </c>
      <c r="P94" s="814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216</v>
      </c>
      <c r="B96" s="54" t="s">
        <v>217</v>
      </c>
      <c r="C96" s="31">
        <v>4301051837</v>
      </c>
      <c r="D96" s="781">
        <v>4680115884311</v>
      </c>
      <c r="E96" s="782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121</v>
      </c>
      <c r="N96" s="33"/>
      <c r="O96" s="32">
        <v>40</v>
      </c>
      <c r="P96" s="10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0"/>
      <c r="B97" s="795"/>
      <c r="C97" s="795"/>
      <c r="D97" s="795"/>
      <c r="E97" s="795"/>
      <c r="F97" s="795"/>
      <c r="G97" s="795"/>
      <c r="H97" s="795"/>
      <c r="I97" s="795"/>
      <c r="J97" s="795"/>
      <c r="K97" s="795"/>
      <c r="L97" s="795"/>
      <c r="M97" s="795"/>
      <c r="N97" s="795"/>
      <c r="O97" s="801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95"/>
      <c r="B98" s="795"/>
      <c r="C98" s="795"/>
      <c r="D98" s="795"/>
      <c r="E98" s="795"/>
      <c r="F98" s="795"/>
      <c r="G98" s="795"/>
      <c r="H98" s="795"/>
      <c r="I98" s="795"/>
      <c r="J98" s="795"/>
      <c r="K98" s="795"/>
      <c r="L98" s="795"/>
      <c r="M98" s="795"/>
      <c r="N98" s="795"/>
      <c r="O98" s="801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802" t="s">
        <v>218</v>
      </c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5"/>
      <c r="P99" s="795"/>
      <c r="Q99" s="795"/>
      <c r="R99" s="795"/>
      <c r="S99" s="795"/>
      <c r="T99" s="795"/>
      <c r="U99" s="795"/>
      <c r="V99" s="795"/>
      <c r="W99" s="795"/>
      <c r="X99" s="795"/>
      <c r="Y99" s="795"/>
      <c r="Z99" s="795"/>
      <c r="AA99" s="773"/>
      <c r="AB99" s="773"/>
      <c r="AC99" s="773"/>
    </row>
    <row r="100" spans="1:68" ht="37.5" hidden="1" customHeight="1" x14ac:dyDescent="0.25">
      <c r="A100" s="54" t="s">
        <v>219</v>
      </c>
      <c r="B100" s="54" t="s">
        <v>220</v>
      </c>
      <c r="C100" s="31">
        <v>4301060366</v>
      </c>
      <c r="D100" s="781">
        <v>4680115881532</v>
      </c>
      <c r="E100" s="782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219</v>
      </c>
      <c r="B101" s="54" t="s">
        <v>222</v>
      </c>
      <c r="C101" s="31">
        <v>4301060371</v>
      </c>
      <c r="D101" s="781">
        <v>4680115881532</v>
      </c>
      <c r="E101" s="782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56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223</v>
      </c>
      <c r="B102" s="54" t="s">
        <v>224</v>
      </c>
      <c r="C102" s="31">
        <v>4301060351</v>
      </c>
      <c r="D102" s="781">
        <v>4680115881464</v>
      </c>
      <c r="E102" s="782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121</v>
      </c>
      <c r="N102" s="33"/>
      <c r="O102" s="32">
        <v>30</v>
      </c>
      <c r="P102" s="1130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800"/>
      <c r="B103" s="795"/>
      <c r="C103" s="795"/>
      <c r="D103" s="795"/>
      <c r="E103" s="795"/>
      <c r="F103" s="795"/>
      <c r="G103" s="795"/>
      <c r="H103" s="795"/>
      <c r="I103" s="795"/>
      <c r="J103" s="795"/>
      <c r="K103" s="795"/>
      <c r="L103" s="795"/>
      <c r="M103" s="795"/>
      <c r="N103" s="795"/>
      <c r="O103" s="801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95"/>
      <c r="B104" s="795"/>
      <c r="C104" s="795"/>
      <c r="D104" s="795"/>
      <c r="E104" s="795"/>
      <c r="F104" s="795"/>
      <c r="G104" s="795"/>
      <c r="H104" s="795"/>
      <c r="I104" s="795"/>
      <c r="J104" s="795"/>
      <c r="K104" s="795"/>
      <c r="L104" s="795"/>
      <c r="M104" s="795"/>
      <c r="N104" s="795"/>
      <c r="O104" s="801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794" t="s">
        <v>226</v>
      </c>
      <c r="B105" s="795"/>
      <c r="C105" s="795"/>
      <c r="D105" s="795"/>
      <c r="E105" s="795"/>
      <c r="F105" s="795"/>
      <c r="G105" s="795"/>
      <c r="H105" s="795"/>
      <c r="I105" s="795"/>
      <c r="J105" s="795"/>
      <c r="K105" s="795"/>
      <c r="L105" s="795"/>
      <c r="M105" s="795"/>
      <c r="N105" s="795"/>
      <c r="O105" s="795"/>
      <c r="P105" s="795"/>
      <c r="Q105" s="795"/>
      <c r="R105" s="795"/>
      <c r="S105" s="795"/>
      <c r="T105" s="795"/>
      <c r="U105" s="795"/>
      <c r="V105" s="795"/>
      <c r="W105" s="795"/>
      <c r="X105" s="795"/>
      <c r="Y105" s="795"/>
      <c r="Z105" s="795"/>
      <c r="AA105" s="772"/>
      <c r="AB105" s="772"/>
      <c r="AC105" s="772"/>
    </row>
    <row r="106" spans="1:68" ht="14.25" hidden="1" customHeight="1" x14ac:dyDescent="0.25">
      <c r="A106" s="802" t="s">
        <v>114</v>
      </c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5"/>
      <c r="P106" s="795"/>
      <c r="Q106" s="795"/>
      <c r="R106" s="795"/>
      <c r="S106" s="795"/>
      <c r="T106" s="795"/>
      <c r="U106" s="795"/>
      <c r="V106" s="795"/>
      <c r="W106" s="795"/>
      <c r="X106" s="795"/>
      <c r="Y106" s="795"/>
      <c r="Z106" s="795"/>
      <c r="AA106" s="773"/>
      <c r="AB106" s="773"/>
      <c r="AC106" s="773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1">
        <v>4680115881327</v>
      </c>
      <c r="E107" s="782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158</v>
      </c>
      <c r="N107" s="33"/>
      <c r="O107" s="32">
        <v>50</v>
      </c>
      <c r="P107" s="11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50</v>
      </c>
      <c r="Y107" s="778">
        <f>IFERROR(IF(X107="",0,CEILING((X107/$H107),1)*$H107),"")</f>
        <v>54</v>
      </c>
      <c r="Z107" s="36">
        <f>IFERROR(IF(Y107=0,"",ROUNDUP(Y107/H107,0)*0.02175),"")</f>
        <v>0.10874999999999999</v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52.222222222222221</v>
      </c>
      <c r="BN107" s="64">
        <f>IFERROR(Y107*I107/H107,"0")</f>
        <v>56.4</v>
      </c>
      <c r="BO107" s="64">
        <f>IFERROR(1/J107*(X107/H107),"0")</f>
        <v>8.2671957671957674E-2</v>
      </c>
      <c r="BP107" s="64">
        <f>IFERROR(1/J107*(Y107/H107),"0")</f>
        <v>8.9285714285714274E-2</v>
      </c>
    </row>
    <row r="108" spans="1:68" ht="27" hidden="1" customHeight="1" x14ac:dyDescent="0.25">
      <c r="A108" s="54" t="s">
        <v>230</v>
      </c>
      <c r="B108" s="54" t="s">
        <v>231</v>
      </c>
      <c r="C108" s="31">
        <v>4301011476</v>
      </c>
      <c r="D108" s="781">
        <v>4680115881518</v>
      </c>
      <c r="E108" s="782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121</v>
      </c>
      <c r="N108" s="33"/>
      <c r="O108" s="32">
        <v>50</v>
      </c>
      <c r="P108" s="10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233</v>
      </c>
      <c r="B109" s="54" t="s">
        <v>234</v>
      </c>
      <c r="C109" s="31">
        <v>4301011443</v>
      </c>
      <c r="D109" s="781">
        <v>4680115881303</v>
      </c>
      <c r="E109" s="782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 t="s">
        <v>128</v>
      </c>
      <c r="M109" s="33" t="s">
        <v>158</v>
      </c>
      <c r="N109" s="33"/>
      <c r="O109" s="32">
        <v>50</v>
      </c>
      <c r="P109" s="10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13.5</v>
      </c>
      <c r="Y109" s="778">
        <f>IFERROR(IF(X109="",0,CEILING((X109/$H109),1)*$H109),"")</f>
        <v>13.5</v>
      </c>
      <c r="Z109" s="36">
        <f>IFERROR(IF(Y109=0,"",ROUNDUP(Y109/H109,0)*0.00902),"")</f>
        <v>2.7060000000000001E-2</v>
      </c>
      <c r="AA109" s="56"/>
      <c r="AB109" s="57"/>
      <c r="AC109" s="169" t="s">
        <v>232</v>
      </c>
      <c r="AG109" s="64"/>
      <c r="AJ109" s="68" t="s">
        <v>129</v>
      </c>
      <c r="AK109" s="68">
        <v>54</v>
      </c>
      <c r="BB109" s="170" t="s">
        <v>1</v>
      </c>
      <c r="BM109" s="64">
        <f>IFERROR(X109*I109/H109,"0")</f>
        <v>14.13</v>
      </c>
      <c r="BN109" s="64">
        <f>IFERROR(Y109*I109/H109,"0")</f>
        <v>14.13</v>
      </c>
      <c r="BO109" s="64">
        <f>IFERROR(1/J109*(X109/H109),"0")</f>
        <v>2.2727272727272728E-2</v>
      </c>
      <c r="BP109" s="64">
        <f>IFERROR(1/J109*(Y109/H109),"0")</f>
        <v>2.2727272727272728E-2</v>
      </c>
    </row>
    <row r="110" spans="1:68" ht="27" hidden="1" customHeight="1" x14ac:dyDescent="0.25">
      <c r="A110" s="54" t="s">
        <v>235</v>
      </c>
      <c r="B110" s="54" t="s">
        <v>236</v>
      </c>
      <c r="C110" s="31">
        <v>4301012007</v>
      </c>
      <c r="D110" s="781">
        <v>4680115881303</v>
      </c>
      <c r="E110" s="782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/>
      <c r="M110" s="33" t="s">
        <v>158</v>
      </c>
      <c r="N110" s="33"/>
      <c r="O110" s="32">
        <v>50</v>
      </c>
      <c r="P110" s="117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237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0"/>
      <c r="B111" s="795"/>
      <c r="C111" s="795"/>
      <c r="D111" s="795"/>
      <c r="E111" s="795"/>
      <c r="F111" s="795"/>
      <c r="G111" s="795"/>
      <c r="H111" s="795"/>
      <c r="I111" s="795"/>
      <c r="J111" s="795"/>
      <c r="K111" s="795"/>
      <c r="L111" s="795"/>
      <c r="M111" s="795"/>
      <c r="N111" s="795"/>
      <c r="O111" s="801"/>
      <c r="P111" s="783" t="s">
        <v>71</v>
      </c>
      <c r="Q111" s="784"/>
      <c r="R111" s="784"/>
      <c r="S111" s="784"/>
      <c r="T111" s="784"/>
      <c r="U111" s="784"/>
      <c r="V111" s="785"/>
      <c r="W111" s="37" t="s">
        <v>72</v>
      </c>
      <c r="X111" s="779">
        <f>IFERROR(X107/H107,"0")+IFERROR(X108/H108,"0")+IFERROR(X109/H109,"0")+IFERROR(X110/H110,"0")</f>
        <v>7.6296296296296298</v>
      </c>
      <c r="Y111" s="779">
        <f>IFERROR(Y107/H107,"0")+IFERROR(Y108/H108,"0")+IFERROR(Y109/H109,"0")+IFERROR(Y110/H110,"0")</f>
        <v>8</v>
      </c>
      <c r="Z111" s="779">
        <f>IFERROR(IF(Z107="",0,Z107),"0")+IFERROR(IF(Z108="",0,Z108),"0")+IFERROR(IF(Z109="",0,Z109),"0")+IFERROR(IF(Z110="",0,Z110),"0")</f>
        <v>0.13580999999999999</v>
      </c>
      <c r="AA111" s="780"/>
      <c r="AB111" s="780"/>
      <c r="AC111" s="780"/>
    </row>
    <row r="112" spans="1:68" x14ac:dyDescent="0.2">
      <c r="A112" s="795"/>
      <c r="B112" s="795"/>
      <c r="C112" s="795"/>
      <c r="D112" s="795"/>
      <c r="E112" s="795"/>
      <c r="F112" s="795"/>
      <c r="G112" s="795"/>
      <c r="H112" s="795"/>
      <c r="I112" s="795"/>
      <c r="J112" s="795"/>
      <c r="K112" s="795"/>
      <c r="L112" s="795"/>
      <c r="M112" s="795"/>
      <c r="N112" s="795"/>
      <c r="O112" s="801"/>
      <c r="P112" s="783" t="s">
        <v>71</v>
      </c>
      <c r="Q112" s="784"/>
      <c r="R112" s="784"/>
      <c r="S112" s="784"/>
      <c r="T112" s="784"/>
      <c r="U112" s="784"/>
      <c r="V112" s="785"/>
      <c r="W112" s="37" t="s">
        <v>69</v>
      </c>
      <c r="X112" s="779">
        <f>IFERROR(SUM(X107:X110),"0")</f>
        <v>63.5</v>
      </c>
      <c r="Y112" s="779">
        <f>IFERROR(SUM(Y107:Y110),"0")</f>
        <v>67.5</v>
      </c>
      <c r="Z112" s="37"/>
      <c r="AA112" s="780"/>
      <c r="AB112" s="780"/>
      <c r="AC112" s="780"/>
    </row>
    <row r="113" spans="1:68" ht="14.25" hidden="1" customHeight="1" x14ac:dyDescent="0.25">
      <c r="A113" s="802" t="s">
        <v>73</v>
      </c>
      <c r="B113" s="795"/>
      <c r="C113" s="795"/>
      <c r="D113" s="795"/>
      <c r="E113" s="795"/>
      <c r="F113" s="795"/>
      <c r="G113" s="795"/>
      <c r="H113" s="795"/>
      <c r="I113" s="795"/>
      <c r="J113" s="795"/>
      <c r="K113" s="795"/>
      <c r="L113" s="795"/>
      <c r="M113" s="795"/>
      <c r="N113" s="795"/>
      <c r="O113" s="795"/>
      <c r="P113" s="795"/>
      <c r="Q113" s="795"/>
      <c r="R113" s="795"/>
      <c r="S113" s="795"/>
      <c r="T113" s="795"/>
      <c r="U113" s="795"/>
      <c r="V113" s="795"/>
      <c r="W113" s="795"/>
      <c r="X113" s="795"/>
      <c r="Y113" s="795"/>
      <c r="Z113" s="795"/>
      <c r="AA113" s="773"/>
      <c r="AB113" s="773"/>
      <c r="AC113" s="773"/>
    </row>
    <row r="114" spans="1:68" ht="27" hidden="1" customHeight="1" x14ac:dyDescent="0.25">
      <c r="A114" s="54" t="s">
        <v>238</v>
      </c>
      <c r="B114" s="54" t="s">
        <v>239</v>
      </c>
      <c r="C114" s="31">
        <v>4301051437</v>
      </c>
      <c r="D114" s="781">
        <v>4607091386967</v>
      </c>
      <c r="E114" s="782"/>
      <c r="F114" s="776">
        <v>1.35</v>
      </c>
      <c r="G114" s="32">
        <v>6</v>
      </c>
      <c r="H114" s="776">
        <v>8.1</v>
      </c>
      <c r="I114" s="776">
        <v>8.6639999999999997</v>
      </c>
      <c r="J114" s="32">
        <v>56</v>
      </c>
      <c r="K114" s="32" t="s">
        <v>117</v>
      </c>
      <c r="L114" s="32"/>
      <c r="M114" s="33" t="s">
        <v>121</v>
      </c>
      <c r="N114" s="33"/>
      <c r="O114" s="32">
        <v>45</v>
      </c>
      <c r="P114" s="1112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238</v>
      </c>
      <c r="B115" s="54" t="s">
        <v>241</v>
      </c>
      <c r="C115" s="31">
        <v>4301051546</v>
      </c>
      <c r="D115" s="781">
        <v>4607091386967</v>
      </c>
      <c r="E115" s="782"/>
      <c r="F115" s="776">
        <v>1.4</v>
      </c>
      <c r="G115" s="32">
        <v>6</v>
      </c>
      <c r="H115" s="776">
        <v>8.4</v>
      </c>
      <c r="I115" s="776">
        <v>8.9640000000000004</v>
      </c>
      <c r="J115" s="32">
        <v>56</v>
      </c>
      <c r="K115" s="32" t="s">
        <v>117</v>
      </c>
      <c r="L115" s="32"/>
      <c r="M115" s="33" t="s">
        <v>121</v>
      </c>
      <c r="N115" s="33"/>
      <c r="O115" s="32">
        <v>45</v>
      </c>
      <c r="P115" s="102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242</v>
      </c>
      <c r="B116" s="54" t="s">
        <v>243</v>
      </c>
      <c r="C116" s="31">
        <v>4301051436</v>
      </c>
      <c r="D116" s="781">
        <v>4607091385731</v>
      </c>
      <c r="E116" s="782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121</v>
      </c>
      <c r="N116" s="33"/>
      <c r="O116" s="32">
        <v>45</v>
      </c>
      <c r="P116" s="818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5.4</v>
      </c>
      <c r="Y116" s="778">
        <f t="shared" si="26"/>
        <v>5.4</v>
      </c>
      <c r="Z116" s="36">
        <f>IFERROR(IF(Y116=0,"",ROUNDUP(Y116/H116,0)*0.00753),"")</f>
        <v>1.506E-2</v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5.944</v>
      </c>
      <c r="BN116" s="64">
        <f t="shared" si="28"/>
        <v>5.944</v>
      </c>
      <c r="BO116" s="64">
        <f t="shared" si="29"/>
        <v>1.282051282051282E-2</v>
      </c>
      <c r="BP116" s="64">
        <f t="shared" si="30"/>
        <v>1.282051282051282E-2</v>
      </c>
    </row>
    <row r="117" spans="1:68" ht="27" hidden="1" customHeight="1" x14ac:dyDescent="0.25">
      <c r="A117" s="54" t="s">
        <v>245</v>
      </c>
      <c r="B117" s="54" t="s">
        <v>246</v>
      </c>
      <c r="C117" s="31">
        <v>4301051438</v>
      </c>
      <c r="D117" s="781">
        <v>4680115880894</v>
      </c>
      <c r="E117" s="782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121</v>
      </c>
      <c r="N117" s="33"/>
      <c r="O117" s="32">
        <v>45</v>
      </c>
      <c r="P117" s="93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248</v>
      </c>
      <c r="B118" s="54" t="s">
        <v>249</v>
      </c>
      <c r="C118" s="31">
        <v>4301051439</v>
      </c>
      <c r="D118" s="781">
        <v>4680115880214</v>
      </c>
      <c r="E118" s="782"/>
      <c r="F118" s="776">
        <v>0.45</v>
      </c>
      <c r="G118" s="32">
        <v>6</v>
      </c>
      <c r="H118" s="776">
        <v>2.7</v>
      </c>
      <c r="I118" s="776">
        <v>2.988</v>
      </c>
      <c r="J118" s="32">
        <v>132</v>
      </c>
      <c r="K118" s="32" t="s">
        <v>76</v>
      </c>
      <c r="L118" s="32"/>
      <c r="M118" s="33" t="s">
        <v>121</v>
      </c>
      <c r="N118" s="33"/>
      <c r="O118" s="32">
        <v>45</v>
      </c>
      <c r="P118" s="93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7"/>
      <c r="R118" s="787"/>
      <c r="S118" s="787"/>
      <c r="T118" s="788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250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248</v>
      </c>
      <c r="B119" s="54" t="s">
        <v>251</v>
      </c>
      <c r="C119" s="31">
        <v>4301051687</v>
      </c>
      <c r="D119" s="781">
        <v>4680115880214</v>
      </c>
      <c r="E119" s="782"/>
      <c r="F119" s="776">
        <v>0.45</v>
      </c>
      <c r="G119" s="32">
        <v>4</v>
      </c>
      <c r="H119" s="776">
        <v>1.8</v>
      </c>
      <c r="I119" s="776">
        <v>2.052</v>
      </c>
      <c r="J119" s="32">
        <v>156</v>
      </c>
      <c r="K119" s="32" t="s">
        <v>76</v>
      </c>
      <c r="L119" s="32"/>
      <c r="M119" s="33" t="s">
        <v>121</v>
      </c>
      <c r="N119" s="33"/>
      <c r="O119" s="32">
        <v>45</v>
      </c>
      <c r="P119" s="943" t="s">
        <v>252</v>
      </c>
      <c r="Q119" s="787"/>
      <c r="R119" s="787"/>
      <c r="S119" s="787"/>
      <c r="T119" s="788"/>
      <c r="U119" s="34" t="s">
        <v>253</v>
      </c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5"/>
      <c r="C120" s="795"/>
      <c r="D120" s="795"/>
      <c r="E120" s="795"/>
      <c r="F120" s="795"/>
      <c r="G120" s="795"/>
      <c r="H120" s="795"/>
      <c r="I120" s="795"/>
      <c r="J120" s="795"/>
      <c r="K120" s="795"/>
      <c r="L120" s="795"/>
      <c r="M120" s="795"/>
      <c r="N120" s="795"/>
      <c r="O120" s="801"/>
      <c r="P120" s="783" t="s">
        <v>71</v>
      </c>
      <c r="Q120" s="784"/>
      <c r="R120" s="784"/>
      <c r="S120" s="784"/>
      <c r="T120" s="784"/>
      <c r="U120" s="784"/>
      <c r="V120" s="785"/>
      <c r="W120" s="37" t="s">
        <v>72</v>
      </c>
      <c r="X120" s="779">
        <f>IFERROR(X114/H114,"0")+IFERROR(X115/H115,"0")+IFERROR(X116/H116,"0")+IFERROR(X117/H117,"0")+IFERROR(X118/H118,"0")+IFERROR(X119/H119,"0")</f>
        <v>2</v>
      </c>
      <c r="Y120" s="779">
        <f>IFERROR(Y114/H114,"0")+IFERROR(Y115/H115,"0")+IFERROR(Y116/H116,"0")+IFERROR(Y117/H117,"0")+IFERROR(Y118/H118,"0")+IFERROR(Y119/H119,"0")</f>
        <v>2</v>
      </c>
      <c r="Z120" s="779">
        <f>IFERROR(IF(Z114="",0,Z114),"0")+IFERROR(IF(Z115="",0,Z115),"0")+IFERROR(IF(Z116="",0,Z116),"0")+IFERROR(IF(Z117="",0,Z117),"0")+IFERROR(IF(Z118="",0,Z118),"0")+IFERROR(IF(Z119="",0,Z119),"0")</f>
        <v>1.506E-2</v>
      </c>
      <c r="AA120" s="780"/>
      <c r="AB120" s="780"/>
      <c r="AC120" s="780"/>
    </row>
    <row r="121" spans="1:68" x14ac:dyDescent="0.2">
      <c r="A121" s="795"/>
      <c r="B121" s="795"/>
      <c r="C121" s="795"/>
      <c r="D121" s="795"/>
      <c r="E121" s="795"/>
      <c r="F121" s="795"/>
      <c r="G121" s="795"/>
      <c r="H121" s="795"/>
      <c r="I121" s="795"/>
      <c r="J121" s="795"/>
      <c r="K121" s="795"/>
      <c r="L121" s="795"/>
      <c r="M121" s="795"/>
      <c r="N121" s="795"/>
      <c r="O121" s="801"/>
      <c r="P121" s="783" t="s">
        <v>71</v>
      </c>
      <c r="Q121" s="784"/>
      <c r="R121" s="784"/>
      <c r="S121" s="784"/>
      <c r="T121" s="784"/>
      <c r="U121" s="784"/>
      <c r="V121" s="785"/>
      <c r="W121" s="37" t="s">
        <v>69</v>
      </c>
      <c r="X121" s="779">
        <f>IFERROR(SUM(X114:X119),"0")</f>
        <v>5.4</v>
      </c>
      <c r="Y121" s="779">
        <f>IFERROR(SUM(Y114:Y119),"0")</f>
        <v>5.4</v>
      </c>
      <c r="Z121" s="37"/>
      <c r="AA121" s="780"/>
      <c r="AB121" s="780"/>
      <c r="AC121" s="780"/>
    </row>
    <row r="122" spans="1:68" ht="16.5" hidden="1" customHeight="1" x14ac:dyDescent="0.25">
      <c r="A122" s="794" t="s">
        <v>255</v>
      </c>
      <c r="B122" s="795"/>
      <c r="C122" s="795"/>
      <c r="D122" s="795"/>
      <c r="E122" s="795"/>
      <c r="F122" s="795"/>
      <c r="G122" s="795"/>
      <c r="H122" s="795"/>
      <c r="I122" s="795"/>
      <c r="J122" s="795"/>
      <c r="K122" s="795"/>
      <c r="L122" s="795"/>
      <c r="M122" s="795"/>
      <c r="N122" s="795"/>
      <c r="O122" s="795"/>
      <c r="P122" s="795"/>
      <c r="Q122" s="795"/>
      <c r="R122" s="795"/>
      <c r="S122" s="795"/>
      <c r="T122" s="795"/>
      <c r="U122" s="795"/>
      <c r="V122" s="795"/>
      <c r="W122" s="795"/>
      <c r="X122" s="795"/>
      <c r="Y122" s="795"/>
      <c r="Z122" s="795"/>
      <c r="AA122" s="772"/>
      <c r="AB122" s="772"/>
      <c r="AC122" s="772"/>
    </row>
    <row r="123" spans="1:68" ht="14.25" hidden="1" customHeight="1" x14ac:dyDescent="0.25">
      <c r="A123" s="802" t="s">
        <v>114</v>
      </c>
      <c r="B123" s="795"/>
      <c r="C123" s="795"/>
      <c r="D123" s="795"/>
      <c r="E123" s="795"/>
      <c r="F123" s="795"/>
      <c r="G123" s="795"/>
      <c r="H123" s="795"/>
      <c r="I123" s="795"/>
      <c r="J123" s="795"/>
      <c r="K123" s="795"/>
      <c r="L123" s="795"/>
      <c r="M123" s="795"/>
      <c r="N123" s="795"/>
      <c r="O123" s="795"/>
      <c r="P123" s="795"/>
      <c r="Q123" s="795"/>
      <c r="R123" s="795"/>
      <c r="S123" s="795"/>
      <c r="T123" s="795"/>
      <c r="U123" s="795"/>
      <c r="V123" s="795"/>
      <c r="W123" s="795"/>
      <c r="X123" s="795"/>
      <c r="Y123" s="795"/>
      <c r="Z123" s="795"/>
      <c r="AA123" s="773"/>
      <c r="AB123" s="773"/>
      <c r="AC123" s="773"/>
    </row>
    <row r="124" spans="1:68" ht="27" hidden="1" customHeight="1" x14ac:dyDescent="0.25">
      <c r="A124" s="54" t="s">
        <v>256</v>
      </c>
      <c r="B124" s="54" t="s">
        <v>257</v>
      </c>
      <c r="C124" s="31">
        <v>4301011514</v>
      </c>
      <c r="D124" s="781">
        <v>4680115882133</v>
      </c>
      <c r="E124" s="782"/>
      <c r="F124" s="776">
        <v>1.35</v>
      </c>
      <c r="G124" s="32">
        <v>8</v>
      </c>
      <c r="H124" s="776">
        <v>10.8</v>
      </c>
      <c r="I124" s="776">
        <v>11.28</v>
      </c>
      <c r="J124" s="32">
        <v>56</v>
      </c>
      <c r="K124" s="32" t="s">
        <v>117</v>
      </c>
      <c r="L124" s="32"/>
      <c r="M124" s="33" t="s">
        <v>118</v>
      </c>
      <c r="N124" s="33"/>
      <c r="O124" s="32">
        <v>50</v>
      </c>
      <c r="P124" s="12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256</v>
      </c>
      <c r="B125" s="54" t="s">
        <v>259</v>
      </c>
      <c r="C125" s="31">
        <v>4301011703</v>
      </c>
      <c r="D125" s="781">
        <v>4680115882133</v>
      </c>
      <c r="E125" s="782"/>
      <c r="F125" s="776">
        <v>1.4</v>
      </c>
      <c r="G125" s="32">
        <v>8</v>
      </c>
      <c r="H125" s="776">
        <v>11.2</v>
      </c>
      <c r="I125" s="776">
        <v>11.68</v>
      </c>
      <c r="J125" s="32">
        <v>56</v>
      </c>
      <c r="K125" s="32" t="s">
        <v>117</v>
      </c>
      <c r="L125" s="32"/>
      <c r="M125" s="33" t="s">
        <v>118</v>
      </c>
      <c r="N125" s="33"/>
      <c r="O125" s="32">
        <v>50</v>
      </c>
      <c r="P125" s="105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261</v>
      </c>
      <c r="B126" s="54" t="s">
        <v>262</v>
      </c>
      <c r="C126" s="31">
        <v>4301011417</v>
      </c>
      <c r="D126" s="781">
        <v>4680115880269</v>
      </c>
      <c r="E126" s="782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121</v>
      </c>
      <c r="N126" s="33"/>
      <c r="O126" s="32">
        <v>50</v>
      </c>
      <c r="P126" s="12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258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263</v>
      </c>
      <c r="B127" s="54" t="s">
        <v>264</v>
      </c>
      <c r="C127" s="31">
        <v>4301011415</v>
      </c>
      <c r="D127" s="781">
        <v>4680115880429</v>
      </c>
      <c r="E127" s="782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121</v>
      </c>
      <c r="N127" s="33"/>
      <c r="O127" s="32">
        <v>50</v>
      </c>
      <c r="P127" s="11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265</v>
      </c>
      <c r="B128" s="54" t="s">
        <v>266</v>
      </c>
      <c r="C128" s="31">
        <v>4301011462</v>
      </c>
      <c r="D128" s="781">
        <v>4680115881457</v>
      </c>
      <c r="E128" s="782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121</v>
      </c>
      <c r="N128" s="33"/>
      <c r="O128" s="32">
        <v>50</v>
      </c>
      <c r="P128" s="11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258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800"/>
      <c r="B129" s="795"/>
      <c r="C129" s="795"/>
      <c r="D129" s="795"/>
      <c r="E129" s="795"/>
      <c r="F129" s="795"/>
      <c r="G129" s="795"/>
      <c r="H129" s="795"/>
      <c r="I129" s="795"/>
      <c r="J129" s="795"/>
      <c r="K129" s="795"/>
      <c r="L129" s="795"/>
      <c r="M129" s="795"/>
      <c r="N129" s="795"/>
      <c r="O129" s="801"/>
      <c r="P129" s="783" t="s">
        <v>71</v>
      </c>
      <c r="Q129" s="784"/>
      <c r="R129" s="784"/>
      <c r="S129" s="784"/>
      <c r="T129" s="784"/>
      <c r="U129" s="784"/>
      <c r="V129" s="785"/>
      <c r="W129" s="37" t="s">
        <v>72</v>
      </c>
      <c r="X129" s="779">
        <f>IFERROR(X124/H124,"0")+IFERROR(X125/H125,"0")+IFERROR(X126/H126,"0")+IFERROR(X127/H127,"0")+IFERROR(X128/H128,"0")</f>
        <v>0</v>
      </c>
      <c r="Y129" s="779">
        <f>IFERROR(Y124/H124,"0")+IFERROR(Y125/H125,"0")+IFERROR(Y126/H126,"0")+IFERROR(Y127/H127,"0")+IFERROR(Y128/H128,"0")</f>
        <v>0</v>
      </c>
      <c r="Z129" s="779">
        <f>IFERROR(IF(Z124="",0,Z124),"0")+IFERROR(IF(Z125="",0,Z125),"0")+IFERROR(IF(Z126="",0,Z126),"0")+IFERROR(IF(Z127="",0,Z127),"0")+IFERROR(IF(Z128="",0,Z128),"0")</f>
        <v>0</v>
      </c>
      <c r="AA129" s="780"/>
      <c r="AB129" s="780"/>
      <c r="AC129" s="780"/>
    </row>
    <row r="130" spans="1:68" hidden="1" x14ac:dyDescent="0.2">
      <c r="A130" s="795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801"/>
      <c r="P130" s="783" t="s">
        <v>71</v>
      </c>
      <c r="Q130" s="784"/>
      <c r="R130" s="784"/>
      <c r="S130" s="784"/>
      <c r="T130" s="784"/>
      <c r="U130" s="784"/>
      <c r="V130" s="785"/>
      <c r="W130" s="37" t="s">
        <v>69</v>
      </c>
      <c r="X130" s="779">
        <f>IFERROR(SUM(X124:X128),"0")</f>
        <v>0</v>
      </c>
      <c r="Y130" s="779">
        <f>IFERROR(SUM(Y124:Y128),"0")</f>
        <v>0</v>
      </c>
      <c r="Z130" s="37"/>
      <c r="AA130" s="780"/>
      <c r="AB130" s="780"/>
      <c r="AC130" s="780"/>
    </row>
    <row r="131" spans="1:68" ht="14.25" hidden="1" customHeight="1" x14ac:dyDescent="0.25">
      <c r="A131" s="802" t="s">
        <v>172</v>
      </c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5"/>
      <c r="P131" s="795"/>
      <c r="Q131" s="795"/>
      <c r="R131" s="795"/>
      <c r="S131" s="795"/>
      <c r="T131" s="795"/>
      <c r="U131" s="795"/>
      <c r="V131" s="795"/>
      <c r="W131" s="795"/>
      <c r="X131" s="795"/>
      <c r="Y131" s="795"/>
      <c r="Z131" s="795"/>
      <c r="AA131" s="773"/>
      <c r="AB131" s="773"/>
      <c r="AC131" s="773"/>
    </row>
    <row r="132" spans="1:68" ht="16.5" hidden="1" customHeight="1" x14ac:dyDescent="0.25">
      <c r="A132" s="54" t="s">
        <v>267</v>
      </c>
      <c r="B132" s="54" t="s">
        <v>268</v>
      </c>
      <c r="C132" s="31">
        <v>4301020235</v>
      </c>
      <c r="D132" s="781">
        <v>4680115881488</v>
      </c>
      <c r="E132" s="782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118</v>
      </c>
      <c r="N132" s="33"/>
      <c r="O132" s="32">
        <v>50</v>
      </c>
      <c r="P132" s="966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267</v>
      </c>
      <c r="B133" s="54" t="s">
        <v>270</v>
      </c>
      <c r="C133" s="31">
        <v>4301020345</v>
      </c>
      <c r="D133" s="781">
        <v>4680115881488</v>
      </c>
      <c r="E133" s="782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118</v>
      </c>
      <c r="N133" s="33"/>
      <c r="O133" s="32">
        <v>55</v>
      </c>
      <c r="P133" s="1139" t="s">
        <v>271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273</v>
      </c>
      <c r="B134" s="54" t="s">
        <v>274</v>
      </c>
      <c r="C134" s="31">
        <v>4301020346</v>
      </c>
      <c r="D134" s="781">
        <v>4680115882775</v>
      </c>
      <c r="E134" s="782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55</v>
      </c>
      <c r="P134" s="1179" t="s">
        <v>275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273</v>
      </c>
      <c r="B135" s="54" t="s">
        <v>276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50</v>
      </c>
      <c r="P135" s="114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269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277</v>
      </c>
      <c r="B136" s="54" t="s">
        <v>278</v>
      </c>
      <c r="C136" s="31">
        <v>4301020344</v>
      </c>
      <c r="D136" s="781">
        <v>4680115880658</v>
      </c>
      <c r="E136" s="782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118</v>
      </c>
      <c r="N136" s="33"/>
      <c r="O136" s="32">
        <v>55</v>
      </c>
      <c r="P136" s="1189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272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800"/>
      <c r="B137" s="795"/>
      <c r="C137" s="795"/>
      <c r="D137" s="795"/>
      <c r="E137" s="795"/>
      <c r="F137" s="795"/>
      <c r="G137" s="795"/>
      <c r="H137" s="795"/>
      <c r="I137" s="795"/>
      <c r="J137" s="795"/>
      <c r="K137" s="795"/>
      <c r="L137" s="795"/>
      <c r="M137" s="795"/>
      <c r="N137" s="795"/>
      <c r="O137" s="801"/>
      <c r="P137" s="783" t="s">
        <v>71</v>
      </c>
      <c r="Q137" s="784"/>
      <c r="R137" s="784"/>
      <c r="S137" s="784"/>
      <c r="T137" s="784"/>
      <c r="U137" s="784"/>
      <c r="V137" s="785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hidden="1" x14ac:dyDescent="0.2">
      <c r="A138" s="795"/>
      <c r="B138" s="795"/>
      <c r="C138" s="795"/>
      <c r="D138" s="795"/>
      <c r="E138" s="795"/>
      <c r="F138" s="795"/>
      <c r="G138" s="795"/>
      <c r="H138" s="795"/>
      <c r="I138" s="795"/>
      <c r="J138" s="795"/>
      <c r="K138" s="795"/>
      <c r="L138" s="795"/>
      <c r="M138" s="795"/>
      <c r="N138" s="795"/>
      <c r="O138" s="801"/>
      <c r="P138" s="783" t="s">
        <v>71</v>
      </c>
      <c r="Q138" s="784"/>
      <c r="R138" s="784"/>
      <c r="S138" s="784"/>
      <c r="T138" s="784"/>
      <c r="U138" s="784"/>
      <c r="V138" s="785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hidden="1" customHeight="1" x14ac:dyDescent="0.25">
      <c r="A139" s="802" t="s">
        <v>73</v>
      </c>
      <c r="B139" s="795"/>
      <c r="C139" s="795"/>
      <c r="D139" s="795"/>
      <c r="E139" s="795"/>
      <c r="F139" s="795"/>
      <c r="G139" s="795"/>
      <c r="H139" s="795"/>
      <c r="I139" s="795"/>
      <c r="J139" s="795"/>
      <c r="K139" s="795"/>
      <c r="L139" s="795"/>
      <c r="M139" s="795"/>
      <c r="N139" s="795"/>
      <c r="O139" s="795"/>
      <c r="P139" s="795"/>
      <c r="Q139" s="795"/>
      <c r="R139" s="795"/>
      <c r="S139" s="795"/>
      <c r="T139" s="795"/>
      <c r="U139" s="795"/>
      <c r="V139" s="795"/>
      <c r="W139" s="795"/>
      <c r="X139" s="795"/>
      <c r="Y139" s="795"/>
      <c r="Z139" s="795"/>
      <c r="AA139" s="773"/>
      <c r="AB139" s="773"/>
      <c r="AC139" s="773"/>
    </row>
    <row r="140" spans="1:68" ht="27" hidden="1" customHeight="1" x14ac:dyDescent="0.25">
      <c r="A140" s="54" t="s">
        <v>280</v>
      </c>
      <c r="B140" s="54" t="s">
        <v>281</v>
      </c>
      <c r="C140" s="31">
        <v>4301051360</v>
      </c>
      <c r="D140" s="781">
        <v>4607091385168</v>
      </c>
      <c r="E140" s="782"/>
      <c r="F140" s="776">
        <v>1.35</v>
      </c>
      <c r="G140" s="32">
        <v>6</v>
      </c>
      <c r="H140" s="776">
        <v>8.1</v>
      </c>
      <c r="I140" s="776">
        <v>8.6579999999999995</v>
      </c>
      <c r="J140" s="32">
        <v>56</v>
      </c>
      <c r="K140" s="32" t="s">
        <v>117</v>
      </c>
      <c r="L140" s="32"/>
      <c r="M140" s="33" t="s">
        <v>121</v>
      </c>
      <c r="N140" s="33"/>
      <c r="O140" s="32">
        <v>45</v>
      </c>
      <c r="P140" s="99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customHeight="1" x14ac:dyDescent="0.25">
      <c r="A141" s="54" t="s">
        <v>280</v>
      </c>
      <c r="B141" s="54" t="s">
        <v>283</v>
      </c>
      <c r="C141" s="31">
        <v>4301051612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117</v>
      </c>
      <c r="L141" s="32"/>
      <c r="M141" s="33" t="s">
        <v>68</v>
      </c>
      <c r="N141" s="33"/>
      <c r="O141" s="32">
        <v>45</v>
      </c>
      <c r="P141" s="103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50</v>
      </c>
      <c r="Y141" s="778">
        <f t="shared" si="31"/>
        <v>50.400000000000006</v>
      </c>
      <c r="Z141" s="36">
        <f>IFERROR(IF(Y141=0,"",ROUNDUP(Y141/H141,0)*0.02175),"")</f>
        <v>0.1305</v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53.321428571428577</v>
      </c>
      <c r="BN141" s="64">
        <f t="shared" si="33"/>
        <v>53.748000000000005</v>
      </c>
      <c r="BO141" s="64">
        <f t="shared" si="34"/>
        <v>0.10629251700680271</v>
      </c>
      <c r="BP141" s="64">
        <f t="shared" si="35"/>
        <v>0.10714285714285714</v>
      </c>
    </row>
    <row r="142" spans="1:68" ht="37.5" hidden="1" customHeight="1" x14ac:dyDescent="0.25">
      <c r="A142" s="54" t="s">
        <v>285</v>
      </c>
      <c r="B142" s="54" t="s">
        <v>286</v>
      </c>
      <c r="C142" s="31">
        <v>4301051742</v>
      </c>
      <c r="D142" s="781">
        <v>4680115884540</v>
      </c>
      <c r="E142" s="782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121</v>
      </c>
      <c r="N142" s="33"/>
      <c r="O142" s="32">
        <v>45</v>
      </c>
      <c r="P142" s="934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289</v>
      </c>
      <c r="B143" s="54" t="s">
        <v>290</v>
      </c>
      <c r="C143" s="31">
        <v>4301051362</v>
      </c>
      <c r="D143" s="781">
        <v>4607091383256</v>
      </c>
      <c r="E143" s="782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121</v>
      </c>
      <c r="N143" s="33"/>
      <c r="O143" s="32">
        <v>45</v>
      </c>
      <c r="P143" s="1020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292</v>
      </c>
      <c r="B144" s="54" t="s">
        <v>293</v>
      </c>
      <c r="C144" s="31">
        <v>4301051358</v>
      </c>
      <c r="D144" s="781">
        <v>4607091385748</v>
      </c>
      <c r="E144" s="782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121</v>
      </c>
      <c r="N144" s="33"/>
      <c r="O144" s="32">
        <v>45</v>
      </c>
      <c r="P144" s="79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16.5" hidden="1" customHeight="1" x14ac:dyDescent="0.25">
      <c r="A145" s="54" t="s">
        <v>294</v>
      </c>
      <c r="B145" s="54" t="s">
        <v>295</v>
      </c>
      <c r="C145" s="31">
        <v>4301051740</v>
      </c>
      <c r="D145" s="781">
        <v>4680115884533</v>
      </c>
      <c r="E145" s="782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121</v>
      </c>
      <c r="N145" s="33"/>
      <c r="O145" s="32">
        <v>45</v>
      </c>
      <c r="P145" s="84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297</v>
      </c>
      <c r="B146" s="54" t="s">
        <v>298</v>
      </c>
      <c r="C146" s="31">
        <v>4301051480</v>
      </c>
      <c r="D146" s="781">
        <v>4680115882645</v>
      </c>
      <c r="E146" s="782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801"/>
      <c r="P147" s="783" t="s">
        <v>71</v>
      </c>
      <c r="Q147" s="784"/>
      <c r="R147" s="784"/>
      <c r="S147" s="784"/>
      <c r="T147" s="784"/>
      <c r="U147" s="784"/>
      <c r="V147" s="785"/>
      <c r="W147" s="37" t="s">
        <v>72</v>
      </c>
      <c r="X147" s="779">
        <f>IFERROR(X140/H140,"0")+IFERROR(X141/H141,"0")+IFERROR(X142/H142,"0")+IFERROR(X143/H143,"0")+IFERROR(X144/H144,"0")+IFERROR(X145/H145,"0")+IFERROR(X146/H146,"0")</f>
        <v>5.9523809523809526</v>
      </c>
      <c r="Y147" s="779">
        <f>IFERROR(Y140/H140,"0")+IFERROR(Y141/H141,"0")+IFERROR(Y142/H142,"0")+IFERROR(Y143/H143,"0")+IFERROR(Y144/H144,"0")+IFERROR(Y145/H145,"0")+IFERROR(Y146/H146,"0")</f>
        <v>6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0.1305</v>
      </c>
      <c r="AA147" s="780"/>
      <c r="AB147" s="780"/>
      <c r="AC147" s="780"/>
    </row>
    <row r="148" spans="1:68" x14ac:dyDescent="0.2">
      <c r="A148" s="795"/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801"/>
      <c r="P148" s="783" t="s">
        <v>71</v>
      </c>
      <c r="Q148" s="784"/>
      <c r="R148" s="784"/>
      <c r="S148" s="784"/>
      <c r="T148" s="784"/>
      <c r="U148" s="784"/>
      <c r="V148" s="785"/>
      <c r="W148" s="37" t="s">
        <v>69</v>
      </c>
      <c r="X148" s="779">
        <f>IFERROR(SUM(X140:X146),"0")</f>
        <v>50</v>
      </c>
      <c r="Y148" s="779">
        <f>IFERROR(SUM(Y140:Y146),"0")</f>
        <v>50.400000000000006</v>
      </c>
      <c r="Z148" s="37"/>
      <c r="AA148" s="780"/>
      <c r="AB148" s="780"/>
      <c r="AC148" s="780"/>
    </row>
    <row r="149" spans="1:68" ht="14.25" hidden="1" customHeight="1" x14ac:dyDescent="0.25">
      <c r="A149" s="802" t="s">
        <v>218</v>
      </c>
      <c r="B149" s="795"/>
      <c r="C149" s="795"/>
      <c r="D149" s="795"/>
      <c r="E149" s="795"/>
      <c r="F149" s="795"/>
      <c r="G149" s="795"/>
      <c r="H149" s="795"/>
      <c r="I149" s="795"/>
      <c r="J149" s="795"/>
      <c r="K149" s="795"/>
      <c r="L149" s="795"/>
      <c r="M149" s="795"/>
      <c r="N149" s="795"/>
      <c r="O149" s="795"/>
      <c r="P149" s="795"/>
      <c r="Q149" s="795"/>
      <c r="R149" s="795"/>
      <c r="S149" s="795"/>
      <c r="T149" s="795"/>
      <c r="U149" s="795"/>
      <c r="V149" s="795"/>
      <c r="W149" s="795"/>
      <c r="X149" s="795"/>
      <c r="Y149" s="795"/>
      <c r="Z149" s="795"/>
      <c r="AA149" s="773"/>
      <c r="AB149" s="773"/>
      <c r="AC149" s="773"/>
    </row>
    <row r="150" spans="1:68" ht="37.5" hidden="1" customHeight="1" x14ac:dyDescent="0.25">
      <c r="A150" s="54" t="s">
        <v>300</v>
      </c>
      <c r="B150" s="54" t="s">
        <v>301</v>
      </c>
      <c r="C150" s="31">
        <v>4301060356</v>
      </c>
      <c r="D150" s="781">
        <v>4680115882652</v>
      </c>
      <c r="E150" s="782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303</v>
      </c>
      <c r="B151" s="54" t="s">
        <v>304</v>
      </c>
      <c r="C151" s="31">
        <v>4301060309</v>
      </c>
      <c r="D151" s="781">
        <v>4680115880238</v>
      </c>
      <c r="E151" s="782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8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800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801"/>
      <c r="P152" s="783" t="s">
        <v>71</v>
      </c>
      <c r="Q152" s="784"/>
      <c r="R152" s="784"/>
      <c r="S152" s="784"/>
      <c r="T152" s="784"/>
      <c r="U152" s="784"/>
      <c r="V152" s="785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801"/>
      <c r="P153" s="783" t="s">
        <v>71</v>
      </c>
      <c r="Q153" s="784"/>
      <c r="R153" s="784"/>
      <c r="S153" s="784"/>
      <c r="T153" s="784"/>
      <c r="U153" s="784"/>
      <c r="V153" s="785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hidden="1" customHeight="1" x14ac:dyDescent="0.25">
      <c r="A154" s="794" t="s">
        <v>306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2"/>
      <c r="AB154" s="772"/>
      <c r="AC154" s="772"/>
    </row>
    <row r="155" spans="1:68" ht="14.25" hidden="1" customHeight="1" x14ac:dyDescent="0.25">
      <c r="A155" s="802" t="s">
        <v>114</v>
      </c>
      <c r="B155" s="795"/>
      <c r="C155" s="795"/>
      <c r="D155" s="795"/>
      <c r="E155" s="795"/>
      <c r="F155" s="795"/>
      <c r="G155" s="795"/>
      <c r="H155" s="795"/>
      <c r="I155" s="795"/>
      <c r="J155" s="795"/>
      <c r="K155" s="795"/>
      <c r="L155" s="795"/>
      <c r="M155" s="795"/>
      <c r="N155" s="795"/>
      <c r="O155" s="795"/>
      <c r="P155" s="795"/>
      <c r="Q155" s="795"/>
      <c r="R155" s="795"/>
      <c r="S155" s="795"/>
      <c r="T155" s="795"/>
      <c r="U155" s="795"/>
      <c r="V155" s="795"/>
      <c r="W155" s="795"/>
      <c r="X155" s="795"/>
      <c r="Y155" s="795"/>
      <c r="Z155" s="795"/>
      <c r="AA155" s="773"/>
      <c r="AB155" s="773"/>
      <c r="AC155" s="773"/>
    </row>
    <row r="156" spans="1:68" ht="27" hidden="1" customHeight="1" x14ac:dyDescent="0.25">
      <c r="A156" s="54" t="s">
        <v>307</v>
      </c>
      <c r="B156" s="54" t="s">
        <v>308</v>
      </c>
      <c r="C156" s="31">
        <v>4301011564</v>
      </c>
      <c r="D156" s="781">
        <v>4680115882577</v>
      </c>
      <c r="E156" s="782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307</v>
      </c>
      <c r="B157" s="54" t="s">
        <v>310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800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801"/>
      <c r="P158" s="783" t="s">
        <v>71</v>
      </c>
      <c r="Q158" s="784"/>
      <c r="R158" s="784"/>
      <c r="S158" s="784"/>
      <c r="T158" s="784"/>
      <c r="U158" s="784"/>
      <c r="V158" s="785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hidden="1" x14ac:dyDescent="0.2">
      <c r="A159" s="795"/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801"/>
      <c r="P159" s="783" t="s">
        <v>71</v>
      </c>
      <c r="Q159" s="784"/>
      <c r="R159" s="784"/>
      <c r="S159" s="784"/>
      <c r="T159" s="784"/>
      <c r="U159" s="784"/>
      <c r="V159" s="785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hidden="1" customHeight="1" x14ac:dyDescent="0.25">
      <c r="A160" s="802" t="s">
        <v>64</v>
      </c>
      <c r="B160" s="795"/>
      <c r="C160" s="795"/>
      <c r="D160" s="795"/>
      <c r="E160" s="795"/>
      <c r="F160" s="795"/>
      <c r="G160" s="795"/>
      <c r="H160" s="795"/>
      <c r="I160" s="795"/>
      <c r="J160" s="795"/>
      <c r="K160" s="795"/>
      <c r="L160" s="795"/>
      <c r="M160" s="795"/>
      <c r="N160" s="795"/>
      <c r="O160" s="795"/>
      <c r="P160" s="795"/>
      <c r="Q160" s="795"/>
      <c r="R160" s="795"/>
      <c r="S160" s="795"/>
      <c r="T160" s="795"/>
      <c r="U160" s="795"/>
      <c r="V160" s="795"/>
      <c r="W160" s="795"/>
      <c r="X160" s="795"/>
      <c r="Y160" s="795"/>
      <c r="Z160" s="795"/>
      <c r="AA160" s="773"/>
      <c r="AB160" s="773"/>
      <c r="AC160" s="773"/>
    </row>
    <row r="161" spans="1:68" ht="27" hidden="1" customHeight="1" x14ac:dyDescent="0.25">
      <c r="A161" s="54" t="s">
        <v>311</v>
      </c>
      <c r="B161" s="54" t="s">
        <v>312</v>
      </c>
      <c r="C161" s="31">
        <v>4301031234</v>
      </c>
      <c r="D161" s="781">
        <v>4680115883444</v>
      </c>
      <c r="E161" s="782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2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311</v>
      </c>
      <c r="B162" s="54" t="s">
        <v>314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800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801"/>
      <c r="P163" s="783" t="s">
        <v>71</v>
      </c>
      <c r="Q163" s="784"/>
      <c r="R163" s="784"/>
      <c r="S163" s="784"/>
      <c r="T163" s="784"/>
      <c r="U163" s="784"/>
      <c r="V163" s="785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hidden="1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801"/>
      <c r="P164" s="783" t="s">
        <v>71</v>
      </c>
      <c r="Q164" s="784"/>
      <c r="R164" s="784"/>
      <c r="S164" s="784"/>
      <c r="T164" s="784"/>
      <c r="U164" s="784"/>
      <c r="V164" s="785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hidden="1" customHeight="1" x14ac:dyDescent="0.25">
      <c r="A165" s="802" t="s">
        <v>73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3"/>
      <c r="AB165" s="773"/>
      <c r="AC165" s="773"/>
    </row>
    <row r="166" spans="1:68" ht="16.5" hidden="1" customHeight="1" x14ac:dyDescent="0.25">
      <c r="A166" s="54" t="s">
        <v>315</v>
      </c>
      <c r="B166" s="54" t="s">
        <v>316</v>
      </c>
      <c r="C166" s="31">
        <v>4301051477</v>
      </c>
      <c r="D166" s="781">
        <v>4680115882584</v>
      </c>
      <c r="E166" s="782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11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315</v>
      </c>
      <c r="B167" s="54" t="s">
        <v>317</v>
      </c>
      <c r="C167" s="31">
        <v>4301051476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800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801"/>
      <c r="P168" s="783" t="s">
        <v>71</v>
      </c>
      <c r="Q168" s="784"/>
      <c r="R168" s="784"/>
      <c r="S168" s="784"/>
      <c r="T168" s="784"/>
      <c r="U168" s="784"/>
      <c r="V168" s="785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801"/>
      <c r="P169" s="783" t="s">
        <v>71</v>
      </c>
      <c r="Q169" s="784"/>
      <c r="R169" s="784"/>
      <c r="S169" s="784"/>
      <c r="T169" s="784"/>
      <c r="U169" s="784"/>
      <c r="V169" s="785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hidden="1" customHeight="1" x14ac:dyDescent="0.25">
      <c r="A170" s="794" t="s">
        <v>112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2"/>
      <c r="AB170" s="772"/>
      <c r="AC170" s="772"/>
    </row>
    <row r="171" spans="1:68" ht="14.25" hidden="1" customHeight="1" x14ac:dyDescent="0.25">
      <c r="A171" s="802" t="s">
        <v>114</v>
      </c>
      <c r="B171" s="795"/>
      <c r="C171" s="795"/>
      <c r="D171" s="795"/>
      <c r="E171" s="795"/>
      <c r="F171" s="795"/>
      <c r="G171" s="795"/>
      <c r="H171" s="795"/>
      <c r="I171" s="795"/>
      <c r="J171" s="795"/>
      <c r="K171" s="795"/>
      <c r="L171" s="795"/>
      <c r="M171" s="795"/>
      <c r="N171" s="795"/>
      <c r="O171" s="795"/>
      <c r="P171" s="795"/>
      <c r="Q171" s="795"/>
      <c r="R171" s="795"/>
      <c r="S171" s="795"/>
      <c r="T171" s="795"/>
      <c r="U171" s="795"/>
      <c r="V171" s="795"/>
      <c r="W171" s="795"/>
      <c r="X171" s="795"/>
      <c r="Y171" s="795"/>
      <c r="Z171" s="795"/>
      <c r="AA171" s="773"/>
      <c r="AB171" s="773"/>
      <c r="AC171" s="773"/>
    </row>
    <row r="172" spans="1:68" ht="27" hidden="1" customHeight="1" x14ac:dyDescent="0.25">
      <c r="A172" s="54" t="s">
        <v>318</v>
      </c>
      <c r="B172" s="54" t="s">
        <v>319</v>
      </c>
      <c r="C172" s="31">
        <v>4301011705</v>
      </c>
      <c r="D172" s="781">
        <v>4607091384604</v>
      </c>
      <c r="E172" s="782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118</v>
      </c>
      <c r="N172" s="33"/>
      <c r="O172" s="32">
        <v>50</v>
      </c>
      <c r="P172" s="8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00"/>
      <c r="B173" s="795"/>
      <c r="C173" s="795"/>
      <c r="D173" s="795"/>
      <c r="E173" s="795"/>
      <c r="F173" s="795"/>
      <c r="G173" s="795"/>
      <c r="H173" s="795"/>
      <c r="I173" s="795"/>
      <c r="J173" s="795"/>
      <c r="K173" s="795"/>
      <c r="L173" s="795"/>
      <c r="M173" s="795"/>
      <c r="N173" s="795"/>
      <c r="O173" s="801"/>
      <c r="P173" s="783" t="s">
        <v>71</v>
      </c>
      <c r="Q173" s="784"/>
      <c r="R173" s="784"/>
      <c r="S173" s="784"/>
      <c r="T173" s="784"/>
      <c r="U173" s="784"/>
      <c r="V173" s="785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hidden="1" x14ac:dyDescent="0.2">
      <c r="A174" s="795"/>
      <c r="B174" s="795"/>
      <c r="C174" s="795"/>
      <c r="D174" s="795"/>
      <c r="E174" s="795"/>
      <c r="F174" s="795"/>
      <c r="G174" s="795"/>
      <c r="H174" s="795"/>
      <c r="I174" s="795"/>
      <c r="J174" s="795"/>
      <c r="K174" s="795"/>
      <c r="L174" s="795"/>
      <c r="M174" s="795"/>
      <c r="N174" s="795"/>
      <c r="O174" s="801"/>
      <c r="P174" s="783" t="s">
        <v>71</v>
      </c>
      <c r="Q174" s="784"/>
      <c r="R174" s="784"/>
      <c r="S174" s="784"/>
      <c r="T174" s="784"/>
      <c r="U174" s="784"/>
      <c r="V174" s="785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hidden="1" customHeight="1" x14ac:dyDescent="0.25">
      <c r="A175" s="802" t="s">
        <v>64</v>
      </c>
      <c r="B175" s="795"/>
      <c r="C175" s="795"/>
      <c r="D175" s="795"/>
      <c r="E175" s="795"/>
      <c r="F175" s="795"/>
      <c r="G175" s="795"/>
      <c r="H175" s="795"/>
      <c r="I175" s="795"/>
      <c r="J175" s="795"/>
      <c r="K175" s="795"/>
      <c r="L175" s="795"/>
      <c r="M175" s="795"/>
      <c r="N175" s="795"/>
      <c r="O175" s="795"/>
      <c r="P175" s="795"/>
      <c r="Q175" s="795"/>
      <c r="R175" s="795"/>
      <c r="S175" s="795"/>
      <c r="T175" s="795"/>
      <c r="U175" s="795"/>
      <c r="V175" s="795"/>
      <c r="W175" s="795"/>
      <c r="X175" s="795"/>
      <c r="Y175" s="795"/>
      <c r="Z175" s="795"/>
      <c r="AA175" s="773"/>
      <c r="AB175" s="773"/>
      <c r="AC175" s="773"/>
    </row>
    <row r="176" spans="1:68" ht="16.5" hidden="1" customHeight="1" x14ac:dyDescent="0.25">
      <c r="A176" s="54" t="s">
        <v>321</v>
      </c>
      <c r="B176" s="54" t="s">
        <v>322</v>
      </c>
      <c r="C176" s="31">
        <v>4301030895</v>
      </c>
      <c r="D176" s="781">
        <v>4607091387667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118</v>
      </c>
      <c r="N176" s="33"/>
      <c r="O176" s="32">
        <v>40</v>
      </c>
      <c r="P176" s="11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324</v>
      </c>
      <c r="B177" s="54" t="s">
        <v>325</v>
      </c>
      <c r="C177" s="31">
        <v>4301030961</v>
      </c>
      <c r="D177" s="781">
        <v>4607091387636</v>
      </c>
      <c r="E177" s="782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327</v>
      </c>
      <c r="B178" s="54" t="s">
        <v>328</v>
      </c>
      <c r="C178" s="31">
        <v>4301030963</v>
      </c>
      <c r="D178" s="781">
        <v>4607091382426</v>
      </c>
      <c r="E178" s="782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50</v>
      </c>
      <c r="Y178" s="778">
        <f>IFERROR(IF(X178="",0,CEILING((X178/$H178),1)*$H178),"")</f>
        <v>54</v>
      </c>
      <c r="Z178" s="36">
        <f>IFERROR(IF(Y178=0,"",ROUNDUP(Y178/H178,0)*0.02175),"")</f>
        <v>0.1305</v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53.500000000000007</v>
      </c>
      <c r="BN178" s="64">
        <f>IFERROR(Y178*I178/H178,"0")</f>
        <v>57.780000000000008</v>
      </c>
      <c r="BO178" s="64">
        <f>IFERROR(1/J178*(X178/H178),"0")</f>
        <v>9.9206349206349201E-2</v>
      </c>
      <c r="BP178" s="64">
        <f>IFERROR(1/J178*(Y178/H178),"0")</f>
        <v>0.10714285714285714</v>
      </c>
    </row>
    <row r="179" spans="1:68" ht="27" hidden="1" customHeight="1" x14ac:dyDescent="0.25">
      <c r="A179" s="54" t="s">
        <v>330</v>
      </c>
      <c r="B179" s="54" t="s">
        <v>331</v>
      </c>
      <c r="C179" s="31">
        <v>4301030962</v>
      </c>
      <c r="D179" s="781">
        <v>4607091386547</v>
      </c>
      <c r="E179" s="782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332</v>
      </c>
      <c r="B180" s="54" t="s">
        <v>333</v>
      </c>
      <c r="C180" s="31">
        <v>4301030964</v>
      </c>
      <c r="D180" s="781">
        <v>4607091382464</v>
      </c>
      <c r="E180" s="782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0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801"/>
      <c r="P181" s="783" t="s">
        <v>71</v>
      </c>
      <c r="Q181" s="784"/>
      <c r="R181" s="784"/>
      <c r="S181" s="784"/>
      <c r="T181" s="784"/>
      <c r="U181" s="784"/>
      <c r="V181" s="785"/>
      <c r="W181" s="37" t="s">
        <v>72</v>
      </c>
      <c r="X181" s="779">
        <f>IFERROR(X176/H176,"0")+IFERROR(X177/H177,"0")+IFERROR(X178/H178,"0")+IFERROR(X179/H179,"0")+IFERROR(X180/H180,"0")</f>
        <v>5.5555555555555554</v>
      </c>
      <c r="Y181" s="779">
        <f>IFERROR(Y176/H176,"0")+IFERROR(Y177/H177,"0")+IFERROR(Y178/H178,"0")+IFERROR(Y179/H179,"0")+IFERROR(Y180/H180,"0")</f>
        <v>6</v>
      </c>
      <c r="Z181" s="779">
        <f>IFERROR(IF(Z176="",0,Z176),"0")+IFERROR(IF(Z177="",0,Z177),"0")+IFERROR(IF(Z178="",0,Z178),"0")+IFERROR(IF(Z179="",0,Z179),"0")+IFERROR(IF(Z180="",0,Z180),"0")</f>
        <v>0.1305</v>
      </c>
      <c r="AA181" s="780"/>
      <c r="AB181" s="780"/>
      <c r="AC181" s="780"/>
    </row>
    <row r="182" spans="1:68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801"/>
      <c r="P182" s="783" t="s">
        <v>71</v>
      </c>
      <c r="Q182" s="784"/>
      <c r="R182" s="784"/>
      <c r="S182" s="784"/>
      <c r="T182" s="784"/>
      <c r="U182" s="784"/>
      <c r="V182" s="785"/>
      <c r="W182" s="37" t="s">
        <v>69</v>
      </c>
      <c r="X182" s="779">
        <f>IFERROR(SUM(X176:X180),"0")</f>
        <v>50</v>
      </c>
      <c r="Y182" s="779">
        <f>IFERROR(SUM(Y176:Y180),"0")</f>
        <v>54</v>
      </c>
      <c r="Z182" s="37"/>
      <c r="AA182" s="780"/>
      <c r="AB182" s="780"/>
      <c r="AC182" s="780"/>
    </row>
    <row r="183" spans="1:68" ht="14.25" hidden="1" customHeight="1" x14ac:dyDescent="0.25">
      <c r="A183" s="802" t="s">
        <v>73</v>
      </c>
      <c r="B183" s="795"/>
      <c r="C183" s="795"/>
      <c r="D183" s="795"/>
      <c r="E183" s="795"/>
      <c r="F183" s="795"/>
      <c r="G183" s="795"/>
      <c r="H183" s="795"/>
      <c r="I183" s="795"/>
      <c r="J183" s="795"/>
      <c r="K183" s="795"/>
      <c r="L183" s="795"/>
      <c r="M183" s="795"/>
      <c r="N183" s="795"/>
      <c r="O183" s="795"/>
      <c r="P183" s="795"/>
      <c r="Q183" s="795"/>
      <c r="R183" s="795"/>
      <c r="S183" s="795"/>
      <c r="T183" s="795"/>
      <c r="U183" s="795"/>
      <c r="V183" s="795"/>
      <c r="W183" s="795"/>
      <c r="X183" s="795"/>
      <c r="Y183" s="795"/>
      <c r="Z183" s="795"/>
      <c r="AA183" s="773"/>
      <c r="AB183" s="773"/>
      <c r="AC183" s="773"/>
    </row>
    <row r="184" spans="1:68" ht="16.5" customHeight="1" x14ac:dyDescent="0.25">
      <c r="A184" s="54" t="s">
        <v>334</v>
      </c>
      <c r="B184" s="54" t="s">
        <v>335</v>
      </c>
      <c r="C184" s="31">
        <v>4301051611</v>
      </c>
      <c r="D184" s="781">
        <v>4607091385304</v>
      </c>
      <c r="E184" s="782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100</v>
      </c>
      <c r="Y184" s="778">
        <f>IFERROR(IF(X184="",0,CEILING((X184/$H184),1)*$H184),"")</f>
        <v>100.80000000000001</v>
      </c>
      <c r="Z184" s="36">
        <f>IFERROR(IF(Y184=0,"",ROUNDUP(Y184/H184,0)*0.02175),"")</f>
        <v>0.26100000000000001</v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106.71428571428572</v>
      </c>
      <c r="BN184" s="64">
        <f>IFERROR(Y184*I184/H184,"0")</f>
        <v>107.56800000000001</v>
      </c>
      <c r="BO184" s="64">
        <f>IFERROR(1/J184*(X184/H184),"0")</f>
        <v>0.21258503401360543</v>
      </c>
      <c r="BP184" s="64">
        <f>IFERROR(1/J184*(Y184/H184),"0")</f>
        <v>0.21428571428571427</v>
      </c>
    </row>
    <row r="185" spans="1:68" ht="16.5" hidden="1" customHeight="1" x14ac:dyDescent="0.25">
      <c r="A185" s="54" t="s">
        <v>337</v>
      </c>
      <c r="B185" s="54" t="s">
        <v>338</v>
      </c>
      <c r="C185" s="31">
        <v>4301051653</v>
      </c>
      <c r="D185" s="781">
        <v>4607091386264</v>
      </c>
      <c r="E185" s="782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121</v>
      </c>
      <c r="N185" s="33"/>
      <c r="O185" s="32">
        <v>31</v>
      </c>
      <c r="P185" s="9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340</v>
      </c>
      <c r="B186" s="54" t="s">
        <v>341</v>
      </c>
      <c r="C186" s="31">
        <v>4301051313</v>
      </c>
      <c r="D186" s="781">
        <v>4607091385427</v>
      </c>
      <c r="E186" s="782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801"/>
      <c r="P187" s="783" t="s">
        <v>71</v>
      </c>
      <c r="Q187" s="784"/>
      <c r="R187" s="784"/>
      <c r="S187" s="784"/>
      <c r="T187" s="784"/>
      <c r="U187" s="784"/>
      <c r="V187" s="785"/>
      <c r="W187" s="37" t="s">
        <v>72</v>
      </c>
      <c r="X187" s="779">
        <f>IFERROR(X184/H184,"0")+IFERROR(X185/H185,"0")+IFERROR(X186/H186,"0")</f>
        <v>11.904761904761905</v>
      </c>
      <c r="Y187" s="779">
        <f>IFERROR(Y184/H184,"0")+IFERROR(Y185/H185,"0")+IFERROR(Y186/H186,"0")</f>
        <v>12</v>
      </c>
      <c r="Z187" s="779">
        <f>IFERROR(IF(Z184="",0,Z184),"0")+IFERROR(IF(Z185="",0,Z185),"0")+IFERROR(IF(Z186="",0,Z186),"0")</f>
        <v>0.26100000000000001</v>
      </c>
      <c r="AA187" s="780"/>
      <c r="AB187" s="780"/>
      <c r="AC187" s="780"/>
    </row>
    <row r="188" spans="1:68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801"/>
      <c r="P188" s="783" t="s">
        <v>71</v>
      </c>
      <c r="Q188" s="784"/>
      <c r="R188" s="784"/>
      <c r="S188" s="784"/>
      <c r="T188" s="784"/>
      <c r="U188" s="784"/>
      <c r="V188" s="785"/>
      <c r="W188" s="37" t="s">
        <v>69</v>
      </c>
      <c r="X188" s="779">
        <f>IFERROR(SUM(X184:X186),"0")</f>
        <v>100</v>
      </c>
      <c r="Y188" s="779">
        <f>IFERROR(SUM(Y184:Y186),"0")</f>
        <v>100.80000000000001</v>
      </c>
      <c r="Z188" s="37"/>
      <c r="AA188" s="780"/>
      <c r="AB188" s="780"/>
      <c r="AC188" s="780"/>
    </row>
    <row r="189" spans="1:68" ht="27.75" hidden="1" customHeight="1" x14ac:dyDescent="0.2">
      <c r="A189" s="827" t="s">
        <v>342</v>
      </c>
      <c r="B189" s="828"/>
      <c r="C189" s="828"/>
      <c r="D189" s="828"/>
      <c r="E189" s="828"/>
      <c r="F189" s="828"/>
      <c r="G189" s="828"/>
      <c r="H189" s="828"/>
      <c r="I189" s="828"/>
      <c r="J189" s="828"/>
      <c r="K189" s="828"/>
      <c r="L189" s="828"/>
      <c r="M189" s="828"/>
      <c r="N189" s="828"/>
      <c r="O189" s="828"/>
      <c r="P189" s="828"/>
      <c r="Q189" s="828"/>
      <c r="R189" s="828"/>
      <c r="S189" s="828"/>
      <c r="T189" s="828"/>
      <c r="U189" s="828"/>
      <c r="V189" s="828"/>
      <c r="W189" s="828"/>
      <c r="X189" s="828"/>
      <c r="Y189" s="828"/>
      <c r="Z189" s="828"/>
      <c r="AA189" s="48"/>
      <c r="AB189" s="48"/>
      <c r="AC189" s="48"/>
    </row>
    <row r="190" spans="1:68" ht="16.5" hidden="1" customHeight="1" x14ac:dyDescent="0.25">
      <c r="A190" s="794" t="s">
        <v>343</v>
      </c>
      <c r="B190" s="795"/>
      <c r="C190" s="795"/>
      <c r="D190" s="795"/>
      <c r="E190" s="795"/>
      <c r="F190" s="795"/>
      <c r="G190" s="795"/>
      <c r="H190" s="795"/>
      <c r="I190" s="795"/>
      <c r="J190" s="795"/>
      <c r="K190" s="795"/>
      <c r="L190" s="795"/>
      <c r="M190" s="795"/>
      <c r="N190" s="795"/>
      <c r="O190" s="795"/>
      <c r="P190" s="795"/>
      <c r="Q190" s="795"/>
      <c r="R190" s="795"/>
      <c r="S190" s="795"/>
      <c r="T190" s="795"/>
      <c r="U190" s="795"/>
      <c r="V190" s="795"/>
      <c r="W190" s="795"/>
      <c r="X190" s="795"/>
      <c r="Y190" s="795"/>
      <c r="Z190" s="795"/>
      <c r="AA190" s="772"/>
      <c r="AB190" s="772"/>
      <c r="AC190" s="772"/>
    </row>
    <row r="191" spans="1:68" ht="14.25" hidden="1" customHeight="1" x14ac:dyDescent="0.25">
      <c r="A191" s="802" t="s">
        <v>172</v>
      </c>
      <c r="B191" s="795"/>
      <c r="C191" s="795"/>
      <c r="D191" s="795"/>
      <c r="E191" s="795"/>
      <c r="F191" s="795"/>
      <c r="G191" s="795"/>
      <c r="H191" s="795"/>
      <c r="I191" s="795"/>
      <c r="J191" s="795"/>
      <c r="K191" s="795"/>
      <c r="L191" s="795"/>
      <c r="M191" s="795"/>
      <c r="N191" s="795"/>
      <c r="O191" s="795"/>
      <c r="P191" s="795"/>
      <c r="Q191" s="795"/>
      <c r="R191" s="795"/>
      <c r="S191" s="795"/>
      <c r="T191" s="795"/>
      <c r="U191" s="795"/>
      <c r="V191" s="795"/>
      <c r="W191" s="795"/>
      <c r="X191" s="795"/>
      <c r="Y191" s="795"/>
      <c r="Z191" s="795"/>
      <c r="AA191" s="773"/>
      <c r="AB191" s="773"/>
      <c r="AC191" s="773"/>
    </row>
    <row r="192" spans="1:68" ht="27" hidden="1" customHeight="1" x14ac:dyDescent="0.25">
      <c r="A192" s="54" t="s">
        <v>344</v>
      </c>
      <c r="B192" s="54" t="s">
        <v>345</v>
      </c>
      <c r="C192" s="31">
        <v>4301020323</v>
      </c>
      <c r="D192" s="781">
        <v>4680115886223</v>
      </c>
      <c r="E192" s="782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00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800"/>
      <c r="B193" s="795"/>
      <c r="C193" s="795"/>
      <c r="D193" s="795"/>
      <c r="E193" s="795"/>
      <c r="F193" s="795"/>
      <c r="G193" s="795"/>
      <c r="H193" s="795"/>
      <c r="I193" s="795"/>
      <c r="J193" s="795"/>
      <c r="K193" s="795"/>
      <c r="L193" s="795"/>
      <c r="M193" s="795"/>
      <c r="N193" s="795"/>
      <c r="O193" s="801"/>
      <c r="P193" s="783" t="s">
        <v>71</v>
      </c>
      <c r="Q193" s="784"/>
      <c r="R193" s="784"/>
      <c r="S193" s="784"/>
      <c r="T193" s="784"/>
      <c r="U193" s="784"/>
      <c r="V193" s="785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hidden="1" x14ac:dyDescent="0.2">
      <c r="A194" s="795"/>
      <c r="B194" s="795"/>
      <c r="C194" s="795"/>
      <c r="D194" s="795"/>
      <c r="E194" s="795"/>
      <c r="F194" s="795"/>
      <c r="G194" s="795"/>
      <c r="H194" s="795"/>
      <c r="I194" s="795"/>
      <c r="J194" s="795"/>
      <c r="K194" s="795"/>
      <c r="L194" s="795"/>
      <c r="M194" s="795"/>
      <c r="N194" s="795"/>
      <c r="O194" s="801"/>
      <c r="P194" s="783" t="s">
        <v>71</v>
      </c>
      <c r="Q194" s="784"/>
      <c r="R194" s="784"/>
      <c r="S194" s="784"/>
      <c r="T194" s="784"/>
      <c r="U194" s="784"/>
      <c r="V194" s="785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hidden="1" customHeight="1" x14ac:dyDescent="0.25">
      <c r="A195" s="802" t="s">
        <v>64</v>
      </c>
      <c r="B195" s="795"/>
      <c r="C195" s="795"/>
      <c r="D195" s="795"/>
      <c r="E195" s="795"/>
      <c r="F195" s="795"/>
      <c r="G195" s="795"/>
      <c r="H195" s="795"/>
      <c r="I195" s="795"/>
      <c r="J195" s="795"/>
      <c r="K195" s="795"/>
      <c r="L195" s="795"/>
      <c r="M195" s="795"/>
      <c r="N195" s="795"/>
      <c r="O195" s="795"/>
      <c r="P195" s="795"/>
      <c r="Q195" s="795"/>
      <c r="R195" s="795"/>
      <c r="S195" s="795"/>
      <c r="T195" s="795"/>
      <c r="U195" s="795"/>
      <c r="V195" s="795"/>
      <c r="W195" s="795"/>
      <c r="X195" s="795"/>
      <c r="Y195" s="795"/>
      <c r="Z195" s="795"/>
      <c r="AA195" s="773"/>
      <c r="AB195" s="773"/>
      <c r="AC195" s="773"/>
    </row>
    <row r="196" spans="1:68" ht="27" customHeight="1" x14ac:dyDescent="0.25">
      <c r="A196" s="54" t="s">
        <v>348</v>
      </c>
      <c r="B196" s="54" t="s">
        <v>349</v>
      </c>
      <c r="C196" s="31">
        <v>4301031191</v>
      </c>
      <c r="D196" s="781">
        <v>4680115880993</v>
      </c>
      <c r="E196" s="782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12</v>
      </c>
      <c r="Y196" s="778">
        <f t="shared" ref="Y196:Y203" si="36">IFERROR(IF(X196="",0,CEILING((X196/$H196),1)*$H196),"")</f>
        <v>12.600000000000001</v>
      </c>
      <c r="Z196" s="36">
        <f>IFERROR(IF(Y196=0,"",ROUNDUP(Y196/H196,0)*0.00753),"")</f>
        <v>2.2589999999999999E-2</v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12.742857142857142</v>
      </c>
      <c r="BN196" s="64">
        <f t="shared" ref="BN196:BN203" si="38">IFERROR(Y196*I196/H196,"0")</f>
        <v>13.38</v>
      </c>
      <c r="BO196" s="64">
        <f t="shared" ref="BO196:BO203" si="39">IFERROR(1/J196*(X196/H196),"0")</f>
        <v>1.8315018315018316E-2</v>
      </c>
      <c r="BP196" s="64">
        <f t="shared" ref="BP196:BP203" si="40">IFERROR(1/J196*(Y196/H196),"0")</f>
        <v>1.9230769230769232E-2</v>
      </c>
    </row>
    <row r="197" spans="1:68" ht="27" hidden="1" customHeight="1" x14ac:dyDescent="0.25">
      <c r="A197" s="54" t="s">
        <v>351</v>
      </c>
      <c r="B197" s="54" t="s">
        <v>352</v>
      </c>
      <c r="C197" s="31">
        <v>4301031204</v>
      </c>
      <c r="D197" s="781">
        <v>4680115881761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354</v>
      </c>
      <c r="B198" s="54" t="s">
        <v>355</v>
      </c>
      <c r="C198" s="31">
        <v>4301031201</v>
      </c>
      <c r="D198" s="781">
        <v>4680115881563</v>
      </c>
      <c r="E198" s="782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357</v>
      </c>
      <c r="B199" s="54" t="s">
        <v>358</v>
      </c>
      <c r="C199" s="31">
        <v>4301031199</v>
      </c>
      <c r="D199" s="781">
        <v>4680115880986</v>
      </c>
      <c r="E199" s="782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359</v>
      </c>
      <c r="B200" s="54" t="s">
        <v>360</v>
      </c>
      <c r="C200" s="31">
        <v>4301031205</v>
      </c>
      <c r="D200" s="781">
        <v>4680115881785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361</v>
      </c>
      <c r="B201" s="54" t="s">
        <v>362</v>
      </c>
      <c r="C201" s="31">
        <v>4301031202</v>
      </c>
      <c r="D201" s="781">
        <v>4680115881679</v>
      </c>
      <c r="E201" s="782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363</v>
      </c>
      <c r="B202" s="54" t="s">
        <v>364</v>
      </c>
      <c r="C202" s="31">
        <v>4301031158</v>
      </c>
      <c r="D202" s="781">
        <v>4680115880191</v>
      </c>
      <c r="E202" s="782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365</v>
      </c>
      <c r="B203" s="54" t="s">
        <v>366</v>
      </c>
      <c r="C203" s="31">
        <v>4301031245</v>
      </c>
      <c r="D203" s="781">
        <v>4680115883963</v>
      </c>
      <c r="E203" s="782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801"/>
      <c r="P204" s="783" t="s">
        <v>71</v>
      </c>
      <c r="Q204" s="784"/>
      <c r="R204" s="784"/>
      <c r="S204" s="784"/>
      <c r="T204" s="784"/>
      <c r="U204" s="784"/>
      <c r="V204" s="785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2.8571428571428572</v>
      </c>
      <c r="Y204" s="779">
        <f>IFERROR(Y196/H196,"0")+IFERROR(Y197/H197,"0")+IFERROR(Y198/H198,"0")+IFERROR(Y199/H199,"0")+IFERROR(Y200/H200,"0")+IFERROR(Y201/H201,"0")+IFERROR(Y202/H202,"0")+IFERROR(Y203/H203,"0")</f>
        <v>3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2.2589999999999999E-2</v>
      </c>
      <c r="AA204" s="780"/>
      <c r="AB204" s="780"/>
      <c r="AC204" s="780"/>
    </row>
    <row r="205" spans="1:68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801"/>
      <c r="P205" s="783" t="s">
        <v>71</v>
      </c>
      <c r="Q205" s="784"/>
      <c r="R205" s="784"/>
      <c r="S205" s="784"/>
      <c r="T205" s="784"/>
      <c r="U205" s="784"/>
      <c r="V205" s="785"/>
      <c r="W205" s="37" t="s">
        <v>69</v>
      </c>
      <c r="X205" s="779">
        <f>IFERROR(SUM(X196:X203),"0")</f>
        <v>12</v>
      </c>
      <c r="Y205" s="779">
        <f>IFERROR(SUM(Y196:Y203),"0")</f>
        <v>12.600000000000001</v>
      </c>
      <c r="Z205" s="37"/>
      <c r="AA205" s="780"/>
      <c r="AB205" s="780"/>
      <c r="AC205" s="780"/>
    </row>
    <row r="206" spans="1:68" ht="16.5" hidden="1" customHeight="1" x14ac:dyDescent="0.25">
      <c r="A206" s="794" t="s">
        <v>368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2"/>
      <c r="AB206" s="772"/>
      <c r="AC206" s="772"/>
    </row>
    <row r="207" spans="1:68" ht="14.25" hidden="1" customHeight="1" x14ac:dyDescent="0.25">
      <c r="A207" s="802" t="s">
        <v>114</v>
      </c>
      <c r="B207" s="795"/>
      <c r="C207" s="795"/>
      <c r="D207" s="795"/>
      <c r="E207" s="795"/>
      <c r="F207" s="795"/>
      <c r="G207" s="795"/>
      <c r="H207" s="795"/>
      <c r="I207" s="795"/>
      <c r="J207" s="795"/>
      <c r="K207" s="795"/>
      <c r="L207" s="795"/>
      <c r="M207" s="795"/>
      <c r="N207" s="795"/>
      <c r="O207" s="795"/>
      <c r="P207" s="795"/>
      <c r="Q207" s="795"/>
      <c r="R207" s="795"/>
      <c r="S207" s="795"/>
      <c r="T207" s="795"/>
      <c r="U207" s="795"/>
      <c r="V207" s="795"/>
      <c r="W207" s="795"/>
      <c r="X207" s="795"/>
      <c r="Y207" s="795"/>
      <c r="Z207" s="795"/>
      <c r="AA207" s="773"/>
      <c r="AB207" s="773"/>
      <c r="AC207" s="773"/>
    </row>
    <row r="208" spans="1:68" ht="27" hidden="1" customHeight="1" x14ac:dyDescent="0.25">
      <c r="A208" s="54" t="s">
        <v>369</v>
      </c>
      <c r="B208" s="54" t="s">
        <v>370</v>
      </c>
      <c r="C208" s="31">
        <v>4301011450</v>
      </c>
      <c r="D208" s="781">
        <v>4680115881402</v>
      </c>
      <c r="E208" s="782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118</v>
      </c>
      <c r="N208" s="33"/>
      <c r="O208" s="32">
        <v>55</v>
      </c>
      <c r="P20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372</v>
      </c>
      <c r="B209" s="54" t="s">
        <v>373</v>
      </c>
      <c r="C209" s="31">
        <v>4301011767</v>
      </c>
      <c r="D209" s="781">
        <v>4680115881396</v>
      </c>
      <c r="E209" s="782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0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801"/>
      <c r="P210" s="783" t="s">
        <v>71</v>
      </c>
      <c r="Q210" s="784"/>
      <c r="R210" s="784"/>
      <c r="S210" s="784"/>
      <c r="T210" s="784"/>
      <c r="U210" s="784"/>
      <c r="V210" s="785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hidden="1" x14ac:dyDescent="0.2">
      <c r="A211" s="795"/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801"/>
      <c r="P211" s="783" t="s">
        <v>71</v>
      </c>
      <c r="Q211" s="784"/>
      <c r="R211" s="784"/>
      <c r="S211" s="784"/>
      <c r="T211" s="784"/>
      <c r="U211" s="784"/>
      <c r="V211" s="785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hidden="1" customHeight="1" x14ac:dyDescent="0.25">
      <c r="A212" s="802" t="s">
        <v>172</v>
      </c>
      <c r="B212" s="795"/>
      <c r="C212" s="795"/>
      <c r="D212" s="795"/>
      <c r="E212" s="795"/>
      <c r="F212" s="795"/>
      <c r="G212" s="795"/>
      <c r="H212" s="795"/>
      <c r="I212" s="795"/>
      <c r="J212" s="795"/>
      <c r="K212" s="795"/>
      <c r="L212" s="795"/>
      <c r="M212" s="795"/>
      <c r="N212" s="795"/>
      <c r="O212" s="795"/>
      <c r="P212" s="795"/>
      <c r="Q212" s="795"/>
      <c r="R212" s="795"/>
      <c r="S212" s="795"/>
      <c r="T212" s="795"/>
      <c r="U212" s="795"/>
      <c r="V212" s="795"/>
      <c r="W212" s="795"/>
      <c r="X212" s="795"/>
      <c r="Y212" s="795"/>
      <c r="Z212" s="795"/>
      <c r="AA212" s="773"/>
      <c r="AB212" s="773"/>
      <c r="AC212" s="773"/>
    </row>
    <row r="213" spans="1:68" ht="16.5" hidden="1" customHeight="1" x14ac:dyDescent="0.25">
      <c r="A213" s="54" t="s">
        <v>374</v>
      </c>
      <c r="B213" s="54" t="s">
        <v>375</v>
      </c>
      <c r="C213" s="31">
        <v>4301020262</v>
      </c>
      <c r="D213" s="781">
        <v>4680115882935</v>
      </c>
      <c r="E213" s="782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121</v>
      </c>
      <c r="N213" s="33"/>
      <c r="O213" s="32">
        <v>50</v>
      </c>
      <c r="P213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hidden="1" customHeight="1" x14ac:dyDescent="0.25">
      <c r="A214" s="54" t="s">
        <v>377</v>
      </c>
      <c r="B214" s="54" t="s">
        <v>378</v>
      </c>
      <c r="C214" s="31">
        <v>4301020220</v>
      </c>
      <c r="D214" s="781">
        <v>4680115880764</v>
      </c>
      <c r="E214" s="782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118</v>
      </c>
      <c r="N214" s="33"/>
      <c r="O214" s="32">
        <v>50</v>
      </c>
      <c r="P214" s="11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idden="1" x14ac:dyDescent="0.2">
      <c r="A215" s="800"/>
      <c r="B215" s="795"/>
      <c r="C215" s="795"/>
      <c r="D215" s="795"/>
      <c r="E215" s="795"/>
      <c r="F215" s="795"/>
      <c r="G215" s="795"/>
      <c r="H215" s="795"/>
      <c r="I215" s="795"/>
      <c r="J215" s="795"/>
      <c r="K215" s="795"/>
      <c r="L215" s="795"/>
      <c r="M215" s="795"/>
      <c r="N215" s="795"/>
      <c r="O215" s="801"/>
      <c r="P215" s="783" t="s">
        <v>71</v>
      </c>
      <c r="Q215" s="784"/>
      <c r="R215" s="784"/>
      <c r="S215" s="784"/>
      <c r="T215" s="784"/>
      <c r="U215" s="784"/>
      <c r="V215" s="785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hidden="1" x14ac:dyDescent="0.2">
      <c r="A216" s="795"/>
      <c r="B216" s="795"/>
      <c r="C216" s="795"/>
      <c r="D216" s="795"/>
      <c r="E216" s="795"/>
      <c r="F216" s="795"/>
      <c r="G216" s="795"/>
      <c r="H216" s="795"/>
      <c r="I216" s="795"/>
      <c r="J216" s="795"/>
      <c r="K216" s="795"/>
      <c r="L216" s="795"/>
      <c r="M216" s="795"/>
      <c r="N216" s="795"/>
      <c r="O216" s="801"/>
      <c r="P216" s="783" t="s">
        <v>71</v>
      </c>
      <c r="Q216" s="784"/>
      <c r="R216" s="784"/>
      <c r="S216" s="784"/>
      <c r="T216" s="784"/>
      <c r="U216" s="784"/>
      <c r="V216" s="785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hidden="1" customHeight="1" x14ac:dyDescent="0.25">
      <c r="A217" s="802" t="s">
        <v>64</v>
      </c>
      <c r="B217" s="795"/>
      <c r="C217" s="795"/>
      <c r="D217" s="795"/>
      <c r="E217" s="795"/>
      <c r="F217" s="795"/>
      <c r="G217" s="795"/>
      <c r="H217" s="795"/>
      <c r="I217" s="795"/>
      <c r="J217" s="795"/>
      <c r="K217" s="795"/>
      <c r="L217" s="795"/>
      <c r="M217" s="795"/>
      <c r="N217" s="795"/>
      <c r="O217" s="795"/>
      <c r="P217" s="795"/>
      <c r="Q217" s="795"/>
      <c r="R217" s="795"/>
      <c r="S217" s="795"/>
      <c r="T217" s="795"/>
      <c r="U217" s="795"/>
      <c r="V217" s="795"/>
      <c r="W217" s="795"/>
      <c r="X217" s="795"/>
      <c r="Y217" s="795"/>
      <c r="Z217" s="795"/>
      <c r="AA217" s="773"/>
      <c r="AB217" s="773"/>
      <c r="AC217" s="773"/>
    </row>
    <row r="218" spans="1:68" ht="27" hidden="1" customHeight="1" x14ac:dyDescent="0.25">
      <c r="A218" s="54" t="s">
        <v>379</v>
      </c>
      <c r="B218" s="54" t="s">
        <v>380</v>
      </c>
      <c r="C218" s="31">
        <v>4301031224</v>
      </c>
      <c r="D218" s="781">
        <v>4680115882683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hidden="1" customHeight="1" x14ac:dyDescent="0.25">
      <c r="A219" s="54" t="s">
        <v>382</v>
      </c>
      <c r="B219" s="54" t="s">
        <v>383</v>
      </c>
      <c r="C219" s="31">
        <v>4301031230</v>
      </c>
      <c r="D219" s="781">
        <v>4680115882690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385</v>
      </c>
      <c r="B220" s="54" t="s">
        <v>386</v>
      </c>
      <c r="C220" s="31">
        <v>4301031220</v>
      </c>
      <c r="D220" s="781">
        <v>4680115882669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388</v>
      </c>
      <c r="B221" s="54" t="s">
        <v>389</v>
      </c>
      <c r="C221" s="31">
        <v>4301031221</v>
      </c>
      <c r="D221" s="781">
        <v>4680115882676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391</v>
      </c>
      <c r="B222" s="54" t="s">
        <v>392</v>
      </c>
      <c r="C222" s="31">
        <v>4301031223</v>
      </c>
      <c r="D222" s="781">
        <v>4680115884014</v>
      </c>
      <c r="E222" s="782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393</v>
      </c>
      <c r="B223" s="54" t="s">
        <v>394</v>
      </c>
      <c r="C223" s="31">
        <v>4301031222</v>
      </c>
      <c r="D223" s="781">
        <v>4680115884007</v>
      </c>
      <c r="E223" s="782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395</v>
      </c>
      <c r="B224" s="54" t="s">
        <v>396</v>
      </c>
      <c r="C224" s="31">
        <v>4301031229</v>
      </c>
      <c r="D224" s="781">
        <v>4680115884038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397</v>
      </c>
      <c r="B225" s="54" t="s">
        <v>398</v>
      </c>
      <c r="C225" s="31">
        <v>4301031225</v>
      </c>
      <c r="D225" s="781">
        <v>4680115884021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idden="1" x14ac:dyDescent="0.2">
      <c r="A226" s="800"/>
      <c r="B226" s="795"/>
      <c r="C226" s="795"/>
      <c r="D226" s="795"/>
      <c r="E226" s="795"/>
      <c r="F226" s="795"/>
      <c r="G226" s="795"/>
      <c r="H226" s="795"/>
      <c r="I226" s="795"/>
      <c r="J226" s="795"/>
      <c r="K226" s="795"/>
      <c r="L226" s="795"/>
      <c r="M226" s="795"/>
      <c r="N226" s="795"/>
      <c r="O226" s="801"/>
      <c r="P226" s="783" t="s">
        <v>71</v>
      </c>
      <c r="Q226" s="784"/>
      <c r="R226" s="784"/>
      <c r="S226" s="784"/>
      <c r="T226" s="784"/>
      <c r="U226" s="784"/>
      <c r="V226" s="785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0</v>
      </c>
      <c r="Y226" s="779">
        <f>IFERROR(Y218/H218,"0")+IFERROR(Y219/H219,"0")+IFERROR(Y220/H220,"0")+IFERROR(Y221/H221,"0")+IFERROR(Y222/H222,"0")+IFERROR(Y223/H223,"0")+IFERROR(Y224/H224,"0")+IFERROR(Y225/H225,"0")</f>
        <v>0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780"/>
      <c r="AB226" s="780"/>
      <c r="AC226" s="780"/>
    </row>
    <row r="227" spans="1:68" hidden="1" x14ac:dyDescent="0.2">
      <c r="A227" s="795"/>
      <c r="B227" s="795"/>
      <c r="C227" s="795"/>
      <c r="D227" s="795"/>
      <c r="E227" s="795"/>
      <c r="F227" s="795"/>
      <c r="G227" s="795"/>
      <c r="H227" s="795"/>
      <c r="I227" s="795"/>
      <c r="J227" s="795"/>
      <c r="K227" s="795"/>
      <c r="L227" s="795"/>
      <c r="M227" s="795"/>
      <c r="N227" s="795"/>
      <c r="O227" s="801"/>
      <c r="P227" s="783" t="s">
        <v>71</v>
      </c>
      <c r="Q227" s="784"/>
      <c r="R227" s="784"/>
      <c r="S227" s="784"/>
      <c r="T227" s="784"/>
      <c r="U227" s="784"/>
      <c r="V227" s="785"/>
      <c r="W227" s="37" t="s">
        <v>69</v>
      </c>
      <c r="X227" s="779">
        <f>IFERROR(SUM(X218:X225),"0")</f>
        <v>0</v>
      </c>
      <c r="Y227" s="779">
        <f>IFERROR(SUM(Y218:Y225),"0")</f>
        <v>0</v>
      </c>
      <c r="Z227" s="37"/>
      <c r="AA227" s="780"/>
      <c r="AB227" s="780"/>
      <c r="AC227" s="780"/>
    </row>
    <row r="228" spans="1:68" ht="14.25" hidden="1" customHeight="1" x14ac:dyDescent="0.25">
      <c r="A228" s="802" t="s">
        <v>73</v>
      </c>
      <c r="B228" s="795"/>
      <c r="C228" s="795"/>
      <c r="D228" s="795"/>
      <c r="E228" s="795"/>
      <c r="F228" s="795"/>
      <c r="G228" s="795"/>
      <c r="H228" s="795"/>
      <c r="I228" s="795"/>
      <c r="J228" s="795"/>
      <c r="K228" s="795"/>
      <c r="L228" s="795"/>
      <c r="M228" s="795"/>
      <c r="N228" s="795"/>
      <c r="O228" s="795"/>
      <c r="P228" s="795"/>
      <c r="Q228" s="795"/>
      <c r="R228" s="795"/>
      <c r="S228" s="795"/>
      <c r="T228" s="795"/>
      <c r="U228" s="795"/>
      <c r="V228" s="795"/>
      <c r="W228" s="795"/>
      <c r="X228" s="795"/>
      <c r="Y228" s="795"/>
      <c r="Z228" s="795"/>
      <c r="AA228" s="773"/>
      <c r="AB228" s="773"/>
      <c r="AC228" s="773"/>
    </row>
    <row r="229" spans="1:68" ht="27" customHeight="1" x14ac:dyDescent="0.25">
      <c r="A229" s="54" t="s">
        <v>399</v>
      </c>
      <c r="B229" s="54" t="s">
        <v>400</v>
      </c>
      <c r="C229" s="31">
        <v>4301051408</v>
      </c>
      <c r="D229" s="781">
        <v>4680115881594</v>
      </c>
      <c r="E229" s="782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10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50</v>
      </c>
      <c r="Y229" s="778">
        <f t="shared" ref="Y229:Y239" si="46">IFERROR(IF(X229="",0,CEILING((X229/$H229),1)*$H229),"")</f>
        <v>56.699999999999996</v>
      </c>
      <c r="Z229" s="36">
        <f>IFERROR(IF(Y229=0,"",ROUNDUP(Y229/H229,0)*0.02175),"")</f>
        <v>0.15225</v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53.481481481481481</v>
      </c>
      <c r="BN229" s="64">
        <f t="shared" ref="BN229:BN239" si="48">IFERROR(Y229*I229/H229,"0")</f>
        <v>60.647999999999996</v>
      </c>
      <c r="BO229" s="64">
        <f t="shared" ref="BO229:BO239" si="49">IFERROR(1/J229*(X229/H229),"0")</f>
        <v>0.11022927689594356</v>
      </c>
      <c r="BP229" s="64">
        <f t="shared" ref="BP229:BP239" si="50">IFERROR(1/J229*(Y229/H229),"0")</f>
        <v>0.125</v>
      </c>
    </row>
    <row r="230" spans="1:68" ht="16.5" hidden="1" customHeight="1" x14ac:dyDescent="0.25">
      <c r="A230" s="54" t="s">
        <v>402</v>
      </c>
      <c r="B230" s="54" t="s">
        <v>403</v>
      </c>
      <c r="C230" s="31">
        <v>4301051754</v>
      </c>
      <c r="D230" s="781">
        <v>4680115880962</v>
      </c>
      <c r="E230" s="782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405</v>
      </c>
      <c r="B231" s="54" t="s">
        <v>406</v>
      </c>
      <c r="C231" s="31">
        <v>4301051411</v>
      </c>
      <c r="D231" s="781">
        <v>4680115881617</v>
      </c>
      <c r="E231" s="782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121</v>
      </c>
      <c r="N231" s="33"/>
      <c r="O231" s="32">
        <v>40</v>
      </c>
      <c r="P231" s="792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408</v>
      </c>
      <c r="B232" s="54" t="s">
        <v>409</v>
      </c>
      <c r="C232" s="31">
        <v>4301051632</v>
      </c>
      <c r="D232" s="781">
        <v>4680115880573</v>
      </c>
      <c r="E232" s="782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411</v>
      </c>
      <c r="B233" s="54" t="s">
        <v>412</v>
      </c>
      <c r="C233" s="31">
        <v>4301051407</v>
      </c>
      <c r="D233" s="781">
        <v>4680115882195</v>
      </c>
      <c r="E233" s="782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121</v>
      </c>
      <c r="N233" s="33"/>
      <c r="O233" s="32">
        <v>40</v>
      </c>
      <c r="P233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ref="Z233:Z239" si="51">IFERROR(IF(Y233=0,"",ROUNDUP(Y233/H233,0)*0.00753),"")</f>
        <v/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hidden="1" customHeight="1" x14ac:dyDescent="0.25">
      <c r="A234" s="54" t="s">
        <v>413</v>
      </c>
      <c r="B234" s="54" t="s">
        <v>414</v>
      </c>
      <c r="C234" s="31">
        <v>4301051752</v>
      </c>
      <c r="D234" s="781">
        <v>4680115882607</v>
      </c>
      <c r="E234" s="782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158</v>
      </c>
      <c r="N234" s="33"/>
      <c r="O234" s="32">
        <v>45</v>
      </c>
      <c r="P234" s="8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416</v>
      </c>
      <c r="B235" s="54" t="s">
        <v>417</v>
      </c>
      <c r="C235" s="31">
        <v>4301051630</v>
      </c>
      <c r="D235" s="781">
        <v>4680115880092</v>
      </c>
      <c r="E235" s="782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0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419</v>
      </c>
      <c r="B236" s="54" t="s">
        <v>420</v>
      </c>
      <c r="C236" s="31">
        <v>4301051631</v>
      </c>
      <c r="D236" s="781">
        <v>4680115880221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421</v>
      </c>
      <c r="B237" s="54" t="s">
        <v>422</v>
      </c>
      <c r="C237" s="31">
        <v>4301051749</v>
      </c>
      <c r="D237" s="781">
        <v>4680115882942</v>
      </c>
      <c r="E237" s="782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423</v>
      </c>
      <c r="B238" s="54" t="s">
        <v>424</v>
      </c>
      <c r="C238" s="31">
        <v>4301051753</v>
      </c>
      <c r="D238" s="781">
        <v>4680115880504</v>
      </c>
      <c r="E238" s="782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425</v>
      </c>
      <c r="B239" s="54" t="s">
        <v>426</v>
      </c>
      <c r="C239" s="31">
        <v>4301051410</v>
      </c>
      <c r="D239" s="781">
        <v>4680115882164</v>
      </c>
      <c r="E239" s="782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121</v>
      </c>
      <c r="N239" s="33"/>
      <c r="O239" s="32">
        <v>40</v>
      </c>
      <c r="P239" s="9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x14ac:dyDescent="0.2">
      <c r="A240" s="800"/>
      <c r="B240" s="795"/>
      <c r="C240" s="795"/>
      <c r="D240" s="795"/>
      <c r="E240" s="795"/>
      <c r="F240" s="795"/>
      <c r="G240" s="795"/>
      <c r="H240" s="795"/>
      <c r="I240" s="795"/>
      <c r="J240" s="795"/>
      <c r="K240" s="795"/>
      <c r="L240" s="795"/>
      <c r="M240" s="795"/>
      <c r="N240" s="795"/>
      <c r="O240" s="801"/>
      <c r="P240" s="783" t="s">
        <v>71</v>
      </c>
      <c r="Q240" s="784"/>
      <c r="R240" s="784"/>
      <c r="S240" s="784"/>
      <c r="T240" s="784"/>
      <c r="U240" s="784"/>
      <c r="V240" s="785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6.1728395061728394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7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0.15225</v>
      </c>
      <c r="AA240" s="780"/>
      <c r="AB240" s="780"/>
      <c r="AC240" s="780"/>
    </row>
    <row r="241" spans="1:68" x14ac:dyDescent="0.2">
      <c r="A241" s="795"/>
      <c r="B241" s="795"/>
      <c r="C241" s="795"/>
      <c r="D241" s="795"/>
      <c r="E241" s="795"/>
      <c r="F241" s="795"/>
      <c r="G241" s="795"/>
      <c r="H241" s="795"/>
      <c r="I241" s="795"/>
      <c r="J241" s="795"/>
      <c r="K241" s="795"/>
      <c r="L241" s="795"/>
      <c r="M241" s="795"/>
      <c r="N241" s="795"/>
      <c r="O241" s="801"/>
      <c r="P241" s="783" t="s">
        <v>71</v>
      </c>
      <c r="Q241" s="784"/>
      <c r="R241" s="784"/>
      <c r="S241" s="784"/>
      <c r="T241" s="784"/>
      <c r="U241" s="784"/>
      <c r="V241" s="785"/>
      <c r="W241" s="37" t="s">
        <v>69</v>
      </c>
      <c r="X241" s="779">
        <f>IFERROR(SUM(X229:X239),"0")</f>
        <v>50</v>
      </c>
      <c r="Y241" s="779">
        <f>IFERROR(SUM(Y229:Y239),"0")</f>
        <v>56.699999999999996</v>
      </c>
      <c r="Z241" s="37"/>
      <c r="AA241" s="780"/>
      <c r="AB241" s="780"/>
      <c r="AC241" s="780"/>
    </row>
    <row r="242" spans="1:68" ht="14.25" hidden="1" customHeight="1" x14ac:dyDescent="0.25">
      <c r="A242" s="802" t="s">
        <v>218</v>
      </c>
      <c r="B242" s="795"/>
      <c r="C242" s="795"/>
      <c r="D242" s="795"/>
      <c r="E242" s="795"/>
      <c r="F242" s="795"/>
      <c r="G242" s="795"/>
      <c r="H242" s="795"/>
      <c r="I242" s="795"/>
      <c r="J242" s="795"/>
      <c r="K242" s="795"/>
      <c r="L242" s="795"/>
      <c r="M242" s="795"/>
      <c r="N242" s="795"/>
      <c r="O242" s="795"/>
      <c r="P242" s="795"/>
      <c r="Q242" s="795"/>
      <c r="R242" s="795"/>
      <c r="S242" s="795"/>
      <c r="T242" s="795"/>
      <c r="U242" s="795"/>
      <c r="V242" s="795"/>
      <c r="W242" s="795"/>
      <c r="X242" s="795"/>
      <c r="Y242" s="795"/>
      <c r="Z242" s="795"/>
      <c r="AA242" s="773"/>
      <c r="AB242" s="773"/>
      <c r="AC242" s="773"/>
    </row>
    <row r="243" spans="1:68" ht="16.5" hidden="1" customHeight="1" x14ac:dyDescent="0.25">
      <c r="A243" s="54" t="s">
        <v>428</v>
      </c>
      <c r="B243" s="54" t="s">
        <v>429</v>
      </c>
      <c r="C243" s="31">
        <v>4301060360</v>
      </c>
      <c r="D243" s="781">
        <v>4680115882874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428</v>
      </c>
      <c r="B244" s="54" t="s">
        <v>431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433</v>
      </c>
      <c r="B245" s="54" t="s">
        <v>434</v>
      </c>
      <c r="C245" s="31">
        <v>4301060359</v>
      </c>
      <c r="D245" s="781">
        <v>4680115884434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436</v>
      </c>
      <c r="B246" s="54" t="s">
        <v>437</v>
      </c>
      <c r="C246" s="31">
        <v>4301060375</v>
      </c>
      <c r="D246" s="781">
        <v>4680115880818</v>
      </c>
      <c r="E246" s="782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439</v>
      </c>
      <c r="B247" s="54" t="s">
        <v>440</v>
      </c>
      <c r="C247" s="31">
        <v>4301060389</v>
      </c>
      <c r="D247" s="781">
        <v>4680115880801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121</v>
      </c>
      <c r="N247" s="33"/>
      <c r="O247" s="32">
        <v>40</v>
      </c>
      <c r="P247" s="111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800"/>
      <c r="B248" s="795"/>
      <c r="C248" s="795"/>
      <c r="D248" s="795"/>
      <c r="E248" s="795"/>
      <c r="F248" s="795"/>
      <c r="G248" s="795"/>
      <c r="H248" s="795"/>
      <c r="I248" s="795"/>
      <c r="J248" s="795"/>
      <c r="K248" s="795"/>
      <c r="L248" s="795"/>
      <c r="M248" s="795"/>
      <c r="N248" s="795"/>
      <c r="O248" s="801"/>
      <c r="P248" s="783" t="s">
        <v>71</v>
      </c>
      <c r="Q248" s="784"/>
      <c r="R248" s="784"/>
      <c r="S248" s="784"/>
      <c r="T248" s="784"/>
      <c r="U248" s="784"/>
      <c r="V248" s="785"/>
      <c r="W248" s="37" t="s">
        <v>72</v>
      </c>
      <c r="X248" s="779">
        <f>IFERROR(X243/H243,"0")+IFERROR(X244/H244,"0")+IFERROR(X245/H245,"0")+IFERROR(X246/H246,"0")+IFERROR(X247/H247,"0")</f>
        <v>0</v>
      </c>
      <c r="Y248" s="779">
        <f>IFERROR(Y243/H243,"0")+IFERROR(Y244/H244,"0")+IFERROR(Y245/H245,"0")+IFERROR(Y246/H246,"0")+IFERROR(Y247/H247,"0")</f>
        <v>0</v>
      </c>
      <c r="Z248" s="779">
        <f>IFERROR(IF(Z243="",0,Z243),"0")+IFERROR(IF(Z244="",0,Z244),"0")+IFERROR(IF(Z245="",0,Z245),"0")+IFERROR(IF(Z246="",0,Z246),"0")+IFERROR(IF(Z247="",0,Z247),"0")</f>
        <v>0</v>
      </c>
      <c r="AA248" s="780"/>
      <c r="AB248" s="780"/>
      <c r="AC248" s="780"/>
    </row>
    <row r="249" spans="1:68" hidden="1" x14ac:dyDescent="0.2">
      <c r="A249" s="795"/>
      <c r="B249" s="795"/>
      <c r="C249" s="795"/>
      <c r="D249" s="795"/>
      <c r="E249" s="795"/>
      <c r="F249" s="795"/>
      <c r="G249" s="795"/>
      <c r="H249" s="795"/>
      <c r="I249" s="795"/>
      <c r="J249" s="795"/>
      <c r="K249" s="795"/>
      <c r="L249" s="795"/>
      <c r="M249" s="795"/>
      <c r="N249" s="795"/>
      <c r="O249" s="801"/>
      <c r="P249" s="783" t="s">
        <v>71</v>
      </c>
      <c r="Q249" s="784"/>
      <c r="R249" s="784"/>
      <c r="S249" s="784"/>
      <c r="T249" s="784"/>
      <c r="U249" s="784"/>
      <c r="V249" s="785"/>
      <c r="W249" s="37" t="s">
        <v>69</v>
      </c>
      <c r="X249" s="779">
        <f>IFERROR(SUM(X243:X247),"0")</f>
        <v>0</v>
      </c>
      <c r="Y249" s="779">
        <f>IFERROR(SUM(Y243:Y247),"0")</f>
        <v>0</v>
      </c>
      <c r="Z249" s="37"/>
      <c r="AA249" s="780"/>
      <c r="AB249" s="780"/>
      <c r="AC249" s="780"/>
    </row>
    <row r="250" spans="1:68" ht="16.5" hidden="1" customHeight="1" x14ac:dyDescent="0.25">
      <c r="A250" s="794" t="s">
        <v>442</v>
      </c>
      <c r="B250" s="795"/>
      <c r="C250" s="795"/>
      <c r="D250" s="795"/>
      <c r="E250" s="795"/>
      <c r="F250" s="795"/>
      <c r="G250" s="795"/>
      <c r="H250" s="795"/>
      <c r="I250" s="795"/>
      <c r="J250" s="795"/>
      <c r="K250" s="795"/>
      <c r="L250" s="795"/>
      <c r="M250" s="795"/>
      <c r="N250" s="795"/>
      <c r="O250" s="795"/>
      <c r="P250" s="795"/>
      <c r="Q250" s="795"/>
      <c r="R250" s="795"/>
      <c r="S250" s="795"/>
      <c r="T250" s="795"/>
      <c r="U250" s="795"/>
      <c r="V250" s="795"/>
      <c r="W250" s="795"/>
      <c r="X250" s="795"/>
      <c r="Y250" s="795"/>
      <c r="Z250" s="795"/>
      <c r="AA250" s="772"/>
      <c r="AB250" s="772"/>
      <c r="AC250" s="772"/>
    </row>
    <row r="251" spans="1:68" ht="14.25" hidden="1" customHeight="1" x14ac:dyDescent="0.25">
      <c r="A251" s="802" t="s">
        <v>114</v>
      </c>
      <c r="B251" s="795"/>
      <c r="C251" s="795"/>
      <c r="D251" s="795"/>
      <c r="E251" s="795"/>
      <c r="F251" s="795"/>
      <c r="G251" s="795"/>
      <c r="H251" s="795"/>
      <c r="I251" s="795"/>
      <c r="J251" s="795"/>
      <c r="K251" s="795"/>
      <c r="L251" s="795"/>
      <c r="M251" s="795"/>
      <c r="N251" s="795"/>
      <c r="O251" s="795"/>
      <c r="P251" s="795"/>
      <c r="Q251" s="795"/>
      <c r="R251" s="795"/>
      <c r="S251" s="795"/>
      <c r="T251" s="795"/>
      <c r="U251" s="795"/>
      <c r="V251" s="795"/>
      <c r="W251" s="795"/>
      <c r="X251" s="795"/>
      <c r="Y251" s="795"/>
      <c r="Z251" s="795"/>
      <c r="AA251" s="773"/>
      <c r="AB251" s="773"/>
      <c r="AC251" s="773"/>
    </row>
    <row r="252" spans="1:68" ht="27" hidden="1" customHeight="1" x14ac:dyDescent="0.25">
      <c r="A252" s="54" t="s">
        <v>443</v>
      </c>
      <c r="B252" s="54" t="s">
        <v>444</v>
      </c>
      <c r="C252" s="31">
        <v>4301011717</v>
      </c>
      <c r="D252" s="781">
        <v>4680115884274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118</v>
      </c>
      <c r="N252" s="33"/>
      <c r="O252" s="32">
        <v>55</v>
      </c>
      <c r="P252" s="8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hidden="1" customHeight="1" x14ac:dyDescent="0.25">
      <c r="A253" s="54" t="s">
        <v>443</v>
      </c>
      <c r="B253" s="54" t="s">
        <v>446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448</v>
      </c>
      <c r="B254" s="54" t="s">
        <v>449</v>
      </c>
      <c r="C254" s="31">
        <v>4301011719</v>
      </c>
      <c r="D254" s="781">
        <v>4680115884298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118</v>
      </c>
      <c r="N254" s="33"/>
      <c r="O254" s="32">
        <v>55</v>
      </c>
      <c r="P254" s="106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451</v>
      </c>
      <c r="B255" s="54" t="s">
        <v>452</v>
      </c>
      <c r="C255" s="31">
        <v>4301011733</v>
      </c>
      <c r="D255" s="781">
        <v>4680115884250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121</v>
      </c>
      <c r="N255" s="33"/>
      <c r="O255" s="32">
        <v>55</v>
      </c>
      <c r="P255" s="8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451</v>
      </c>
      <c r="B256" s="54" t="s">
        <v>454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6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455</v>
      </c>
      <c r="B257" s="54" t="s">
        <v>456</v>
      </c>
      <c r="C257" s="31">
        <v>4301011718</v>
      </c>
      <c r="D257" s="781">
        <v>4680115884281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118</v>
      </c>
      <c r="N257" s="33"/>
      <c r="O257" s="32">
        <v>55</v>
      </c>
      <c r="P257" s="107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457</v>
      </c>
      <c r="B258" s="54" t="s">
        <v>458</v>
      </c>
      <c r="C258" s="31">
        <v>4301011720</v>
      </c>
      <c r="D258" s="781">
        <v>4680115884199</v>
      </c>
      <c r="E258" s="782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118</v>
      </c>
      <c r="N258" s="33"/>
      <c r="O258" s="32">
        <v>55</v>
      </c>
      <c r="P258" s="8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459</v>
      </c>
      <c r="B259" s="54" t="s">
        <v>460</v>
      </c>
      <c r="C259" s="31">
        <v>4301011716</v>
      </c>
      <c r="D259" s="781">
        <v>4680115884267</v>
      </c>
      <c r="E259" s="782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118</v>
      </c>
      <c r="N259" s="33"/>
      <c r="O259" s="32">
        <v>55</v>
      </c>
      <c r="P259" s="8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idden="1" x14ac:dyDescent="0.2">
      <c r="A260" s="800"/>
      <c r="B260" s="795"/>
      <c r="C260" s="795"/>
      <c r="D260" s="795"/>
      <c r="E260" s="795"/>
      <c r="F260" s="795"/>
      <c r="G260" s="795"/>
      <c r="H260" s="795"/>
      <c r="I260" s="795"/>
      <c r="J260" s="795"/>
      <c r="K260" s="795"/>
      <c r="L260" s="795"/>
      <c r="M260" s="795"/>
      <c r="N260" s="795"/>
      <c r="O260" s="801"/>
      <c r="P260" s="783" t="s">
        <v>71</v>
      </c>
      <c r="Q260" s="784"/>
      <c r="R260" s="784"/>
      <c r="S260" s="784"/>
      <c r="T260" s="784"/>
      <c r="U260" s="784"/>
      <c r="V260" s="785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hidden="1" x14ac:dyDescent="0.2">
      <c r="A261" s="795"/>
      <c r="B261" s="795"/>
      <c r="C261" s="795"/>
      <c r="D261" s="795"/>
      <c r="E261" s="795"/>
      <c r="F261" s="795"/>
      <c r="G261" s="795"/>
      <c r="H261" s="795"/>
      <c r="I261" s="795"/>
      <c r="J261" s="795"/>
      <c r="K261" s="795"/>
      <c r="L261" s="795"/>
      <c r="M261" s="795"/>
      <c r="N261" s="795"/>
      <c r="O261" s="801"/>
      <c r="P261" s="783" t="s">
        <v>71</v>
      </c>
      <c r="Q261" s="784"/>
      <c r="R261" s="784"/>
      <c r="S261" s="784"/>
      <c r="T261" s="784"/>
      <c r="U261" s="784"/>
      <c r="V261" s="785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hidden="1" customHeight="1" x14ac:dyDescent="0.25">
      <c r="A262" s="794" t="s">
        <v>462</v>
      </c>
      <c r="B262" s="795"/>
      <c r="C262" s="795"/>
      <c r="D262" s="795"/>
      <c r="E262" s="795"/>
      <c r="F262" s="795"/>
      <c r="G262" s="795"/>
      <c r="H262" s="795"/>
      <c r="I262" s="795"/>
      <c r="J262" s="795"/>
      <c r="K262" s="795"/>
      <c r="L262" s="795"/>
      <c r="M262" s="795"/>
      <c r="N262" s="795"/>
      <c r="O262" s="795"/>
      <c r="P262" s="795"/>
      <c r="Q262" s="795"/>
      <c r="R262" s="795"/>
      <c r="S262" s="795"/>
      <c r="T262" s="795"/>
      <c r="U262" s="795"/>
      <c r="V262" s="795"/>
      <c r="W262" s="795"/>
      <c r="X262" s="795"/>
      <c r="Y262" s="795"/>
      <c r="Z262" s="795"/>
      <c r="AA262" s="772"/>
      <c r="AB262" s="772"/>
      <c r="AC262" s="772"/>
    </row>
    <row r="263" spans="1:68" ht="14.25" hidden="1" customHeight="1" x14ac:dyDescent="0.25">
      <c r="A263" s="802" t="s">
        <v>114</v>
      </c>
      <c r="B263" s="795"/>
      <c r="C263" s="795"/>
      <c r="D263" s="795"/>
      <c r="E263" s="795"/>
      <c r="F263" s="795"/>
      <c r="G263" s="795"/>
      <c r="H263" s="795"/>
      <c r="I263" s="795"/>
      <c r="J263" s="795"/>
      <c r="K263" s="795"/>
      <c r="L263" s="795"/>
      <c r="M263" s="795"/>
      <c r="N263" s="795"/>
      <c r="O263" s="795"/>
      <c r="P263" s="795"/>
      <c r="Q263" s="795"/>
      <c r="R263" s="795"/>
      <c r="S263" s="795"/>
      <c r="T263" s="795"/>
      <c r="U263" s="795"/>
      <c r="V263" s="795"/>
      <c r="W263" s="795"/>
      <c r="X263" s="795"/>
      <c r="Y263" s="795"/>
      <c r="Z263" s="795"/>
      <c r="AA263" s="773"/>
      <c r="AB263" s="773"/>
      <c r="AC263" s="773"/>
    </row>
    <row r="264" spans="1:68" ht="27" hidden="1" customHeight="1" x14ac:dyDescent="0.25">
      <c r="A264" s="54" t="s">
        <v>463</v>
      </c>
      <c r="B264" s="54" t="s">
        <v>464</v>
      </c>
      <c r="C264" s="31">
        <v>4301011826</v>
      </c>
      <c r="D264" s="781">
        <v>4680115884137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463</v>
      </c>
      <c r="B265" s="54" t="s">
        <v>466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467</v>
      </c>
      <c r="B266" s="54" t="s">
        <v>468</v>
      </c>
      <c r="C266" s="31">
        <v>4301011724</v>
      </c>
      <c r="D266" s="781">
        <v>4680115884236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118</v>
      </c>
      <c r="N266" s="33"/>
      <c r="O266" s="32">
        <v>55</v>
      </c>
      <c r="P266" s="8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470</v>
      </c>
      <c r="B267" s="54" t="s">
        <v>471</v>
      </c>
      <c r="C267" s="31">
        <v>4301011721</v>
      </c>
      <c r="D267" s="781">
        <v>4680115884175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118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470</v>
      </c>
      <c r="B268" s="54" t="s">
        <v>473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7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475</v>
      </c>
      <c r="B269" s="54" t="s">
        <v>476</v>
      </c>
      <c r="C269" s="31">
        <v>4301011824</v>
      </c>
      <c r="D269" s="781">
        <v>4680115884144</v>
      </c>
      <c r="E269" s="782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118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477</v>
      </c>
      <c r="B270" s="54" t="s">
        <v>478</v>
      </c>
      <c r="C270" s="31">
        <v>4301011963</v>
      </c>
      <c r="D270" s="781">
        <v>4680115885288</v>
      </c>
      <c r="E270" s="782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118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480</v>
      </c>
      <c r="B271" s="54" t="s">
        <v>481</v>
      </c>
      <c r="C271" s="31">
        <v>4301011726</v>
      </c>
      <c r="D271" s="781">
        <v>4680115884182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118</v>
      </c>
      <c r="N271" s="33"/>
      <c r="O271" s="32">
        <v>55</v>
      </c>
      <c r="P271" s="8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482</v>
      </c>
      <c r="B272" s="54" t="s">
        <v>483</v>
      </c>
      <c r="C272" s="31">
        <v>4301011722</v>
      </c>
      <c r="D272" s="781">
        <v>4680115884205</v>
      </c>
      <c r="E272" s="782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118</v>
      </c>
      <c r="N272" s="33"/>
      <c r="O272" s="32">
        <v>55</v>
      </c>
      <c r="P272" s="9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800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801"/>
      <c r="P273" s="783" t="s">
        <v>71</v>
      </c>
      <c r="Q273" s="784"/>
      <c r="R273" s="784"/>
      <c r="S273" s="784"/>
      <c r="T273" s="784"/>
      <c r="U273" s="784"/>
      <c r="V273" s="785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hidden="1" x14ac:dyDescent="0.2">
      <c r="A274" s="795"/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801"/>
      <c r="P274" s="783" t="s">
        <v>71</v>
      </c>
      <c r="Q274" s="784"/>
      <c r="R274" s="784"/>
      <c r="S274" s="784"/>
      <c r="T274" s="784"/>
      <c r="U274" s="784"/>
      <c r="V274" s="785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hidden="1" customHeight="1" x14ac:dyDescent="0.25">
      <c r="A275" s="802" t="s">
        <v>172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3"/>
      <c r="AB275" s="773"/>
      <c r="AC275" s="773"/>
    </row>
    <row r="276" spans="1:68" ht="27" hidden="1" customHeight="1" x14ac:dyDescent="0.25">
      <c r="A276" s="54" t="s">
        <v>484</v>
      </c>
      <c r="B276" s="54" t="s">
        <v>485</v>
      </c>
      <c r="C276" s="31">
        <v>4301020340</v>
      </c>
      <c r="D276" s="781">
        <v>4680115885721</v>
      </c>
      <c r="E276" s="782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121</v>
      </c>
      <c r="N276" s="33"/>
      <c r="O276" s="32">
        <v>50</v>
      </c>
      <c r="P276" s="1119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0"/>
      <c r="B277" s="795"/>
      <c r="C277" s="795"/>
      <c r="D277" s="795"/>
      <c r="E277" s="795"/>
      <c r="F277" s="795"/>
      <c r="G277" s="795"/>
      <c r="H277" s="795"/>
      <c r="I277" s="795"/>
      <c r="J277" s="795"/>
      <c r="K277" s="795"/>
      <c r="L277" s="795"/>
      <c r="M277" s="795"/>
      <c r="N277" s="795"/>
      <c r="O277" s="801"/>
      <c r="P277" s="783" t="s">
        <v>71</v>
      </c>
      <c r="Q277" s="784"/>
      <c r="R277" s="784"/>
      <c r="S277" s="784"/>
      <c r="T277" s="784"/>
      <c r="U277" s="784"/>
      <c r="V277" s="785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hidden="1" x14ac:dyDescent="0.2">
      <c r="A278" s="795"/>
      <c r="B278" s="795"/>
      <c r="C278" s="795"/>
      <c r="D278" s="795"/>
      <c r="E278" s="795"/>
      <c r="F278" s="795"/>
      <c r="G278" s="795"/>
      <c r="H278" s="795"/>
      <c r="I278" s="795"/>
      <c r="J278" s="795"/>
      <c r="K278" s="795"/>
      <c r="L278" s="795"/>
      <c r="M278" s="795"/>
      <c r="N278" s="795"/>
      <c r="O278" s="801"/>
      <c r="P278" s="783" t="s">
        <v>71</v>
      </c>
      <c r="Q278" s="784"/>
      <c r="R278" s="784"/>
      <c r="S278" s="784"/>
      <c r="T278" s="784"/>
      <c r="U278" s="784"/>
      <c r="V278" s="785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hidden="1" customHeight="1" x14ac:dyDescent="0.25">
      <c r="A279" s="794" t="s">
        <v>488</v>
      </c>
      <c r="B279" s="795"/>
      <c r="C279" s="795"/>
      <c r="D279" s="795"/>
      <c r="E279" s="795"/>
      <c r="F279" s="795"/>
      <c r="G279" s="795"/>
      <c r="H279" s="795"/>
      <c r="I279" s="795"/>
      <c r="J279" s="795"/>
      <c r="K279" s="795"/>
      <c r="L279" s="795"/>
      <c r="M279" s="795"/>
      <c r="N279" s="795"/>
      <c r="O279" s="795"/>
      <c r="P279" s="795"/>
      <c r="Q279" s="795"/>
      <c r="R279" s="795"/>
      <c r="S279" s="795"/>
      <c r="T279" s="795"/>
      <c r="U279" s="795"/>
      <c r="V279" s="795"/>
      <c r="W279" s="795"/>
      <c r="X279" s="795"/>
      <c r="Y279" s="795"/>
      <c r="Z279" s="795"/>
      <c r="AA279" s="772"/>
      <c r="AB279" s="772"/>
      <c r="AC279" s="772"/>
    </row>
    <row r="280" spans="1:68" ht="14.25" hidden="1" customHeight="1" x14ac:dyDescent="0.25">
      <c r="A280" s="802" t="s">
        <v>114</v>
      </c>
      <c r="B280" s="795"/>
      <c r="C280" s="795"/>
      <c r="D280" s="795"/>
      <c r="E280" s="795"/>
      <c r="F280" s="795"/>
      <c r="G280" s="795"/>
      <c r="H280" s="795"/>
      <c r="I280" s="795"/>
      <c r="J280" s="795"/>
      <c r="K280" s="795"/>
      <c r="L280" s="795"/>
      <c r="M280" s="795"/>
      <c r="N280" s="795"/>
      <c r="O280" s="795"/>
      <c r="P280" s="795"/>
      <c r="Q280" s="795"/>
      <c r="R280" s="795"/>
      <c r="S280" s="795"/>
      <c r="T280" s="795"/>
      <c r="U280" s="795"/>
      <c r="V280" s="795"/>
      <c r="W280" s="795"/>
      <c r="X280" s="795"/>
      <c r="Y280" s="795"/>
      <c r="Z280" s="795"/>
      <c r="AA280" s="773"/>
      <c r="AB280" s="773"/>
      <c r="AC280" s="773"/>
    </row>
    <row r="281" spans="1:68" ht="27" hidden="1" customHeight="1" x14ac:dyDescent="0.25">
      <c r="A281" s="54" t="s">
        <v>489</v>
      </c>
      <c r="B281" s="54" t="s">
        <v>490</v>
      </c>
      <c r="C281" s="31">
        <v>4301011322</v>
      </c>
      <c r="D281" s="781">
        <v>4607091387452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hidden="1" customHeight="1" x14ac:dyDescent="0.25">
      <c r="A282" s="54" t="s">
        <v>492</v>
      </c>
      <c r="B282" s="54" t="s">
        <v>493</v>
      </c>
      <c r="C282" s="31">
        <v>4301011855</v>
      </c>
      <c r="D282" s="781">
        <v>4680115885837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hidden="1" customHeight="1" x14ac:dyDescent="0.25">
      <c r="A283" s="54" t="s">
        <v>495</v>
      </c>
      <c r="B283" s="54" t="s">
        <v>496</v>
      </c>
      <c r="C283" s="31">
        <v>4301011910</v>
      </c>
      <c r="D283" s="781">
        <v>4680115885806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8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495</v>
      </c>
      <c r="B284" s="54" t="s">
        <v>499</v>
      </c>
      <c r="C284" s="31">
        <v>4301011850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118</v>
      </c>
      <c r="N284" s="33"/>
      <c r="O284" s="32">
        <v>55</v>
      </c>
      <c r="P284" s="9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hidden="1" customHeight="1" x14ac:dyDescent="0.25">
      <c r="A285" s="54" t="s">
        <v>501</v>
      </c>
      <c r="B285" s="54" t="s">
        <v>502</v>
      </c>
      <c r="C285" s="31">
        <v>4301011313</v>
      </c>
      <c r="D285" s="781">
        <v>4607091385984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55</v>
      </c>
      <c r="P285" s="96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504</v>
      </c>
      <c r="B286" s="54" t="s">
        <v>505</v>
      </c>
      <c r="C286" s="31">
        <v>4301011853</v>
      </c>
      <c r="D286" s="781">
        <v>4680115885851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118</v>
      </c>
      <c r="N286" s="33"/>
      <c r="O286" s="32">
        <v>55</v>
      </c>
      <c r="P286" s="8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hidden="1" customHeight="1" x14ac:dyDescent="0.25">
      <c r="A287" s="54" t="s">
        <v>507</v>
      </c>
      <c r="B287" s="54" t="s">
        <v>508</v>
      </c>
      <c r="C287" s="31">
        <v>4301011319</v>
      </c>
      <c r="D287" s="781">
        <v>4607091387469</v>
      </c>
      <c r="E287" s="782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118</v>
      </c>
      <c r="N287" s="33"/>
      <c r="O287" s="32">
        <v>55</v>
      </c>
      <c r="P287" s="91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510</v>
      </c>
      <c r="B288" s="54" t="s">
        <v>511</v>
      </c>
      <c r="C288" s="31">
        <v>4301011852</v>
      </c>
      <c r="D288" s="781">
        <v>4680115885844</v>
      </c>
      <c r="E288" s="782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118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512</v>
      </c>
      <c r="B289" s="54" t="s">
        <v>513</v>
      </c>
      <c r="C289" s="31">
        <v>4301011316</v>
      </c>
      <c r="D289" s="781">
        <v>4607091387438</v>
      </c>
      <c r="E289" s="782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118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515</v>
      </c>
      <c r="B290" s="54" t="s">
        <v>516</v>
      </c>
      <c r="C290" s="31">
        <v>4301011851</v>
      </c>
      <c r="D290" s="781">
        <v>4680115885820</v>
      </c>
      <c r="E290" s="782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118</v>
      </c>
      <c r="N290" s="33"/>
      <c r="O290" s="32">
        <v>55</v>
      </c>
      <c r="P290" s="82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12</v>
      </c>
      <c r="Y290" s="778">
        <f t="shared" si="62"/>
        <v>12</v>
      </c>
      <c r="Z290" s="36">
        <f>IFERROR(IF(Y290=0,"",ROUNDUP(Y290/H290,0)*0.00902),"")</f>
        <v>2.7060000000000001E-2</v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12.629999999999999</v>
      </c>
      <c r="BN290" s="64">
        <f t="shared" si="64"/>
        <v>12.629999999999999</v>
      </c>
      <c r="BO290" s="64">
        <f t="shared" si="65"/>
        <v>2.2727272727272728E-2</v>
      </c>
      <c r="BP290" s="64">
        <f t="shared" si="66"/>
        <v>2.2727272727272728E-2</v>
      </c>
    </row>
    <row r="291" spans="1:68" x14ac:dyDescent="0.2">
      <c r="A291" s="800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801"/>
      <c r="P291" s="783" t="s">
        <v>71</v>
      </c>
      <c r="Q291" s="784"/>
      <c r="R291" s="784"/>
      <c r="S291" s="784"/>
      <c r="T291" s="784"/>
      <c r="U291" s="784"/>
      <c r="V291" s="785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3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3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2.7060000000000001E-2</v>
      </c>
      <c r="AA291" s="780"/>
      <c r="AB291" s="780"/>
      <c r="AC291" s="780"/>
    </row>
    <row r="292" spans="1:68" x14ac:dyDescent="0.2">
      <c r="A292" s="795"/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801"/>
      <c r="P292" s="783" t="s">
        <v>71</v>
      </c>
      <c r="Q292" s="784"/>
      <c r="R292" s="784"/>
      <c r="S292" s="784"/>
      <c r="T292" s="784"/>
      <c r="U292" s="784"/>
      <c r="V292" s="785"/>
      <c r="W292" s="37" t="s">
        <v>69</v>
      </c>
      <c r="X292" s="779">
        <f>IFERROR(SUM(X281:X290),"0")</f>
        <v>12</v>
      </c>
      <c r="Y292" s="779">
        <f>IFERROR(SUM(Y281:Y290),"0")</f>
        <v>12</v>
      </c>
      <c r="Z292" s="37"/>
      <c r="AA292" s="780"/>
      <c r="AB292" s="780"/>
      <c r="AC292" s="780"/>
    </row>
    <row r="293" spans="1:68" ht="16.5" hidden="1" customHeight="1" x14ac:dyDescent="0.25">
      <c r="A293" s="794" t="s">
        <v>517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2"/>
      <c r="AB293" s="772"/>
      <c r="AC293" s="772"/>
    </row>
    <row r="294" spans="1:68" ht="14.25" hidden="1" customHeight="1" x14ac:dyDescent="0.25">
      <c r="A294" s="802" t="s">
        <v>114</v>
      </c>
      <c r="B294" s="795"/>
      <c r="C294" s="795"/>
      <c r="D294" s="795"/>
      <c r="E294" s="795"/>
      <c r="F294" s="795"/>
      <c r="G294" s="795"/>
      <c r="H294" s="795"/>
      <c r="I294" s="795"/>
      <c r="J294" s="795"/>
      <c r="K294" s="795"/>
      <c r="L294" s="795"/>
      <c r="M294" s="795"/>
      <c r="N294" s="795"/>
      <c r="O294" s="795"/>
      <c r="P294" s="795"/>
      <c r="Q294" s="795"/>
      <c r="R294" s="795"/>
      <c r="S294" s="795"/>
      <c r="T294" s="795"/>
      <c r="U294" s="795"/>
      <c r="V294" s="795"/>
      <c r="W294" s="795"/>
      <c r="X294" s="795"/>
      <c r="Y294" s="795"/>
      <c r="Z294" s="795"/>
      <c r="AA294" s="773"/>
      <c r="AB294" s="773"/>
      <c r="AC294" s="773"/>
    </row>
    <row r="295" spans="1:68" ht="27" hidden="1" customHeight="1" x14ac:dyDescent="0.25">
      <c r="A295" s="54" t="s">
        <v>518</v>
      </c>
      <c r="B295" s="54" t="s">
        <v>519</v>
      </c>
      <c r="C295" s="31">
        <v>4301011876</v>
      </c>
      <c r="D295" s="781">
        <v>4680115885707</v>
      </c>
      <c r="E295" s="782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118</v>
      </c>
      <c r="N295" s="33"/>
      <c r="O295" s="32">
        <v>31</v>
      </c>
      <c r="P295" s="111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0"/>
      <c r="B296" s="795"/>
      <c r="C296" s="795"/>
      <c r="D296" s="795"/>
      <c r="E296" s="795"/>
      <c r="F296" s="795"/>
      <c r="G296" s="795"/>
      <c r="H296" s="795"/>
      <c r="I296" s="795"/>
      <c r="J296" s="795"/>
      <c r="K296" s="795"/>
      <c r="L296" s="795"/>
      <c r="M296" s="795"/>
      <c r="N296" s="795"/>
      <c r="O296" s="801"/>
      <c r="P296" s="783" t="s">
        <v>71</v>
      </c>
      <c r="Q296" s="784"/>
      <c r="R296" s="784"/>
      <c r="S296" s="784"/>
      <c r="T296" s="784"/>
      <c r="U296" s="784"/>
      <c r="V296" s="785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hidden="1" x14ac:dyDescent="0.2">
      <c r="A297" s="795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801"/>
      <c r="P297" s="783" t="s">
        <v>71</v>
      </c>
      <c r="Q297" s="784"/>
      <c r="R297" s="784"/>
      <c r="S297" s="784"/>
      <c r="T297" s="784"/>
      <c r="U297" s="784"/>
      <c r="V297" s="785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hidden="1" customHeight="1" x14ac:dyDescent="0.25">
      <c r="A298" s="794" t="s">
        <v>520</v>
      </c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5"/>
      <c r="P298" s="795"/>
      <c r="Q298" s="795"/>
      <c r="R298" s="795"/>
      <c r="S298" s="795"/>
      <c r="T298" s="795"/>
      <c r="U298" s="795"/>
      <c r="V298" s="795"/>
      <c r="W298" s="795"/>
      <c r="X298" s="795"/>
      <c r="Y298" s="795"/>
      <c r="Z298" s="795"/>
      <c r="AA298" s="772"/>
      <c r="AB298" s="772"/>
      <c r="AC298" s="772"/>
    </row>
    <row r="299" spans="1:68" ht="14.25" hidden="1" customHeight="1" x14ac:dyDescent="0.25">
      <c r="A299" s="802" t="s">
        <v>114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3"/>
      <c r="AB299" s="773"/>
      <c r="AC299" s="773"/>
    </row>
    <row r="300" spans="1:68" ht="27" hidden="1" customHeight="1" x14ac:dyDescent="0.25">
      <c r="A300" s="54" t="s">
        <v>521</v>
      </c>
      <c r="B300" s="54" t="s">
        <v>522</v>
      </c>
      <c r="C300" s="31">
        <v>4301011223</v>
      </c>
      <c r="D300" s="781">
        <v>4607091383423</v>
      </c>
      <c r="E300" s="782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121</v>
      </c>
      <c r="N300" s="33"/>
      <c r="O300" s="32">
        <v>35</v>
      </c>
      <c r="P30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119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523</v>
      </c>
      <c r="B301" s="54" t="s">
        <v>524</v>
      </c>
      <c r="C301" s="31">
        <v>4301011879</v>
      </c>
      <c r="D301" s="781">
        <v>4680115885691</v>
      </c>
      <c r="E301" s="782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526</v>
      </c>
      <c r="B302" s="54" t="s">
        <v>527</v>
      </c>
      <c r="C302" s="31">
        <v>4301011878</v>
      </c>
      <c r="D302" s="781">
        <v>4680115885660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0"/>
      <c r="B303" s="795"/>
      <c r="C303" s="795"/>
      <c r="D303" s="795"/>
      <c r="E303" s="795"/>
      <c r="F303" s="795"/>
      <c r="G303" s="795"/>
      <c r="H303" s="795"/>
      <c r="I303" s="795"/>
      <c r="J303" s="795"/>
      <c r="K303" s="795"/>
      <c r="L303" s="795"/>
      <c r="M303" s="795"/>
      <c r="N303" s="795"/>
      <c r="O303" s="801"/>
      <c r="P303" s="783" t="s">
        <v>71</v>
      </c>
      <c r="Q303" s="784"/>
      <c r="R303" s="784"/>
      <c r="S303" s="784"/>
      <c r="T303" s="784"/>
      <c r="U303" s="784"/>
      <c r="V303" s="785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hidden="1" x14ac:dyDescent="0.2">
      <c r="A304" s="795"/>
      <c r="B304" s="795"/>
      <c r="C304" s="795"/>
      <c r="D304" s="795"/>
      <c r="E304" s="795"/>
      <c r="F304" s="795"/>
      <c r="G304" s="795"/>
      <c r="H304" s="795"/>
      <c r="I304" s="795"/>
      <c r="J304" s="795"/>
      <c r="K304" s="795"/>
      <c r="L304" s="795"/>
      <c r="M304" s="795"/>
      <c r="N304" s="795"/>
      <c r="O304" s="801"/>
      <c r="P304" s="783" t="s">
        <v>71</v>
      </c>
      <c r="Q304" s="784"/>
      <c r="R304" s="784"/>
      <c r="S304" s="784"/>
      <c r="T304" s="784"/>
      <c r="U304" s="784"/>
      <c r="V304" s="785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hidden="1" customHeight="1" x14ac:dyDescent="0.25">
      <c r="A305" s="794" t="s">
        <v>529</v>
      </c>
      <c r="B305" s="795"/>
      <c r="C305" s="795"/>
      <c r="D305" s="795"/>
      <c r="E305" s="795"/>
      <c r="F305" s="795"/>
      <c r="G305" s="795"/>
      <c r="H305" s="795"/>
      <c r="I305" s="795"/>
      <c r="J305" s="795"/>
      <c r="K305" s="795"/>
      <c r="L305" s="795"/>
      <c r="M305" s="795"/>
      <c r="N305" s="795"/>
      <c r="O305" s="795"/>
      <c r="P305" s="795"/>
      <c r="Q305" s="795"/>
      <c r="R305" s="795"/>
      <c r="S305" s="795"/>
      <c r="T305" s="795"/>
      <c r="U305" s="795"/>
      <c r="V305" s="795"/>
      <c r="W305" s="795"/>
      <c r="X305" s="795"/>
      <c r="Y305" s="795"/>
      <c r="Z305" s="795"/>
      <c r="AA305" s="772"/>
      <c r="AB305" s="772"/>
      <c r="AC305" s="772"/>
    </row>
    <row r="306" spans="1:68" ht="14.25" hidden="1" customHeight="1" x14ac:dyDescent="0.25">
      <c r="A306" s="802" t="s">
        <v>73</v>
      </c>
      <c r="B306" s="795"/>
      <c r="C306" s="795"/>
      <c r="D306" s="795"/>
      <c r="E306" s="795"/>
      <c r="F306" s="795"/>
      <c r="G306" s="795"/>
      <c r="H306" s="795"/>
      <c r="I306" s="795"/>
      <c r="J306" s="795"/>
      <c r="K306" s="795"/>
      <c r="L306" s="795"/>
      <c r="M306" s="795"/>
      <c r="N306" s="795"/>
      <c r="O306" s="795"/>
      <c r="P306" s="795"/>
      <c r="Q306" s="795"/>
      <c r="R306" s="795"/>
      <c r="S306" s="795"/>
      <c r="T306" s="795"/>
      <c r="U306" s="795"/>
      <c r="V306" s="795"/>
      <c r="W306" s="795"/>
      <c r="X306" s="795"/>
      <c r="Y306" s="795"/>
      <c r="Z306" s="795"/>
      <c r="AA306" s="773"/>
      <c r="AB306" s="773"/>
      <c r="AC306" s="773"/>
    </row>
    <row r="307" spans="1:68" ht="27" hidden="1" customHeight="1" x14ac:dyDescent="0.25">
      <c r="A307" s="54" t="s">
        <v>530</v>
      </c>
      <c r="B307" s="54" t="s">
        <v>531</v>
      </c>
      <c r="C307" s="31">
        <v>4301051409</v>
      </c>
      <c r="D307" s="781">
        <v>4680115881556</v>
      </c>
      <c r="E307" s="782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121</v>
      </c>
      <c r="N307" s="33"/>
      <c r="O307" s="32">
        <v>45</v>
      </c>
      <c r="P307" s="120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hidden="1" customHeight="1" x14ac:dyDescent="0.25">
      <c r="A308" s="54" t="s">
        <v>533</v>
      </c>
      <c r="B308" s="54" t="s">
        <v>534</v>
      </c>
      <c r="C308" s="31">
        <v>4301051506</v>
      </c>
      <c r="D308" s="781">
        <v>4680115881037</v>
      </c>
      <c r="E308" s="782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hidden="1" customHeight="1" x14ac:dyDescent="0.25">
      <c r="A309" s="54" t="s">
        <v>536</v>
      </c>
      <c r="B309" s="54" t="s">
        <v>537</v>
      </c>
      <c r="C309" s="31">
        <v>4301051893</v>
      </c>
      <c r="D309" s="781">
        <v>4680115886186</v>
      </c>
      <c r="E309" s="782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121</v>
      </c>
      <c r="N309" s="33"/>
      <c r="O309" s="32">
        <v>45</v>
      </c>
      <c r="P309" s="1007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540</v>
      </c>
      <c r="B310" s="54" t="s">
        <v>541</v>
      </c>
      <c r="C310" s="31">
        <v>4301051487</v>
      </c>
      <c r="D310" s="781">
        <v>4680115881228</v>
      </c>
      <c r="E310" s="782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hidden="1" customHeight="1" x14ac:dyDescent="0.25">
      <c r="A311" s="54" t="s">
        <v>542</v>
      </c>
      <c r="B311" s="54" t="s">
        <v>543</v>
      </c>
      <c r="C311" s="31">
        <v>4301051384</v>
      </c>
      <c r="D311" s="781">
        <v>4680115881211</v>
      </c>
      <c r="E311" s="782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128</v>
      </c>
      <c r="M311" s="33" t="s">
        <v>68</v>
      </c>
      <c r="N311" s="33"/>
      <c r="O311" s="32">
        <v>45</v>
      </c>
      <c r="P311" s="9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532</v>
      </c>
      <c r="AG311" s="64"/>
      <c r="AJ311" s="68" t="s">
        <v>129</v>
      </c>
      <c r="AK311" s="68">
        <v>28.8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27" hidden="1" customHeight="1" x14ac:dyDescent="0.25">
      <c r="A312" s="54" t="s">
        <v>544</v>
      </c>
      <c r="B312" s="54" t="s">
        <v>545</v>
      </c>
      <c r="C312" s="31">
        <v>4301051378</v>
      </c>
      <c r="D312" s="781">
        <v>4680115881020</v>
      </c>
      <c r="E312" s="782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idden="1" x14ac:dyDescent="0.2">
      <c r="A313" s="800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801"/>
      <c r="P313" s="783" t="s">
        <v>71</v>
      </c>
      <c r="Q313" s="784"/>
      <c r="R313" s="784"/>
      <c r="S313" s="784"/>
      <c r="T313" s="784"/>
      <c r="U313" s="784"/>
      <c r="V313" s="785"/>
      <c r="W313" s="37" t="s">
        <v>72</v>
      </c>
      <c r="X313" s="779">
        <f>IFERROR(X307/H307,"0")+IFERROR(X308/H308,"0")+IFERROR(X309/H309,"0")+IFERROR(X310/H310,"0")+IFERROR(X311/H311,"0")+IFERROR(X312/H312,"0")</f>
        <v>0</v>
      </c>
      <c r="Y313" s="779">
        <f>IFERROR(Y307/H307,"0")+IFERROR(Y308/H308,"0")+IFERROR(Y309/H309,"0")+IFERROR(Y310/H310,"0")+IFERROR(Y311/H311,"0")+IFERROR(Y312/H312,"0")</f>
        <v>0</v>
      </c>
      <c r="Z313" s="779">
        <f>IFERROR(IF(Z307="",0,Z307),"0")+IFERROR(IF(Z308="",0,Z308),"0")+IFERROR(IF(Z309="",0,Z309),"0")+IFERROR(IF(Z310="",0,Z310),"0")+IFERROR(IF(Z311="",0,Z311),"0")+IFERROR(IF(Z312="",0,Z312),"0")</f>
        <v>0</v>
      </c>
      <c r="AA313" s="780"/>
      <c r="AB313" s="780"/>
      <c r="AC313" s="780"/>
    </row>
    <row r="314" spans="1:68" hidden="1" x14ac:dyDescent="0.2">
      <c r="A314" s="795"/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801"/>
      <c r="P314" s="783" t="s">
        <v>71</v>
      </c>
      <c r="Q314" s="784"/>
      <c r="R314" s="784"/>
      <c r="S314" s="784"/>
      <c r="T314" s="784"/>
      <c r="U314" s="784"/>
      <c r="V314" s="785"/>
      <c r="W314" s="37" t="s">
        <v>69</v>
      </c>
      <c r="X314" s="779">
        <f>IFERROR(SUM(X307:X312),"0")</f>
        <v>0</v>
      </c>
      <c r="Y314" s="779">
        <f>IFERROR(SUM(Y307:Y312),"0")</f>
        <v>0</v>
      </c>
      <c r="Z314" s="37"/>
      <c r="AA314" s="780"/>
      <c r="AB314" s="780"/>
      <c r="AC314" s="780"/>
    </row>
    <row r="315" spans="1:68" ht="16.5" hidden="1" customHeight="1" x14ac:dyDescent="0.25">
      <c r="A315" s="794" t="s">
        <v>547</v>
      </c>
      <c r="B315" s="795"/>
      <c r="C315" s="795"/>
      <c r="D315" s="795"/>
      <c r="E315" s="795"/>
      <c r="F315" s="795"/>
      <c r="G315" s="795"/>
      <c r="H315" s="795"/>
      <c r="I315" s="795"/>
      <c r="J315" s="795"/>
      <c r="K315" s="795"/>
      <c r="L315" s="795"/>
      <c r="M315" s="795"/>
      <c r="N315" s="795"/>
      <c r="O315" s="795"/>
      <c r="P315" s="795"/>
      <c r="Q315" s="795"/>
      <c r="R315" s="795"/>
      <c r="S315" s="795"/>
      <c r="T315" s="795"/>
      <c r="U315" s="795"/>
      <c r="V315" s="795"/>
      <c r="W315" s="795"/>
      <c r="X315" s="795"/>
      <c r="Y315" s="795"/>
      <c r="Z315" s="795"/>
      <c r="AA315" s="772"/>
      <c r="AB315" s="772"/>
      <c r="AC315" s="772"/>
    </row>
    <row r="316" spans="1:68" ht="14.25" hidden="1" customHeight="1" x14ac:dyDescent="0.25">
      <c r="A316" s="802" t="s">
        <v>114</v>
      </c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5"/>
      <c r="P316" s="795"/>
      <c r="Q316" s="795"/>
      <c r="R316" s="795"/>
      <c r="S316" s="795"/>
      <c r="T316" s="795"/>
      <c r="U316" s="795"/>
      <c r="V316" s="795"/>
      <c r="W316" s="795"/>
      <c r="X316" s="795"/>
      <c r="Y316" s="795"/>
      <c r="Z316" s="795"/>
      <c r="AA316" s="773"/>
      <c r="AB316" s="773"/>
      <c r="AC316" s="773"/>
    </row>
    <row r="317" spans="1:68" ht="27" hidden="1" customHeight="1" x14ac:dyDescent="0.25">
      <c r="A317" s="54" t="s">
        <v>548</v>
      </c>
      <c r="B317" s="54" t="s">
        <v>549</v>
      </c>
      <c r="C317" s="31">
        <v>4301011306</v>
      </c>
      <c r="D317" s="781">
        <v>4607091389296</v>
      </c>
      <c r="E317" s="782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121</v>
      </c>
      <c r="N317" s="33"/>
      <c r="O317" s="32">
        <v>45</v>
      </c>
      <c r="P317" s="113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0"/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801"/>
      <c r="P318" s="783" t="s">
        <v>71</v>
      </c>
      <c r="Q318" s="784"/>
      <c r="R318" s="784"/>
      <c r="S318" s="784"/>
      <c r="T318" s="784"/>
      <c r="U318" s="784"/>
      <c r="V318" s="785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hidden="1" x14ac:dyDescent="0.2">
      <c r="A319" s="795"/>
      <c r="B319" s="795"/>
      <c r="C319" s="795"/>
      <c r="D319" s="795"/>
      <c r="E319" s="795"/>
      <c r="F319" s="795"/>
      <c r="G319" s="795"/>
      <c r="H319" s="795"/>
      <c r="I319" s="795"/>
      <c r="J319" s="795"/>
      <c r="K319" s="795"/>
      <c r="L319" s="795"/>
      <c r="M319" s="795"/>
      <c r="N319" s="795"/>
      <c r="O319" s="801"/>
      <c r="P319" s="783" t="s">
        <v>71</v>
      </c>
      <c r="Q319" s="784"/>
      <c r="R319" s="784"/>
      <c r="S319" s="784"/>
      <c r="T319" s="784"/>
      <c r="U319" s="784"/>
      <c r="V319" s="785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hidden="1" customHeight="1" x14ac:dyDescent="0.25">
      <c r="A320" s="802" t="s">
        <v>64</v>
      </c>
      <c r="B320" s="795"/>
      <c r="C320" s="795"/>
      <c r="D320" s="795"/>
      <c r="E320" s="795"/>
      <c r="F320" s="795"/>
      <c r="G320" s="795"/>
      <c r="H320" s="795"/>
      <c r="I320" s="795"/>
      <c r="J320" s="795"/>
      <c r="K320" s="795"/>
      <c r="L320" s="795"/>
      <c r="M320" s="795"/>
      <c r="N320" s="795"/>
      <c r="O320" s="795"/>
      <c r="P320" s="795"/>
      <c r="Q320" s="795"/>
      <c r="R320" s="795"/>
      <c r="S320" s="795"/>
      <c r="T320" s="795"/>
      <c r="U320" s="795"/>
      <c r="V320" s="795"/>
      <c r="W320" s="795"/>
      <c r="X320" s="795"/>
      <c r="Y320" s="795"/>
      <c r="Z320" s="795"/>
      <c r="AA320" s="773"/>
      <c r="AB320" s="773"/>
      <c r="AC320" s="773"/>
    </row>
    <row r="321" spans="1:68" ht="27" hidden="1" customHeight="1" x14ac:dyDescent="0.25">
      <c r="A321" s="54" t="s">
        <v>551</v>
      </c>
      <c r="B321" s="54" t="s">
        <v>552</v>
      </c>
      <c r="C321" s="31">
        <v>4301031163</v>
      </c>
      <c r="D321" s="781">
        <v>4680115880344</v>
      </c>
      <c r="E321" s="782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05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0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801"/>
      <c r="P322" s="783" t="s">
        <v>71</v>
      </c>
      <c r="Q322" s="784"/>
      <c r="R322" s="784"/>
      <c r="S322" s="784"/>
      <c r="T322" s="784"/>
      <c r="U322" s="784"/>
      <c r="V322" s="785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hidden="1" x14ac:dyDescent="0.2">
      <c r="A323" s="795"/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801"/>
      <c r="P323" s="783" t="s">
        <v>71</v>
      </c>
      <c r="Q323" s="784"/>
      <c r="R323" s="784"/>
      <c r="S323" s="784"/>
      <c r="T323" s="784"/>
      <c r="U323" s="784"/>
      <c r="V323" s="785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hidden="1" customHeight="1" x14ac:dyDescent="0.25">
      <c r="A324" s="802" t="s">
        <v>73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3"/>
      <c r="AB324" s="773"/>
      <c r="AC324" s="773"/>
    </row>
    <row r="325" spans="1:68" ht="27" hidden="1" customHeight="1" x14ac:dyDescent="0.25">
      <c r="A325" s="54" t="s">
        <v>554</v>
      </c>
      <c r="B325" s="54" t="s">
        <v>555</v>
      </c>
      <c r="C325" s="31">
        <v>4301051731</v>
      </c>
      <c r="D325" s="781">
        <v>4680115884618</v>
      </c>
      <c r="E325" s="782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0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801"/>
      <c r="P326" s="783" t="s">
        <v>71</v>
      </c>
      <c r="Q326" s="784"/>
      <c r="R326" s="784"/>
      <c r="S326" s="784"/>
      <c r="T326" s="784"/>
      <c r="U326" s="784"/>
      <c r="V326" s="785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801"/>
      <c r="P327" s="783" t="s">
        <v>71</v>
      </c>
      <c r="Q327" s="784"/>
      <c r="R327" s="784"/>
      <c r="S327" s="784"/>
      <c r="T327" s="784"/>
      <c r="U327" s="784"/>
      <c r="V327" s="785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hidden="1" customHeight="1" x14ac:dyDescent="0.25">
      <c r="A328" s="794" t="s">
        <v>557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2"/>
      <c r="AB328" s="772"/>
      <c r="AC328" s="772"/>
    </row>
    <row r="329" spans="1:68" ht="14.25" hidden="1" customHeight="1" x14ac:dyDescent="0.25">
      <c r="A329" s="802" t="s">
        <v>114</v>
      </c>
      <c r="B329" s="795"/>
      <c r="C329" s="795"/>
      <c r="D329" s="795"/>
      <c r="E329" s="795"/>
      <c r="F329" s="795"/>
      <c r="G329" s="795"/>
      <c r="H329" s="795"/>
      <c r="I329" s="795"/>
      <c r="J329" s="795"/>
      <c r="K329" s="795"/>
      <c r="L329" s="795"/>
      <c r="M329" s="795"/>
      <c r="N329" s="795"/>
      <c r="O329" s="795"/>
      <c r="P329" s="795"/>
      <c r="Q329" s="795"/>
      <c r="R329" s="795"/>
      <c r="S329" s="795"/>
      <c r="T329" s="795"/>
      <c r="U329" s="795"/>
      <c r="V329" s="795"/>
      <c r="W329" s="795"/>
      <c r="X329" s="795"/>
      <c r="Y329" s="795"/>
      <c r="Z329" s="795"/>
      <c r="AA329" s="773"/>
      <c r="AB329" s="773"/>
      <c r="AC329" s="773"/>
    </row>
    <row r="330" spans="1:68" ht="27" hidden="1" customHeight="1" x14ac:dyDescent="0.25">
      <c r="A330" s="54" t="s">
        <v>558</v>
      </c>
      <c r="B330" s="54" t="s">
        <v>559</v>
      </c>
      <c r="C330" s="31">
        <v>4301011353</v>
      </c>
      <c r="D330" s="781">
        <v>4607091389807</v>
      </c>
      <c r="E330" s="782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10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0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801"/>
      <c r="P331" s="783" t="s">
        <v>71</v>
      </c>
      <c r="Q331" s="784"/>
      <c r="R331" s="784"/>
      <c r="S331" s="784"/>
      <c r="T331" s="784"/>
      <c r="U331" s="784"/>
      <c r="V331" s="785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hidden="1" x14ac:dyDescent="0.2">
      <c r="A332" s="795"/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801"/>
      <c r="P332" s="783" t="s">
        <v>71</v>
      </c>
      <c r="Q332" s="784"/>
      <c r="R332" s="784"/>
      <c r="S332" s="784"/>
      <c r="T332" s="784"/>
      <c r="U332" s="784"/>
      <c r="V332" s="785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hidden="1" customHeight="1" x14ac:dyDescent="0.25">
      <c r="A333" s="802" t="s">
        <v>64</v>
      </c>
      <c r="B333" s="795"/>
      <c r="C333" s="795"/>
      <c r="D333" s="795"/>
      <c r="E333" s="795"/>
      <c r="F333" s="795"/>
      <c r="G333" s="795"/>
      <c r="H333" s="795"/>
      <c r="I333" s="795"/>
      <c r="J333" s="795"/>
      <c r="K333" s="795"/>
      <c r="L333" s="795"/>
      <c r="M333" s="795"/>
      <c r="N333" s="795"/>
      <c r="O333" s="795"/>
      <c r="P333" s="795"/>
      <c r="Q333" s="795"/>
      <c r="R333" s="795"/>
      <c r="S333" s="795"/>
      <c r="T333" s="795"/>
      <c r="U333" s="795"/>
      <c r="V333" s="795"/>
      <c r="W333" s="795"/>
      <c r="X333" s="795"/>
      <c r="Y333" s="795"/>
      <c r="Z333" s="795"/>
      <c r="AA333" s="773"/>
      <c r="AB333" s="773"/>
      <c r="AC333" s="773"/>
    </row>
    <row r="334" spans="1:68" ht="27" hidden="1" customHeight="1" x14ac:dyDescent="0.25">
      <c r="A334" s="54" t="s">
        <v>561</v>
      </c>
      <c r="B334" s="54" t="s">
        <v>562</v>
      </c>
      <c r="C334" s="31">
        <v>4301031164</v>
      </c>
      <c r="D334" s="781">
        <v>4680115880481</v>
      </c>
      <c r="E334" s="782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0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801"/>
      <c r="P335" s="783" t="s">
        <v>71</v>
      </c>
      <c r="Q335" s="784"/>
      <c r="R335" s="784"/>
      <c r="S335" s="784"/>
      <c r="T335" s="784"/>
      <c r="U335" s="784"/>
      <c r="V335" s="785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801"/>
      <c r="P336" s="783" t="s">
        <v>71</v>
      </c>
      <c r="Q336" s="784"/>
      <c r="R336" s="784"/>
      <c r="S336" s="784"/>
      <c r="T336" s="784"/>
      <c r="U336" s="784"/>
      <c r="V336" s="785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hidden="1" customHeight="1" x14ac:dyDescent="0.25">
      <c r="A337" s="802" t="s">
        <v>73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3"/>
      <c r="AB337" s="773"/>
      <c r="AC337" s="773"/>
    </row>
    <row r="338" spans="1:68" ht="27" hidden="1" customHeight="1" x14ac:dyDescent="0.25">
      <c r="A338" s="54" t="s">
        <v>564</v>
      </c>
      <c r="B338" s="54" t="s">
        <v>565</v>
      </c>
      <c r="C338" s="31">
        <v>4301051344</v>
      </c>
      <c r="D338" s="781">
        <v>4680115880412</v>
      </c>
      <c r="E338" s="782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121</v>
      </c>
      <c r="N338" s="33"/>
      <c r="O338" s="32">
        <v>45</v>
      </c>
      <c r="P338" s="121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567</v>
      </c>
      <c r="B339" s="54" t="s">
        <v>568</v>
      </c>
      <c r="C339" s="31">
        <v>4301051277</v>
      </c>
      <c r="D339" s="781">
        <v>4680115880511</v>
      </c>
      <c r="E339" s="782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121</v>
      </c>
      <c r="N339" s="33"/>
      <c r="O339" s="32">
        <v>40</v>
      </c>
      <c r="P339" s="88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0"/>
      <c r="B340" s="795"/>
      <c r="C340" s="795"/>
      <c r="D340" s="795"/>
      <c r="E340" s="795"/>
      <c r="F340" s="795"/>
      <c r="G340" s="795"/>
      <c r="H340" s="795"/>
      <c r="I340" s="795"/>
      <c r="J340" s="795"/>
      <c r="K340" s="795"/>
      <c r="L340" s="795"/>
      <c r="M340" s="795"/>
      <c r="N340" s="795"/>
      <c r="O340" s="801"/>
      <c r="P340" s="783" t="s">
        <v>71</v>
      </c>
      <c r="Q340" s="784"/>
      <c r="R340" s="784"/>
      <c r="S340" s="784"/>
      <c r="T340" s="784"/>
      <c r="U340" s="784"/>
      <c r="V340" s="785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hidden="1" x14ac:dyDescent="0.2">
      <c r="A341" s="795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801"/>
      <c r="P341" s="783" t="s">
        <v>71</v>
      </c>
      <c r="Q341" s="784"/>
      <c r="R341" s="784"/>
      <c r="S341" s="784"/>
      <c r="T341" s="784"/>
      <c r="U341" s="784"/>
      <c r="V341" s="785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hidden="1" customHeight="1" x14ac:dyDescent="0.25">
      <c r="A342" s="794" t="s">
        <v>570</v>
      </c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5"/>
      <c r="P342" s="795"/>
      <c r="Q342" s="795"/>
      <c r="R342" s="795"/>
      <c r="S342" s="795"/>
      <c r="T342" s="795"/>
      <c r="U342" s="795"/>
      <c r="V342" s="795"/>
      <c r="W342" s="795"/>
      <c r="X342" s="795"/>
      <c r="Y342" s="795"/>
      <c r="Z342" s="795"/>
      <c r="AA342" s="772"/>
      <c r="AB342" s="772"/>
      <c r="AC342" s="772"/>
    </row>
    <row r="343" spans="1:68" ht="14.25" hidden="1" customHeight="1" x14ac:dyDescent="0.25">
      <c r="A343" s="802" t="s">
        <v>114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3"/>
      <c r="AB343" s="773"/>
      <c r="AC343" s="773"/>
    </row>
    <row r="344" spans="1:68" ht="27" hidden="1" customHeight="1" x14ac:dyDescent="0.25">
      <c r="A344" s="54" t="s">
        <v>571</v>
      </c>
      <c r="B344" s="54" t="s">
        <v>572</v>
      </c>
      <c r="C344" s="31">
        <v>4301011593</v>
      </c>
      <c r="D344" s="781">
        <v>4680115882973</v>
      </c>
      <c r="E344" s="782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118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0"/>
      <c r="B345" s="795"/>
      <c r="C345" s="795"/>
      <c r="D345" s="795"/>
      <c r="E345" s="795"/>
      <c r="F345" s="795"/>
      <c r="G345" s="795"/>
      <c r="H345" s="795"/>
      <c r="I345" s="795"/>
      <c r="J345" s="795"/>
      <c r="K345" s="795"/>
      <c r="L345" s="795"/>
      <c r="M345" s="795"/>
      <c r="N345" s="795"/>
      <c r="O345" s="801"/>
      <c r="P345" s="783" t="s">
        <v>71</v>
      </c>
      <c r="Q345" s="784"/>
      <c r="R345" s="784"/>
      <c r="S345" s="784"/>
      <c r="T345" s="784"/>
      <c r="U345" s="784"/>
      <c r="V345" s="785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hidden="1" x14ac:dyDescent="0.2">
      <c r="A346" s="795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801"/>
      <c r="P346" s="783" t="s">
        <v>71</v>
      </c>
      <c r="Q346" s="784"/>
      <c r="R346" s="784"/>
      <c r="S346" s="784"/>
      <c r="T346" s="784"/>
      <c r="U346" s="784"/>
      <c r="V346" s="785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hidden="1" customHeight="1" x14ac:dyDescent="0.25">
      <c r="A347" s="802" t="s">
        <v>64</v>
      </c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5"/>
      <c r="P347" s="795"/>
      <c r="Q347" s="795"/>
      <c r="R347" s="795"/>
      <c r="S347" s="795"/>
      <c r="T347" s="795"/>
      <c r="U347" s="795"/>
      <c r="V347" s="795"/>
      <c r="W347" s="795"/>
      <c r="X347" s="795"/>
      <c r="Y347" s="795"/>
      <c r="Z347" s="795"/>
      <c r="AA347" s="773"/>
      <c r="AB347" s="773"/>
      <c r="AC347" s="773"/>
    </row>
    <row r="348" spans="1:68" ht="27" hidden="1" customHeight="1" x14ac:dyDescent="0.25">
      <c r="A348" s="54" t="s">
        <v>573</v>
      </c>
      <c r="B348" s="54" t="s">
        <v>574</v>
      </c>
      <c r="C348" s="31">
        <v>4301031305</v>
      </c>
      <c r="D348" s="781">
        <v>4607091389845</v>
      </c>
      <c r="E348" s="782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576</v>
      </c>
      <c r="B349" s="54" t="s">
        <v>577</v>
      </c>
      <c r="C349" s="31">
        <v>4301031306</v>
      </c>
      <c r="D349" s="781">
        <v>4680115882881</v>
      </c>
      <c r="E349" s="782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800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801"/>
      <c r="P350" s="783" t="s">
        <v>71</v>
      </c>
      <c r="Q350" s="784"/>
      <c r="R350" s="784"/>
      <c r="S350" s="784"/>
      <c r="T350" s="784"/>
      <c r="U350" s="784"/>
      <c r="V350" s="785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801"/>
      <c r="P351" s="783" t="s">
        <v>71</v>
      </c>
      <c r="Q351" s="784"/>
      <c r="R351" s="784"/>
      <c r="S351" s="784"/>
      <c r="T351" s="784"/>
      <c r="U351" s="784"/>
      <c r="V351" s="785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hidden="1" customHeight="1" x14ac:dyDescent="0.25">
      <c r="A352" s="794" t="s">
        <v>578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2"/>
      <c r="AB352" s="772"/>
      <c r="AC352" s="772"/>
    </row>
    <row r="353" spans="1:68" ht="14.25" hidden="1" customHeight="1" x14ac:dyDescent="0.25">
      <c r="A353" s="802" t="s">
        <v>114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3"/>
      <c r="AB353" s="773"/>
      <c r="AC353" s="773"/>
    </row>
    <row r="354" spans="1:68" ht="27" customHeight="1" x14ac:dyDescent="0.25">
      <c r="A354" s="54" t="s">
        <v>579</v>
      </c>
      <c r="B354" s="54" t="s">
        <v>580</v>
      </c>
      <c r="C354" s="31">
        <v>4301012024</v>
      </c>
      <c r="D354" s="781">
        <v>4680115885615</v>
      </c>
      <c r="E354" s="782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121</v>
      </c>
      <c r="N354" s="33"/>
      <c r="O354" s="32">
        <v>55</v>
      </c>
      <c r="P354" s="113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100</v>
      </c>
      <c r="Y354" s="778">
        <f t="shared" ref="Y354:Y362" si="72">IFERROR(IF(X354="",0,CEILING((X354/$H354),1)*$H354),"")</f>
        <v>108</v>
      </c>
      <c r="Z354" s="36">
        <f>IFERROR(IF(Y354=0,"",ROUNDUP(Y354/H354,0)*0.02175),"")</f>
        <v>0.21749999999999997</v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104.44444444444444</v>
      </c>
      <c r="BN354" s="64">
        <f t="shared" ref="BN354:BN362" si="74">IFERROR(Y354*I354/H354,"0")</f>
        <v>112.8</v>
      </c>
      <c r="BO354" s="64">
        <f t="shared" ref="BO354:BO362" si="75">IFERROR(1/J354*(X354/H354),"0")</f>
        <v>0.16534391534391535</v>
      </c>
      <c r="BP354" s="64">
        <f t="shared" ref="BP354:BP362" si="76">IFERROR(1/J354*(Y354/H354),"0")</f>
        <v>0.17857142857142855</v>
      </c>
    </row>
    <row r="355" spans="1:68" ht="27" hidden="1" customHeight="1" x14ac:dyDescent="0.25">
      <c r="A355" s="54" t="s">
        <v>582</v>
      </c>
      <c r="B355" s="54" t="s">
        <v>583</v>
      </c>
      <c r="C355" s="31">
        <v>4301011911</v>
      </c>
      <c r="D355" s="781">
        <v>4680115885554</v>
      </c>
      <c r="E355" s="782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3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hidden="1" customHeight="1" x14ac:dyDescent="0.25">
      <c r="A356" s="54" t="s">
        <v>582</v>
      </c>
      <c r="B356" s="54" t="s">
        <v>586</v>
      </c>
      <c r="C356" s="31">
        <v>4301012016</v>
      </c>
      <c r="D356" s="781">
        <v>4680115885554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 t="s">
        <v>150</v>
      </c>
      <c r="M356" s="33" t="s">
        <v>121</v>
      </c>
      <c r="N356" s="33"/>
      <c r="O356" s="32">
        <v>55</v>
      </c>
      <c r="P356" s="10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 t="s">
        <v>152</v>
      </c>
      <c r="AK356" s="68">
        <v>604.79999999999995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hidden="1" customHeight="1" x14ac:dyDescent="0.25">
      <c r="A357" s="54" t="s">
        <v>588</v>
      </c>
      <c r="B357" s="54" t="s">
        <v>589</v>
      </c>
      <c r="C357" s="31">
        <v>4301011858</v>
      </c>
      <c r="D357" s="781">
        <v>4680115885646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118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hidden="1" customHeight="1" x14ac:dyDescent="0.25">
      <c r="A358" s="54" t="s">
        <v>591</v>
      </c>
      <c r="B358" s="54" t="s">
        <v>592</v>
      </c>
      <c r="C358" s="31">
        <v>4301011857</v>
      </c>
      <c r="D358" s="781">
        <v>4680115885622</v>
      </c>
      <c r="E358" s="782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118</v>
      </c>
      <c r="N358" s="33"/>
      <c r="O358" s="32">
        <v>55</v>
      </c>
      <c r="P358" s="9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4301011573</v>
      </c>
      <c r="D359" s="781">
        <v>4680115881938</v>
      </c>
      <c r="E359" s="782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118</v>
      </c>
      <c r="N359" s="33"/>
      <c r="O359" s="32">
        <v>90</v>
      </c>
      <c r="P359" s="11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4301010944</v>
      </c>
      <c r="D360" s="781">
        <v>4607091387346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118</v>
      </c>
      <c r="N360" s="33"/>
      <c r="O360" s="32">
        <v>55</v>
      </c>
      <c r="P360" s="12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599</v>
      </c>
      <c r="B361" s="54" t="s">
        <v>600</v>
      </c>
      <c r="C361" s="31">
        <v>4301011328</v>
      </c>
      <c r="D361" s="781">
        <v>4607091386011</v>
      </c>
      <c r="E361" s="782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9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25</v>
      </c>
      <c r="Y361" s="778">
        <f t="shared" si="72"/>
        <v>25</v>
      </c>
      <c r="Z361" s="36">
        <f>IFERROR(IF(Y361=0,"",ROUNDUP(Y361/H361,0)*0.00902),"")</f>
        <v>4.5100000000000001E-2</v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26.05</v>
      </c>
      <c r="BN361" s="64">
        <f t="shared" si="74"/>
        <v>26.05</v>
      </c>
      <c r="BO361" s="64">
        <f t="shared" si="75"/>
        <v>3.787878787878788E-2</v>
      </c>
      <c r="BP361" s="64">
        <f t="shared" si="76"/>
        <v>3.787878787878788E-2</v>
      </c>
    </row>
    <row r="362" spans="1:68" ht="27" hidden="1" customHeight="1" x14ac:dyDescent="0.25">
      <c r="A362" s="54" t="s">
        <v>602</v>
      </c>
      <c r="B362" s="54" t="s">
        <v>603</v>
      </c>
      <c r="C362" s="31">
        <v>4301011859</v>
      </c>
      <c r="D362" s="781">
        <v>4680115885608</v>
      </c>
      <c r="E362" s="782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118</v>
      </c>
      <c r="N362" s="33"/>
      <c r="O362" s="32">
        <v>55</v>
      </c>
      <c r="P362" s="114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x14ac:dyDescent="0.2">
      <c r="A363" s="800"/>
      <c r="B363" s="795"/>
      <c r="C363" s="795"/>
      <c r="D363" s="795"/>
      <c r="E363" s="795"/>
      <c r="F363" s="795"/>
      <c r="G363" s="795"/>
      <c r="H363" s="795"/>
      <c r="I363" s="795"/>
      <c r="J363" s="795"/>
      <c r="K363" s="795"/>
      <c r="L363" s="795"/>
      <c r="M363" s="795"/>
      <c r="N363" s="795"/>
      <c r="O363" s="801"/>
      <c r="P363" s="783" t="s">
        <v>71</v>
      </c>
      <c r="Q363" s="784"/>
      <c r="R363" s="784"/>
      <c r="S363" s="784"/>
      <c r="T363" s="784"/>
      <c r="U363" s="784"/>
      <c r="V363" s="785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14.25925925925926</v>
      </c>
      <c r="Y363" s="779">
        <f>IFERROR(Y354/H354,"0")+IFERROR(Y355/H355,"0")+IFERROR(Y356/H356,"0")+IFERROR(Y357/H357,"0")+IFERROR(Y358/H358,"0")+IFERROR(Y359/H359,"0")+IFERROR(Y360/H360,"0")+IFERROR(Y361/H361,"0")+IFERROR(Y362/H362,"0")</f>
        <v>15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0.26259999999999994</v>
      </c>
      <c r="AA363" s="780"/>
      <c r="AB363" s="780"/>
      <c r="AC363" s="780"/>
    </row>
    <row r="364" spans="1:68" x14ac:dyDescent="0.2">
      <c r="A364" s="795"/>
      <c r="B364" s="795"/>
      <c r="C364" s="795"/>
      <c r="D364" s="795"/>
      <c r="E364" s="795"/>
      <c r="F364" s="795"/>
      <c r="G364" s="795"/>
      <c r="H364" s="795"/>
      <c r="I364" s="795"/>
      <c r="J364" s="795"/>
      <c r="K364" s="795"/>
      <c r="L364" s="795"/>
      <c r="M364" s="795"/>
      <c r="N364" s="795"/>
      <c r="O364" s="801"/>
      <c r="P364" s="783" t="s">
        <v>71</v>
      </c>
      <c r="Q364" s="784"/>
      <c r="R364" s="784"/>
      <c r="S364" s="784"/>
      <c r="T364" s="784"/>
      <c r="U364" s="784"/>
      <c r="V364" s="785"/>
      <c r="W364" s="37" t="s">
        <v>69</v>
      </c>
      <c r="X364" s="779">
        <f>IFERROR(SUM(X354:X362),"0")</f>
        <v>125</v>
      </c>
      <c r="Y364" s="779">
        <f>IFERROR(SUM(Y354:Y362),"0")</f>
        <v>133</v>
      </c>
      <c r="Z364" s="37"/>
      <c r="AA364" s="780"/>
      <c r="AB364" s="780"/>
      <c r="AC364" s="780"/>
    </row>
    <row r="365" spans="1:68" ht="14.25" hidden="1" customHeight="1" x14ac:dyDescent="0.25">
      <c r="A365" s="802" t="s">
        <v>64</v>
      </c>
      <c r="B365" s="795"/>
      <c r="C365" s="795"/>
      <c r="D365" s="795"/>
      <c r="E365" s="795"/>
      <c r="F365" s="795"/>
      <c r="G365" s="795"/>
      <c r="H365" s="795"/>
      <c r="I365" s="795"/>
      <c r="J365" s="795"/>
      <c r="K365" s="795"/>
      <c r="L365" s="795"/>
      <c r="M365" s="795"/>
      <c r="N365" s="795"/>
      <c r="O365" s="795"/>
      <c r="P365" s="795"/>
      <c r="Q365" s="795"/>
      <c r="R365" s="795"/>
      <c r="S365" s="795"/>
      <c r="T365" s="795"/>
      <c r="U365" s="795"/>
      <c r="V365" s="795"/>
      <c r="W365" s="795"/>
      <c r="X365" s="795"/>
      <c r="Y365" s="795"/>
      <c r="Z365" s="795"/>
      <c r="AA365" s="773"/>
      <c r="AB365" s="773"/>
      <c r="AC365" s="773"/>
    </row>
    <row r="366" spans="1:68" ht="27" hidden="1" customHeight="1" x14ac:dyDescent="0.25">
      <c r="A366" s="54" t="s">
        <v>604</v>
      </c>
      <c r="B366" s="54" t="s">
        <v>605</v>
      </c>
      <c r="C366" s="31">
        <v>4301030878</v>
      </c>
      <c r="D366" s="781">
        <v>4607091387193</v>
      </c>
      <c r="E366" s="782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607</v>
      </c>
      <c r="B367" s="54" t="s">
        <v>608</v>
      </c>
      <c r="C367" s="31">
        <v>4301031153</v>
      </c>
      <c r="D367" s="781">
        <v>4607091387230</v>
      </c>
      <c r="E367" s="782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50</v>
      </c>
      <c r="Y367" s="778">
        <f>IFERROR(IF(X367="",0,CEILING((X367/$H367),1)*$H367),"")</f>
        <v>50.400000000000006</v>
      </c>
      <c r="Z367" s="36">
        <f>IFERROR(IF(Y367=0,"",ROUNDUP(Y367/H367,0)*0.00753),"")</f>
        <v>9.0359999999999996E-2</v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53.095238095238095</v>
      </c>
      <c r="BN367" s="64">
        <f>IFERROR(Y367*I367/H367,"0")</f>
        <v>53.52</v>
      </c>
      <c r="BO367" s="64">
        <f>IFERROR(1/J367*(X367/H367),"0")</f>
        <v>7.6312576312576319E-2</v>
      </c>
      <c r="BP367" s="64">
        <f>IFERROR(1/J367*(Y367/H367),"0")</f>
        <v>7.6923076923076927E-2</v>
      </c>
    </row>
    <row r="368" spans="1:68" ht="27" hidden="1" customHeight="1" x14ac:dyDescent="0.25">
      <c r="A368" s="54" t="s">
        <v>610</v>
      </c>
      <c r="B368" s="54" t="s">
        <v>611</v>
      </c>
      <c r="C368" s="31">
        <v>4301031154</v>
      </c>
      <c r="D368" s="781">
        <v>4607091387292</v>
      </c>
      <c r="E368" s="782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2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613</v>
      </c>
      <c r="B369" s="54" t="s">
        <v>614</v>
      </c>
      <c r="C369" s="31">
        <v>4301031152</v>
      </c>
      <c r="D369" s="781">
        <v>4607091387285</v>
      </c>
      <c r="E369" s="782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800"/>
      <c r="B370" s="795"/>
      <c r="C370" s="795"/>
      <c r="D370" s="795"/>
      <c r="E370" s="795"/>
      <c r="F370" s="795"/>
      <c r="G370" s="795"/>
      <c r="H370" s="795"/>
      <c r="I370" s="795"/>
      <c r="J370" s="795"/>
      <c r="K370" s="795"/>
      <c r="L370" s="795"/>
      <c r="M370" s="795"/>
      <c r="N370" s="795"/>
      <c r="O370" s="801"/>
      <c r="P370" s="783" t="s">
        <v>71</v>
      </c>
      <c r="Q370" s="784"/>
      <c r="R370" s="784"/>
      <c r="S370" s="784"/>
      <c r="T370" s="784"/>
      <c r="U370" s="784"/>
      <c r="V370" s="785"/>
      <c r="W370" s="37" t="s">
        <v>72</v>
      </c>
      <c r="X370" s="779">
        <f>IFERROR(X366/H366,"0")+IFERROR(X367/H367,"0")+IFERROR(X368/H368,"0")+IFERROR(X369/H369,"0")</f>
        <v>11.904761904761905</v>
      </c>
      <c r="Y370" s="779">
        <f>IFERROR(Y366/H366,"0")+IFERROR(Y367/H367,"0")+IFERROR(Y368/H368,"0")+IFERROR(Y369/H369,"0")</f>
        <v>12</v>
      </c>
      <c r="Z370" s="779">
        <f>IFERROR(IF(Z366="",0,Z366),"0")+IFERROR(IF(Z367="",0,Z367),"0")+IFERROR(IF(Z368="",0,Z368),"0")+IFERROR(IF(Z369="",0,Z369),"0")</f>
        <v>9.0359999999999996E-2</v>
      </c>
      <c r="AA370" s="780"/>
      <c r="AB370" s="780"/>
      <c r="AC370" s="780"/>
    </row>
    <row r="371" spans="1:68" x14ac:dyDescent="0.2">
      <c r="A371" s="795"/>
      <c r="B371" s="795"/>
      <c r="C371" s="795"/>
      <c r="D371" s="795"/>
      <c r="E371" s="795"/>
      <c r="F371" s="795"/>
      <c r="G371" s="795"/>
      <c r="H371" s="795"/>
      <c r="I371" s="795"/>
      <c r="J371" s="795"/>
      <c r="K371" s="795"/>
      <c r="L371" s="795"/>
      <c r="M371" s="795"/>
      <c r="N371" s="795"/>
      <c r="O371" s="801"/>
      <c r="P371" s="783" t="s">
        <v>71</v>
      </c>
      <c r="Q371" s="784"/>
      <c r="R371" s="784"/>
      <c r="S371" s="784"/>
      <c r="T371" s="784"/>
      <c r="U371" s="784"/>
      <c r="V371" s="785"/>
      <c r="W371" s="37" t="s">
        <v>69</v>
      </c>
      <c r="X371" s="779">
        <f>IFERROR(SUM(X366:X369),"0")</f>
        <v>50</v>
      </c>
      <c r="Y371" s="779">
        <f>IFERROR(SUM(Y366:Y369),"0")</f>
        <v>50.400000000000006</v>
      </c>
      <c r="Z371" s="37"/>
      <c r="AA371" s="780"/>
      <c r="AB371" s="780"/>
      <c r="AC371" s="780"/>
    </row>
    <row r="372" spans="1:68" ht="14.25" hidden="1" customHeight="1" x14ac:dyDescent="0.25">
      <c r="A372" s="802" t="s">
        <v>73</v>
      </c>
      <c r="B372" s="795"/>
      <c r="C372" s="795"/>
      <c r="D372" s="795"/>
      <c r="E372" s="795"/>
      <c r="F372" s="795"/>
      <c r="G372" s="795"/>
      <c r="H372" s="795"/>
      <c r="I372" s="795"/>
      <c r="J372" s="795"/>
      <c r="K372" s="795"/>
      <c r="L372" s="795"/>
      <c r="M372" s="795"/>
      <c r="N372" s="795"/>
      <c r="O372" s="795"/>
      <c r="P372" s="795"/>
      <c r="Q372" s="795"/>
      <c r="R372" s="795"/>
      <c r="S372" s="795"/>
      <c r="T372" s="795"/>
      <c r="U372" s="795"/>
      <c r="V372" s="795"/>
      <c r="W372" s="795"/>
      <c r="X372" s="795"/>
      <c r="Y372" s="795"/>
      <c r="Z372" s="795"/>
      <c r="AA372" s="773"/>
      <c r="AB372" s="773"/>
      <c r="AC372" s="773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1">
        <v>4607091387766</v>
      </c>
      <c r="E373" s="782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121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2000</v>
      </c>
      <c r="Y373" s="778">
        <f t="shared" ref="Y373:Y378" si="77">IFERROR(IF(X373="",0,CEILING((X373/$H373),1)*$H373),"")</f>
        <v>2004.6</v>
      </c>
      <c r="Z373" s="36">
        <f>IFERROR(IF(Y373=0,"",ROUNDUP(Y373/H373,0)*0.02175),"")</f>
        <v>5.5897499999999996</v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2143.0769230769233</v>
      </c>
      <c r="BN373" s="64">
        <f t="shared" ref="BN373:BN378" si="79">IFERROR(Y373*I373/H373,"0")</f>
        <v>2148.0060000000003</v>
      </c>
      <c r="BO373" s="64">
        <f t="shared" ref="BO373:BO378" si="80">IFERROR(1/J373*(X373/H373),"0")</f>
        <v>4.5787545787545785</v>
      </c>
      <c r="BP373" s="64">
        <f t="shared" ref="BP373:BP378" si="81">IFERROR(1/J373*(Y373/H373),"0")</f>
        <v>4.5892857142857144</v>
      </c>
    </row>
    <row r="374" spans="1:68" ht="27" hidden="1" customHeight="1" x14ac:dyDescent="0.25">
      <c r="A374" s="54" t="s">
        <v>618</v>
      </c>
      <c r="B374" s="54" t="s">
        <v>619</v>
      </c>
      <c r="C374" s="31">
        <v>4301051116</v>
      </c>
      <c r="D374" s="781">
        <v>4607091387957</v>
      </c>
      <c r="E374" s="782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customHeight="1" x14ac:dyDescent="0.25">
      <c r="A375" s="54" t="s">
        <v>621</v>
      </c>
      <c r="B375" s="54" t="s">
        <v>622</v>
      </c>
      <c r="C375" s="31">
        <v>4301051115</v>
      </c>
      <c r="D375" s="781">
        <v>4607091387964</v>
      </c>
      <c r="E375" s="782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40</v>
      </c>
      <c r="Y375" s="778">
        <f t="shared" si="77"/>
        <v>40.5</v>
      </c>
      <c r="Z375" s="36">
        <f>IFERROR(IF(Y375=0,"",ROUNDUP(Y375/H375,0)*0.02175),"")</f>
        <v>0.10874999999999999</v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42.696296296296303</v>
      </c>
      <c r="BN375" s="64">
        <f t="shared" si="79"/>
        <v>43.230000000000004</v>
      </c>
      <c r="BO375" s="64">
        <f t="shared" si="80"/>
        <v>8.8183421516754859E-2</v>
      </c>
      <c r="BP375" s="64">
        <f t="shared" si="81"/>
        <v>8.9285714285714274E-2</v>
      </c>
    </row>
    <row r="376" spans="1:68" ht="37.5" customHeight="1" x14ac:dyDescent="0.25">
      <c r="A376" s="54" t="s">
        <v>624</v>
      </c>
      <c r="B376" s="54" t="s">
        <v>625</v>
      </c>
      <c r="C376" s="31">
        <v>4301051705</v>
      </c>
      <c r="D376" s="781">
        <v>4680115884588</v>
      </c>
      <c r="E376" s="782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9</v>
      </c>
      <c r="Y376" s="778">
        <f t="shared" si="77"/>
        <v>9</v>
      </c>
      <c r="Z376" s="36">
        <f>IFERROR(IF(Y376=0,"",ROUNDUP(Y376/H376,0)*0.00753),"")</f>
        <v>2.2589999999999999E-2</v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9.798</v>
      </c>
      <c r="BN376" s="64">
        <f t="shared" si="79"/>
        <v>9.798</v>
      </c>
      <c r="BO376" s="64">
        <f t="shared" si="80"/>
        <v>1.9230769230769232E-2</v>
      </c>
      <c r="BP376" s="64">
        <f t="shared" si="81"/>
        <v>1.9230769230769232E-2</v>
      </c>
    </row>
    <row r="377" spans="1:68" ht="37.5" hidden="1" customHeight="1" x14ac:dyDescent="0.25">
      <c r="A377" s="54" t="s">
        <v>627</v>
      </c>
      <c r="B377" s="54" t="s">
        <v>628</v>
      </c>
      <c r="C377" s="31">
        <v>4301051130</v>
      </c>
      <c r="D377" s="781">
        <v>4607091387537</v>
      </c>
      <c r="E377" s="782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hidden="1" customHeight="1" x14ac:dyDescent="0.25">
      <c r="A378" s="54" t="s">
        <v>630</v>
      </c>
      <c r="B378" s="54" t="s">
        <v>631</v>
      </c>
      <c r="C378" s="31">
        <v>4301051132</v>
      </c>
      <c r="D378" s="781">
        <v>4607091387513</v>
      </c>
      <c r="E378" s="782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x14ac:dyDescent="0.2">
      <c r="A379" s="800"/>
      <c r="B379" s="795"/>
      <c r="C379" s="795"/>
      <c r="D379" s="795"/>
      <c r="E379" s="795"/>
      <c r="F379" s="795"/>
      <c r="G379" s="795"/>
      <c r="H379" s="795"/>
      <c r="I379" s="795"/>
      <c r="J379" s="795"/>
      <c r="K379" s="795"/>
      <c r="L379" s="795"/>
      <c r="M379" s="795"/>
      <c r="N379" s="795"/>
      <c r="O379" s="801"/>
      <c r="P379" s="783" t="s">
        <v>71</v>
      </c>
      <c r="Q379" s="784"/>
      <c r="R379" s="784"/>
      <c r="S379" s="784"/>
      <c r="T379" s="784"/>
      <c r="U379" s="784"/>
      <c r="V379" s="785"/>
      <c r="W379" s="37" t="s">
        <v>72</v>
      </c>
      <c r="X379" s="779">
        <f>IFERROR(X373/H373,"0")+IFERROR(X374/H374,"0")+IFERROR(X375/H375,"0")+IFERROR(X376/H376,"0")+IFERROR(X377/H377,"0")+IFERROR(X378/H378,"0")</f>
        <v>264.34852801519469</v>
      </c>
      <c r="Y379" s="779">
        <f>IFERROR(Y373/H373,"0")+IFERROR(Y374/H374,"0")+IFERROR(Y375/H375,"0")+IFERROR(Y376/H376,"0")+IFERROR(Y377/H377,"0")+IFERROR(Y378/H378,"0")</f>
        <v>265</v>
      </c>
      <c r="Z379" s="779">
        <f>IFERROR(IF(Z373="",0,Z373),"0")+IFERROR(IF(Z374="",0,Z374),"0")+IFERROR(IF(Z375="",0,Z375),"0")+IFERROR(IF(Z376="",0,Z376),"0")+IFERROR(IF(Z377="",0,Z377),"0")+IFERROR(IF(Z378="",0,Z378),"0")</f>
        <v>5.7210899999999993</v>
      </c>
      <c r="AA379" s="780"/>
      <c r="AB379" s="780"/>
      <c r="AC379" s="780"/>
    </row>
    <row r="380" spans="1:68" x14ac:dyDescent="0.2">
      <c r="A380" s="795"/>
      <c r="B380" s="795"/>
      <c r="C380" s="795"/>
      <c r="D380" s="795"/>
      <c r="E380" s="795"/>
      <c r="F380" s="795"/>
      <c r="G380" s="795"/>
      <c r="H380" s="795"/>
      <c r="I380" s="795"/>
      <c r="J380" s="795"/>
      <c r="K380" s="795"/>
      <c r="L380" s="795"/>
      <c r="M380" s="795"/>
      <c r="N380" s="795"/>
      <c r="O380" s="801"/>
      <c r="P380" s="783" t="s">
        <v>71</v>
      </c>
      <c r="Q380" s="784"/>
      <c r="R380" s="784"/>
      <c r="S380" s="784"/>
      <c r="T380" s="784"/>
      <c r="U380" s="784"/>
      <c r="V380" s="785"/>
      <c r="W380" s="37" t="s">
        <v>69</v>
      </c>
      <c r="X380" s="779">
        <f>IFERROR(SUM(X373:X378),"0")</f>
        <v>2049</v>
      </c>
      <c r="Y380" s="779">
        <f>IFERROR(SUM(Y373:Y378),"0")</f>
        <v>2054.1</v>
      </c>
      <c r="Z380" s="37"/>
      <c r="AA380" s="780"/>
      <c r="AB380" s="780"/>
      <c r="AC380" s="780"/>
    </row>
    <row r="381" spans="1:68" ht="14.25" hidden="1" customHeight="1" x14ac:dyDescent="0.25">
      <c r="A381" s="802" t="s">
        <v>218</v>
      </c>
      <c r="B381" s="795"/>
      <c r="C381" s="795"/>
      <c r="D381" s="795"/>
      <c r="E381" s="795"/>
      <c r="F381" s="795"/>
      <c r="G381" s="795"/>
      <c r="H381" s="795"/>
      <c r="I381" s="795"/>
      <c r="J381" s="795"/>
      <c r="K381" s="795"/>
      <c r="L381" s="795"/>
      <c r="M381" s="795"/>
      <c r="N381" s="795"/>
      <c r="O381" s="795"/>
      <c r="P381" s="795"/>
      <c r="Q381" s="795"/>
      <c r="R381" s="795"/>
      <c r="S381" s="795"/>
      <c r="T381" s="795"/>
      <c r="U381" s="795"/>
      <c r="V381" s="795"/>
      <c r="W381" s="795"/>
      <c r="X381" s="795"/>
      <c r="Y381" s="795"/>
      <c r="Z381" s="795"/>
      <c r="AA381" s="773"/>
      <c r="AB381" s="773"/>
      <c r="AC381" s="773"/>
    </row>
    <row r="382" spans="1:68" ht="27" hidden="1" customHeight="1" x14ac:dyDescent="0.25">
      <c r="A382" s="54" t="s">
        <v>633</v>
      </c>
      <c r="B382" s="54" t="s">
        <v>634</v>
      </c>
      <c r="C382" s="31">
        <v>4301060379</v>
      </c>
      <c r="D382" s="781">
        <v>4607091380880</v>
      </c>
      <c r="E382" s="782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hidden="1" customHeight="1" x14ac:dyDescent="0.25">
      <c r="A383" s="54" t="s">
        <v>636</v>
      </c>
      <c r="B383" s="54" t="s">
        <v>637</v>
      </c>
      <c r="C383" s="31">
        <v>4301060308</v>
      </c>
      <c r="D383" s="781">
        <v>4607091384482</v>
      </c>
      <c r="E383" s="782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1">
        <v>4607091380897</v>
      </c>
      <c r="E384" s="782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42</v>
      </c>
      <c r="Y384" s="778">
        <f>IFERROR(IF(X384="",0,CEILING((X384/$H384),1)*$H384),"")</f>
        <v>42</v>
      </c>
      <c r="Z384" s="36">
        <f>IFERROR(IF(Y384=0,"",ROUNDUP(Y384/H384,0)*0.02175),"")</f>
        <v>0.10874999999999999</v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44.82</v>
      </c>
      <c r="BN384" s="64">
        <f>IFERROR(Y384*I384/H384,"0")</f>
        <v>44.82</v>
      </c>
      <c r="BO384" s="64">
        <f>IFERROR(1/J384*(X384/H384),"0")</f>
        <v>8.9285714285714274E-2</v>
      </c>
      <c r="BP384" s="64">
        <f>IFERROR(1/J384*(Y384/H384),"0")</f>
        <v>8.9285714285714274E-2</v>
      </c>
    </row>
    <row r="385" spans="1:68" x14ac:dyDescent="0.2">
      <c r="A385" s="800"/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801"/>
      <c r="P385" s="783" t="s">
        <v>71</v>
      </c>
      <c r="Q385" s="784"/>
      <c r="R385" s="784"/>
      <c r="S385" s="784"/>
      <c r="T385" s="784"/>
      <c r="U385" s="784"/>
      <c r="V385" s="785"/>
      <c r="W385" s="37" t="s">
        <v>72</v>
      </c>
      <c r="X385" s="779">
        <f>IFERROR(X382/H382,"0")+IFERROR(X383/H383,"0")+IFERROR(X384/H384,"0")</f>
        <v>5</v>
      </c>
      <c r="Y385" s="779">
        <f>IFERROR(Y382/H382,"0")+IFERROR(Y383/H383,"0")+IFERROR(Y384/H384,"0")</f>
        <v>5</v>
      </c>
      <c r="Z385" s="779">
        <f>IFERROR(IF(Z382="",0,Z382),"0")+IFERROR(IF(Z383="",0,Z383),"0")+IFERROR(IF(Z384="",0,Z384),"0")</f>
        <v>0.10874999999999999</v>
      </c>
      <c r="AA385" s="780"/>
      <c r="AB385" s="780"/>
      <c r="AC385" s="780"/>
    </row>
    <row r="386" spans="1:68" x14ac:dyDescent="0.2">
      <c r="A386" s="795"/>
      <c r="B386" s="795"/>
      <c r="C386" s="795"/>
      <c r="D386" s="795"/>
      <c r="E386" s="795"/>
      <c r="F386" s="795"/>
      <c r="G386" s="795"/>
      <c r="H386" s="795"/>
      <c r="I386" s="795"/>
      <c r="J386" s="795"/>
      <c r="K386" s="795"/>
      <c r="L386" s="795"/>
      <c r="M386" s="795"/>
      <c r="N386" s="795"/>
      <c r="O386" s="801"/>
      <c r="P386" s="783" t="s">
        <v>71</v>
      </c>
      <c r="Q386" s="784"/>
      <c r="R386" s="784"/>
      <c r="S386" s="784"/>
      <c r="T386" s="784"/>
      <c r="U386" s="784"/>
      <c r="V386" s="785"/>
      <c r="W386" s="37" t="s">
        <v>69</v>
      </c>
      <c r="X386" s="779">
        <f>IFERROR(SUM(X382:X384),"0")</f>
        <v>42</v>
      </c>
      <c r="Y386" s="779">
        <f>IFERROR(SUM(Y382:Y384),"0")</f>
        <v>42</v>
      </c>
      <c r="Z386" s="37"/>
      <c r="AA386" s="780"/>
      <c r="AB386" s="780"/>
      <c r="AC386" s="780"/>
    </row>
    <row r="387" spans="1:68" ht="14.25" hidden="1" customHeight="1" x14ac:dyDescent="0.25">
      <c r="A387" s="802" t="s">
        <v>103</v>
      </c>
      <c r="B387" s="795"/>
      <c r="C387" s="795"/>
      <c r="D387" s="795"/>
      <c r="E387" s="795"/>
      <c r="F387" s="795"/>
      <c r="G387" s="795"/>
      <c r="H387" s="795"/>
      <c r="I387" s="795"/>
      <c r="J387" s="795"/>
      <c r="K387" s="795"/>
      <c r="L387" s="795"/>
      <c r="M387" s="795"/>
      <c r="N387" s="795"/>
      <c r="O387" s="795"/>
      <c r="P387" s="795"/>
      <c r="Q387" s="795"/>
      <c r="R387" s="795"/>
      <c r="S387" s="795"/>
      <c r="T387" s="795"/>
      <c r="U387" s="795"/>
      <c r="V387" s="795"/>
      <c r="W387" s="795"/>
      <c r="X387" s="795"/>
      <c r="Y387" s="795"/>
      <c r="Z387" s="795"/>
      <c r="AA387" s="773"/>
      <c r="AB387" s="773"/>
      <c r="AC387" s="773"/>
    </row>
    <row r="388" spans="1:68" ht="16.5" hidden="1" customHeight="1" x14ac:dyDescent="0.25">
      <c r="A388" s="54" t="s">
        <v>642</v>
      </c>
      <c r="B388" s="54" t="s">
        <v>643</v>
      </c>
      <c r="C388" s="31">
        <v>4301030232</v>
      </c>
      <c r="D388" s="781">
        <v>4607091388374</v>
      </c>
      <c r="E388" s="782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0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646</v>
      </c>
      <c r="B389" s="54" t="s">
        <v>647</v>
      </c>
      <c r="C389" s="31">
        <v>4301030235</v>
      </c>
      <c r="D389" s="781">
        <v>4607091388381</v>
      </c>
      <c r="E389" s="782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649</v>
      </c>
      <c r="B390" s="54" t="s">
        <v>650</v>
      </c>
      <c r="C390" s="31">
        <v>4301032015</v>
      </c>
      <c r="D390" s="781">
        <v>4607091383102</v>
      </c>
      <c r="E390" s="782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652</v>
      </c>
      <c r="B391" s="54" t="s">
        <v>653</v>
      </c>
      <c r="C391" s="31">
        <v>4301030233</v>
      </c>
      <c r="D391" s="781">
        <v>4607091388404</v>
      </c>
      <c r="E391" s="782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800"/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801"/>
      <c r="P392" s="783" t="s">
        <v>71</v>
      </c>
      <c r="Q392" s="784"/>
      <c r="R392" s="784"/>
      <c r="S392" s="784"/>
      <c r="T392" s="784"/>
      <c r="U392" s="784"/>
      <c r="V392" s="785"/>
      <c r="W392" s="37" t="s">
        <v>72</v>
      </c>
      <c r="X392" s="779">
        <f>IFERROR(X388/H388,"0")+IFERROR(X389/H389,"0")+IFERROR(X390/H390,"0")+IFERROR(X391/H391,"0")</f>
        <v>0</v>
      </c>
      <c r="Y392" s="779">
        <f>IFERROR(Y388/H388,"0")+IFERROR(Y389/H389,"0")+IFERROR(Y390/H390,"0")+IFERROR(Y391/H391,"0")</f>
        <v>0</v>
      </c>
      <c r="Z392" s="779">
        <f>IFERROR(IF(Z388="",0,Z388),"0")+IFERROR(IF(Z389="",0,Z389),"0")+IFERROR(IF(Z390="",0,Z390),"0")+IFERROR(IF(Z391="",0,Z391),"0")</f>
        <v>0</v>
      </c>
      <c r="AA392" s="780"/>
      <c r="AB392" s="780"/>
      <c r="AC392" s="780"/>
    </row>
    <row r="393" spans="1:68" hidden="1" x14ac:dyDescent="0.2">
      <c r="A393" s="795"/>
      <c r="B393" s="795"/>
      <c r="C393" s="795"/>
      <c r="D393" s="795"/>
      <c r="E393" s="795"/>
      <c r="F393" s="795"/>
      <c r="G393" s="795"/>
      <c r="H393" s="795"/>
      <c r="I393" s="795"/>
      <c r="J393" s="795"/>
      <c r="K393" s="795"/>
      <c r="L393" s="795"/>
      <c r="M393" s="795"/>
      <c r="N393" s="795"/>
      <c r="O393" s="801"/>
      <c r="P393" s="783" t="s">
        <v>71</v>
      </c>
      <c r="Q393" s="784"/>
      <c r="R393" s="784"/>
      <c r="S393" s="784"/>
      <c r="T393" s="784"/>
      <c r="U393" s="784"/>
      <c r="V393" s="785"/>
      <c r="W393" s="37" t="s">
        <v>69</v>
      </c>
      <c r="X393" s="779">
        <f>IFERROR(SUM(X388:X391),"0")</f>
        <v>0</v>
      </c>
      <c r="Y393" s="779">
        <f>IFERROR(SUM(Y388:Y391),"0")</f>
        <v>0</v>
      </c>
      <c r="Z393" s="37"/>
      <c r="AA393" s="780"/>
      <c r="AB393" s="780"/>
      <c r="AC393" s="780"/>
    </row>
    <row r="394" spans="1:68" ht="14.25" hidden="1" customHeight="1" x14ac:dyDescent="0.25">
      <c r="A394" s="802" t="s">
        <v>654</v>
      </c>
      <c r="B394" s="795"/>
      <c r="C394" s="795"/>
      <c r="D394" s="795"/>
      <c r="E394" s="795"/>
      <c r="F394" s="795"/>
      <c r="G394" s="795"/>
      <c r="H394" s="795"/>
      <c r="I394" s="795"/>
      <c r="J394" s="795"/>
      <c r="K394" s="795"/>
      <c r="L394" s="795"/>
      <c r="M394" s="795"/>
      <c r="N394" s="795"/>
      <c r="O394" s="795"/>
      <c r="P394" s="795"/>
      <c r="Q394" s="795"/>
      <c r="R394" s="795"/>
      <c r="S394" s="795"/>
      <c r="T394" s="795"/>
      <c r="U394" s="795"/>
      <c r="V394" s="795"/>
      <c r="W394" s="795"/>
      <c r="X394" s="795"/>
      <c r="Y394" s="795"/>
      <c r="Z394" s="795"/>
      <c r="AA394" s="773"/>
      <c r="AB394" s="773"/>
      <c r="AC394" s="773"/>
    </row>
    <row r="395" spans="1:68" ht="16.5" hidden="1" customHeight="1" x14ac:dyDescent="0.25">
      <c r="A395" s="54" t="s">
        <v>655</v>
      </c>
      <c r="B395" s="54" t="s">
        <v>656</v>
      </c>
      <c r="C395" s="31">
        <v>4301180007</v>
      </c>
      <c r="D395" s="781">
        <v>4680115881808</v>
      </c>
      <c r="E395" s="782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660</v>
      </c>
      <c r="B396" s="54" t="s">
        <v>661</v>
      </c>
      <c r="C396" s="31">
        <v>4301180006</v>
      </c>
      <c r="D396" s="781">
        <v>4680115881822</v>
      </c>
      <c r="E396" s="782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662</v>
      </c>
      <c r="B397" s="54" t="s">
        <v>663</v>
      </c>
      <c r="C397" s="31">
        <v>4301180001</v>
      </c>
      <c r="D397" s="781">
        <v>4680115880016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0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801"/>
      <c r="P398" s="783" t="s">
        <v>71</v>
      </c>
      <c r="Q398" s="784"/>
      <c r="R398" s="784"/>
      <c r="S398" s="784"/>
      <c r="T398" s="784"/>
      <c r="U398" s="784"/>
      <c r="V398" s="785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hidden="1" x14ac:dyDescent="0.2">
      <c r="A399" s="795"/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801"/>
      <c r="P399" s="783" t="s">
        <v>71</v>
      </c>
      <c r="Q399" s="784"/>
      <c r="R399" s="784"/>
      <c r="S399" s="784"/>
      <c r="T399" s="784"/>
      <c r="U399" s="784"/>
      <c r="V399" s="785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hidden="1" customHeight="1" x14ac:dyDescent="0.25">
      <c r="A400" s="794" t="s">
        <v>664</v>
      </c>
      <c r="B400" s="795"/>
      <c r="C400" s="795"/>
      <c r="D400" s="795"/>
      <c r="E400" s="795"/>
      <c r="F400" s="795"/>
      <c r="G400" s="795"/>
      <c r="H400" s="795"/>
      <c r="I400" s="795"/>
      <c r="J400" s="795"/>
      <c r="K400" s="795"/>
      <c r="L400" s="795"/>
      <c r="M400" s="795"/>
      <c r="N400" s="795"/>
      <c r="O400" s="795"/>
      <c r="P400" s="795"/>
      <c r="Q400" s="795"/>
      <c r="R400" s="795"/>
      <c r="S400" s="795"/>
      <c r="T400" s="795"/>
      <c r="U400" s="795"/>
      <c r="V400" s="795"/>
      <c r="W400" s="795"/>
      <c r="X400" s="795"/>
      <c r="Y400" s="795"/>
      <c r="Z400" s="795"/>
      <c r="AA400" s="772"/>
      <c r="AB400" s="772"/>
      <c r="AC400" s="772"/>
    </row>
    <row r="401" spans="1:68" ht="14.25" hidden="1" customHeight="1" x14ac:dyDescent="0.25">
      <c r="A401" s="802" t="s">
        <v>64</v>
      </c>
      <c r="B401" s="795"/>
      <c r="C401" s="795"/>
      <c r="D401" s="795"/>
      <c r="E401" s="795"/>
      <c r="F401" s="795"/>
      <c r="G401" s="795"/>
      <c r="H401" s="795"/>
      <c r="I401" s="795"/>
      <c r="J401" s="795"/>
      <c r="K401" s="795"/>
      <c r="L401" s="795"/>
      <c r="M401" s="795"/>
      <c r="N401" s="795"/>
      <c r="O401" s="795"/>
      <c r="P401" s="795"/>
      <c r="Q401" s="795"/>
      <c r="R401" s="795"/>
      <c r="S401" s="795"/>
      <c r="T401" s="795"/>
      <c r="U401" s="795"/>
      <c r="V401" s="795"/>
      <c r="W401" s="795"/>
      <c r="X401" s="795"/>
      <c r="Y401" s="795"/>
      <c r="Z401" s="795"/>
      <c r="AA401" s="773"/>
      <c r="AB401" s="773"/>
      <c r="AC401" s="773"/>
    </row>
    <row r="402" spans="1:68" ht="27" hidden="1" customHeight="1" x14ac:dyDescent="0.25">
      <c r="A402" s="54" t="s">
        <v>665</v>
      </c>
      <c r="B402" s="54" t="s">
        <v>666</v>
      </c>
      <c r="C402" s="31">
        <v>4301031066</v>
      </c>
      <c r="D402" s="781">
        <v>4607091383836</v>
      </c>
      <c r="E402" s="782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00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801"/>
      <c r="P403" s="783" t="s">
        <v>71</v>
      </c>
      <c r="Q403" s="784"/>
      <c r="R403" s="784"/>
      <c r="S403" s="784"/>
      <c r="T403" s="784"/>
      <c r="U403" s="784"/>
      <c r="V403" s="785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801"/>
      <c r="P404" s="783" t="s">
        <v>71</v>
      </c>
      <c r="Q404" s="784"/>
      <c r="R404" s="784"/>
      <c r="S404" s="784"/>
      <c r="T404" s="784"/>
      <c r="U404" s="784"/>
      <c r="V404" s="785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hidden="1" customHeight="1" x14ac:dyDescent="0.25">
      <c r="A405" s="802" t="s">
        <v>73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3"/>
      <c r="AB405" s="773"/>
      <c r="AC405" s="773"/>
    </row>
    <row r="406" spans="1:68" ht="37.5" customHeight="1" x14ac:dyDescent="0.25">
      <c r="A406" s="54" t="s">
        <v>668</v>
      </c>
      <c r="B406" s="54" t="s">
        <v>669</v>
      </c>
      <c r="C406" s="31">
        <v>4301051142</v>
      </c>
      <c r="D406" s="781">
        <v>4607091387919</v>
      </c>
      <c r="E406" s="782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50</v>
      </c>
      <c r="Y406" s="778">
        <f>IFERROR(IF(X406="",0,CEILING((X406/$H406),1)*$H406),"")</f>
        <v>56.699999999999996</v>
      </c>
      <c r="Z406" s="36">
        <f>IFERROR(IF(Y406=0,"",ROUNDUP(Y406/H406,0)*0.02175),"")</f>
        <v>0.15225</v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53.481481481481481</v>
      </c>
      <c r="BN406" s="64">
        <f>IFERROR(Y406*I406/H406,"0")</f>
        <v>60.647999999999996</v>
      </c>
      <c r="BO406" s="64">
        <f>IFERROR(1/J406*(X406/H406),"0")</f>
        <v>0.11022927689594356</v>
      </c>
      <c r="BP406" s="64">
        <f>IFERROR(1/J406*(Y406/H406),"0")</f>
        <v>0.125</v>
      </c>
    </row>
    <row r="407" spans="1:68" ht="27" hidden="1" customHeight="1" x14ac:dyDescent="0.25">
      <c r="A407" s="54" t="s">
        <v>671</v>
      </c>
      <c r="B407" s="54" t="s">
        <v>672</v>
      </c>
      <c r="C407" s="31">
        <v>4301051461</v>
      </c>
      <c r="D407" s="781">
        <v>4680115883604</v>
      </c>
      <c r="E407" s="782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121</v>
      </c>
      <c r="N407" s="33"/>
      <c r="O407" s="32">
        <v>45</v>
      </c>
      <c r="P407" s="8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674</v>
      </c>
      <c r="B408" s="54" t="s">
        <v>675</v>
      </c>
      <c r="C408" s="31">
        <v>4301051485</v>
      </c>
      <c r="D408" s="781">
        <v>4680115883567</v>
      </c>
      <c r="E408" s="782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800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801"/>
      <c r="P409" s="783" t="s">
        <v>71</v>
      </c>
      <c r="Q409" s="784"/>
      <c r="R409" s="784"/>
      <c r="S409" s="784"/>
      <c r="T409" s="784"/>
      <c r="U409" s="784"/>
      <c r="V409" s="785"/>
      <c r="W409" s="37" t="s">
        <v>72</v>
      </c>
      <c r="X409" s="779">
        <f>IFERROR(X406/H406,"0")+IFERROR(X407/H407,"0")+IFERROR(X408/H408,"0")</f>
        <v>6.1728395061728394</v>
      </c>
      <c r="Y409" s="779">
        <f>IFERROR(Y406/H406,"0")+IFERROR(Y407/H407,"0")+IFERROR(Y408/H408,"0")</f>
        <v>7</v>
      </c>
      <c r="Z409" s="779">
        <f>IFERROR(IF(Z406="",0,Z406),"0")+IFERROR(IF(Z407="",0,Z407),"0")+IFERROR(IF(Z408="",0,Z408),"0")</f>
        <v>0.15225</v>
      </c>
      <c r="AA409" s="780"/>
      <c r="AB409" s="780"/>
      <c r="AC409" s="780"/>
    </row>
    <row r="410" spans="1:68" x14ac:dyDescent="0.2">
      <c r="A410" s="795"/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801"/>
      <c r="P410" s="783" t="s">
        <v>71</v>
      </c>
      <c r="Q410" s="784"/>
      <c r="R410" s="784"/>
      <c r="S410" s="784"/>
      <c r="T410" s="784"/>
      <c r="U410" s="784"/>
      <c r="V410" s="785"/>
      <c r="W410" s="37" t="s">
        <v>69</v>
      </c>
      <c r="X410" s="779">
        <f>IFERROR(SUM(X406:X408),"0")</f>
        <v>50</v>
      </c>
      <c r="Y410" s="779">
        <f>IFERROR(SUM(Y406:Y408),"0")</f>
        <v>56.699999999999996</v>
      </c>
      <c r="Z410" s="37"/>
      <c r="AA410" s="780"/>
      <c r="AB410" s="780"/>
      <c r="AC410" s="780"/>
    </row>
    <row r="411" spans="1:68" ht="27.75" hidden="1" customHeight="1" x14ac:dyDescent="0.2">
      <c r="A411" s="827" t="s">
        <v>677</v>
      </c>
      <c r="B411" s="828"/>
      <c r="C411" s="828"/>
      <c r="D411" s="828"/>
      <c r="E411" s="828"/>
      <c r="F411" s="828"/>
      <c r="G411" s="828"/>
      <c r="H411" s="828"/>
      <c r="I411" s="828"/>
      <c r="J411" s="828"/>
      <c r="K411" s="828"/>
      <c r="L411" s="828"/>
      <c r="M411" s="828"/>
      <c r="N411" s="828"/>
      <c r="O411" s="828"/>
      <c r="P411" s="828"/>
      <c r="Q411" s="828"/>
      <c r="R411" s="828"/>
      <c r="S411" s="828"/>
      <c r="T411" s="828"/>
      <c r="U411" s="828"/>
      <c r="V411" s="828"/>
      <c r="W411" s="828"/>
      <c r="X411" s="828"/>
      <c r="Y411" s="828"/>
      <c r="Z411" s="828"/>
      <c r="AA411" s="48"/>
      <c r="AB411" s="48"/>
      <c r="AC411" s="48"/>
    </row>
    <row r="412" spans="1:68" ht="16.5" hidden="1" customHeight="1" x14ac:dyDescent="0.25">
      <c r="A412" s="794" t="s">
        <v>678</v>
      </c>
      <c r="B412" s="795"/>
      <c r="C412" s="795"/>
      <c r="D412" s="795"/>
      <c r="E412" s="795"/>
      <c r="F412" s="795"/>
      <c r="G412" s="795"/>
      <c r="H412" s="795"/>
      <c r="I412" s="795"/>
      <c r="J412" s="795"/>
      <c r="K412" s="795"/>
      <c r="L412" s="795"/>
      <c r="M412" s="795"/>
      <c r="N412" s="795"/>
      <c r="O412" s="795"/>
      <c r="P412" s="795"/>
      <c r="Q412" s="795"/>
      <c r="R412" s="795"/>
      <c r="S412" s="795"/>
      <c r="T412" s="795"/>
      <c r="U412" s="795"/>
      <c r="V412" s="795"/>
      <c r="W412" s="795"/>
      <c r="X412" s="795"/>
      <c r="Y412" s="795"/>
      <c r="Z412" s="795"/>
      <c r="AA412" s="772"/>
      <c r="AB412" s="772"/>
      <c r="AC412" s="772"/>
    </row>
    <row r="413" spans="1:68" ht="14.25" hidden="1" customHeight="1" x14ac:dyDescent="0.25">
      <c r="A413" s="802" t="s">
        <v>114</v>
      </c>
      <c r="B413" s="795"/>
      <c r="C413" s="795"/>
      <c r="D413" s="795"/>
      <c r="E413" s="795"/>
      <c r="F413" s="795"/>
      <c r="G413" s="795"/>
      <c r="H413" s="795"/>
      <c r="I413" s="795"/>
      <c r="J413" s="795"/>
      <c r="K413" s="795"/>
      <c r="L413" s="795"/>
      <c r="M413" s="795"/>
      <c r="N413" s="795"/>
      <c r="O413" s="795"/>
      <c r="P413" s="795"/>
      <c r="Q413" s="795"/>
      <c r="R413" s="795"/>
      <c r="S413" s="795"/>
      <c r="T413" s="795"/>
      <c r="U413" s="795"/>
      <c r="V413" s="795"/>
      <c r="W413" s="795"/>
      <c r="X413" s="795"/>
      <c r="Y413" s="795"/>
      <c r="Z413" s="795"/>
      <c r="AA413" s="773"/>
      <c r="AB413" s="773"/>
      <c r="AC413" s="773"/>
    </row>
    <row r="414" spans="1:68" ht="27" hidden="1" customHeight="1" x14ac:dyDescent="0.25">
      <c r="A414" s="54" t="s">
        <v>679</v>
      </c>
      <c r="B414" s="54" t="s">
        <v>680</v>
      </c>
      <c r="C414" s="31">
        <v>4301011869</v>
      </c>
      <c r="D414" s="781">
        <v>4680115884847</v>
      </c>
      <c r="E414" s="782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0</v>
      </c>
      <c r="Y414" s="778">
        <f t="shared" ref="Y414:Y424" si="82"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0</v>
      </c>
      <c r="BN414" s="64">
        <f t="shared" ref="BN414:BN424" si="84">IFERROR(Y414*I414/H414,"0")</f>
        <v>0</v>
      </c>
      <c r="BO414" s="64">
        <f t="shared" ref="BO414:BO424" si="85">IFERROR(1/J414*(X414/H414),"0")</f>
        <v>0</v>
      </c>
      <c r="BP414" s="64">
        <f t="shared" ref="BP414:BP424" si="86">IFERROR(1/J414*(Y414/H414),"0")</f>
        <v>0</v>
      </c>
    </row>
    <row r="415" spans="1:68" ht="27" hidden="1" customHeight="1" x14ac:dyDescent="0.25">
      <c r="A415" s="54" t="s">
        <v>679</v>
      </c>
      <c r="B415" s="54" t="s">
        <v>682</v>
      </c>
      <c r="C415" s="31">
        <v>4301011946</v>
      </c>
      <c r="D415" s="781">
        <v>4680115884847</v>
      </c>
      <c r="E415" s="782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1">
        <v>4680115884854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720</v>
      </c>
      <c r="Y416" s="778">
        <f t="shared" si="82"/>
        <v>720</v>
      </c>
      <c r="Z416" s="36">
        <f>IFERROR(IF(Y416=0,"",ROUNDUP(Y416/H416,0)*0.02175),"")</f>
        <v>1.044</v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743.04000000000008</v>
      </c>
      <c r="BN416" s="64">
        <f t="shared" si="84"/>
        <v>743.04000000000008</v>
      </c>
      <c r="BO416" s="64">
        <f t="shared" si="85"/>
        <v>1</v>
      </c>
      <c r="BP416" s="64">
        <f t="shared" si="86"/>
        <v>1</v>
      </c>
    </row>
    <row r="417" spans="1:68" ht="27" hidden="1" customHeight="1" x14ac:dyDescent="0.25">
      <c r="A417" s="54" t="s">
        <v>684</v>
      </c>
      <c r="B417" s="54" t="s">
        <v>687</v>
      </c>
      <c r="C417" s="31">
        <v>4301011947</v>
      </c>
      <c r="D417" s="781">
        <v>4680115884854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hidden="1" customHeight="1" x14ac:dyDescent="0.25">
      <c r="A418" s="54" t="s">
        <v>688</v>
      </c>
      <c r="B418" s="54" t="s">
        <v>689</v>
      </c>
      <c r="C418" s="31">
        <v>4301011339</v>
      </c>
      <c r="D418" s="781">
        <v>4607091383997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1">
        <v>4680115884830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1440</v>
      </c>
      <c r="Y419" s="778">
        <f t="shared" si="82"/>
        <v>1440</v>
      </c>
      <c r="Z419" s="36">
        <f>IFERROR(IF(Y419=0,"",ROUNDUP(Y419/H419,0)*0.02175),"")</f>
        <v>2.0880000000000001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1486.0800000000002</v>
      </c>
      <c r="BN419" s="64">
        <f t="shared" si="84"/>
        <v>1486.0800000000002</v>
      </c>
      <c r="BO419" s="64">
        <f t="shared" si="85"/>
        <v>2</v>
      </c>
      <c r="BP419" s="64">
        <f t="shared" si="86"/>
        <v>2</v>
      </c>
    </row>
    <row r="420" spans="1:68" ht="27" hidden="1" customHeight="1" x14ac:dyDescent="0.25">
      <c r="A420" s="54" t="s">
        <v>691</v>
      </c>
      <c r="B420" s="54" t="s">
        <v>694</v>
      </c>
      <c r="C420" s="31">
        <v>4301011943</v>
      </c>
      <c r="D420" s="781">
        <v>4680115884830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hidden="1" customHeight="1" x14ac:dyDescent="0.25">
      <c r="A421" s="54" t="s">
        <v>695</v>
      </c>
      <c r="B421" s="54" t="s">
        <v>696</v>
      </c>
      <c r="C421" s="31">
        <v>4301011433</v>
      </c>
      <c r="D421" s="781">
        <v>4680115882638</v>
      </c>
      <c r="E421" s="782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118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4301011952</v>
      </c>
      <c r="D422" s="781">
        <v>4680115884922</v>
      </c>
      <c r="E422" s="782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700</v>
      </c>
      <c r="B423" s="54" t="s">
        <v>701</v>
      </c>
      <c r="C423" s="31">
        <v>4301011866</v>
      </c>
      <c r="D423" s="781">
        <v>4680115884878</v>
      </c>
      <c r="E423" s="782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89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703</v>
      </c>
      <c r="B424" s="54" t="s">
        <v>704</v>
      </c>
      <c r="C424" s="31">
        <v>4301011868</v>
      </c>
      <c r="D424" s="781">
        <v>4680115884861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5"/>
      <c r="C425" s="795"/>
      <c r="D425" s="795"/>
      <c r="E425" s="795"/>
      <c r="F425" s="795"/>
      <c r="G425" s="795"/>
      <c r="H425" s="795"/>
      <c r="I425" s="795"/>
      <c r="J425" s="795"/>
      <c r="K425" s="795"/>
      <c r="L425" s="795"/>
      <c r="M425" s="795"/>
      <c r="N425" s="795"/>
      <c r="O425" s="801"/>
      <c r="P425" s="783" t="s">
        <v>71</v>
      </c>
      <c r="Q425" s="784"/>
      <c r="R425" s="784"/>
      <c r="S425" s="784"/>
      <c r="T425" s="784"/>
      <c r="U425" s="784"/>
      <c r="V425" s="785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144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144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3.1320000000000001</v>
      </c>
      <c r="AA425" s="780"/>
      <c r="AB425" s="780"/>
      <c r="AC425" s="780"/>
    </row>
    <row r="426" spans="1:68" x14ac:dyDescent="0.2">
      <c r="A426" s="795"/>
      <c r="B426" s="795"/>
      <c r="C426" s="795"/>
      <c r="D426" s="795"/>
      <c r="E426" s="795"/>
      <c r="F426" s="795"/>
      <c r="G426" s="795"/>
      <c r="H426" s="795"/>
      <c r="I426" s="795"/>
      <c r="J426" s="795"/>
      <c r="K426" s="795"/>
      <c r="L426" s="795"/>
      <c r="M426" s="795"/>
      <c r="N426" s="795"/>
      <c r="O426" s="801"/>
      <c r="P426" s="783" t="s">
        <v>71</v>
      </c>
      <c r="Q426" s="784"/>
      <c r="R426" s="784"/>
      <c r="S426" s="784"/>
      <c r="T426" s="784"/>
      <c r="U426" s="784"/>
      <c r="V426" s="785"/>
      <c r="W426" s="37" t="s">
        <v>69</v>
      </c>
      <c r="X426" s="779">
        <f>IFERROR(SUM(X414:X424),"0")</f>
        <v>2160</v>
      </c>
      <c r="Y426" s="779">
        <f>IFERROR(SUM(Y414:Y424),"0")</f>
        <v>2160</v>
      </c>
      <c r="Z426" s="37"/>
      <c r="AA426" s="780"/>
      <c r="AB426" s="780"/>
      <c r="AC426" s="780"/>
    </row>
    <row r="427" spans="1:68" ht="14.25" hidden="1" customHeight="1" x14ac:dyDescent="0.25">
      <c r="A427" s="802" t="s">
        <v>172</v>
      </c>
      <c r="B427" s="795"/>
      <c r="C427" s="795"/>
      <c r="D427" s="795"/>
      <c r="E427" s="795"/>
      <c r="F427" s="795"/>
      <c r="G427" s="795"/>
      <c r="H427" s="795"/>
      <c r="I427" s="795"/>
      <c r="J427" s="795"/>
      <c r="K427" s="795"/>
      <c r="L427" s="795"/>
      <c r="M427" s="795"/>
      <c r="N427" s="795"/>
      <c r="O427" s="795"/>
      <c r="P427" s="795"/>
      <c r="Q427" s="795"/>
      <c r="R427" s="795"/>
      <c r="S427" s="795"/>
      <c r="T427" s="795"/>
      <c r="U427" s="795"/>
      <c r="V427" s="795"/>
      <c r="W427" s="795"/>
      <c r="X427" s="795"/>
      <c r="Y427" s="795"/>
      <c r="Z427" s="795"/>
      <c r="AA427" s="773"/>
      <c r="AB427" s="773"/>
      <c r="AC427" s="773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1">
        <v>4607091383980</v>
      </c>
      <c r="E428" s="782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118</v>
      </c>
      <c r="N428" s="33"/>
      <c r="O428" s="32">
        <v>50</v>
      </c>
      <c r="P428" s="9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1440</v>
      </c>
      <c r="Y428" s="778">
        <f>IFERROR(IF(X428="",0,CEILING((X428/$H428),1)*$H428),"")</f>
        <v>1440</v>
      </c>
      <c r="Z428" s="36">
        <f>IFERROR(IF(Y428=0,"",ROUNDUP(Y428/H428,0)*0.02175),"")</f>
        <v>2.0880000000000001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1486.0800000000002</v>
      </c>
      <c r="BN428" s="64">
        <f>IFERROR(Y428*I428/H428,"0")</f>
        <v>1486.0800000000002</v>
      </c>
      <c r="BO428" s="64">
        <f>IFERROR(1/J428*(X428/H428),"0")</f>
        <v>2</v>
      </c>
      <c r="BP428" s="64">
        <f>IFERROR(1/J428*(Y428/H428),"0")</f>
        <v>2</v>
      </c>
    </row>
    <row r="429" spans="1:68" ht="27" hidden="1" customHeight="1" x14ac:dyDescent="0.25">
      <c r="A429" s="54" t="s">
        <v>708</v>
      </c>
      <c r="B429" s="54" t="s">
        <v>709</v>
      </c>
      <c r="C429" s="31">
        <v>4301020179</v>
      </c>
      <c r="D429" s="781">
        <v>4607091384178</v>
      </c>
      <c r="E429" s="782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118</v>
      </c>
      <c r="N429" s="33"/>
      <c r="O429" s="32">
        <v>50</v>
      </c>
      <c r="P429" s="8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801"/>
      <c r="P430" s="783" t="s">
        <v>71</v>
      </c>
      <c r="Q430" s="784"/>
      <c r="R430" s="784"/>
      <c r="S430" s="784"/>
      <c r="T430" s="784"/>
      <c r="U430" s="784"/>
      <c r="V430" s="785"/>
      <c r="W430" s="37" t="s">
        <v>72</v>
      </c>
      <c r="X430" s="779">
        <f>IFERROR(X428/H428,"0")+IFERROR(X429/H429,"0")</f>
        <v>96</v>
      </c>
      <c r="Y430" s="779">
        <f>IFERROR(Y428/H428,"0")+IFERROR(Y429/H429,"0")</f>
        <v>96</v>
      </c>
      <c r="Z430" s="779">
        <f>IFERROR(IF(Z428="",0,Z428),"0")+IFERROR(IF(Z429="",0,Z429),"0")</f>
        <v>2.0880000000000001</v>
      </c>
      <c r="AA430" s="780"/>
      <c r="AB430" s="780"/>
      <c r="AC430" s="780"/>
    </row>
    <row r="431" spans="1:68" x14ac:dyDescent="0.2">
      <c r="A431" s="795"/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801"/>
      <c r="P431" s="783" t="s">
        <v>71</v>
      </c>
      <c r="Q431" s="784"/>
      <c r="R431" s="784"/>
      <c r="S431" s="784"/>
      <c r="T431" s="784"/>
      <c r="U431" s="784"/>
      <c r="V431" s="785"/>
      <c r="W431" s="37" t="s">
        <v>69</v>
      </c>
      <c r="X431" s="779">
        <f>IFERROR(SUM(X428:X429),"0")</f>
        <v>1440</v>
      </c>
      <c r="Y431" s="779">
        <f>IFERROR(SUM(Y428:Y429),"0")</f>
        <v>1440</v>
      </c>
      <c r="Z431" s="37"/>
      <c r="AA431" s="780"/>
      <c r="AB431" s="780"/>
      <c r="AC431" s="780"/>
    </row>
    <row r="432" spans="1:68" ht="14.25" hidden="1" customHeight="1" x14ac:dyDescent="0.25">
      <c r="A432" s="802" t="s">
        <v>73</v>
      </c>
      <c r="B432" s="795"/>
      <c r="C432" s="795"/>
      <c r="D432" s="795"/>
      <c r="E432" s="795"/>
      <c r="F432" s="795"/>
      <c r="G432" s="795"/>
      <c r="H432" s="795"/>
      <c r="I432" s="795"/>
      <c r="J432" s="795"/>
      <c r="K432" s="795"/>
      <c r="L432" s="795"/>
      <c r="M432" s="795"/>
      <c r="N432" s="795"/>
      <c r="O432" s="795"/>
      <c r="P432" s="795"/>
      <c r="Q432" s="795"/>
      <c r="R432" s="795"/>
      <c r="S432" s="795"/>
      <c r="T432" s="795"/>
      <c r="U432" s="795"/>
      <c r="V432" s="795"/>
      <c r="W432" s="795"/>
      <c r="X432" s="795"/>
      <c r="Y432" s="795"/>
      <c r="Z432" s="795"/>
      <c r="AA432" s="773"/>
      <c r="AB432" s="773"/>
      <c r="AC432" s="773"/>
    </row>
    <row r="433" spans="1:68" ht="27" hidden="1" customHeight="1" x14ac:dyDescent="0.25">
      <c r="A433" s="54" t="s">
        <v>710</v>
      </c>
      <c r="B433" s="54" t="s">
        <v>711</v>
      </c>
      <c r="C433" s="31">
        <v>4301051903</v>
      </c>
      <c r="D433" s="781">
        <v>4607091383928</v>
      </c>
      <c r="E433" s="782"/>
      <c r="F433" s="776">
        <v>1.5</v>
      </c>
      <c r="G433" s="32">
        <v>6</v>
      </c>
      <c r="H433" s="776">
        <v>9</v>
      </c>
      <c r="I433" s="776">
        <v>9.57</v>
      </c>
      <c r="J433" s="32">
        <v>56</v>
      </c>
      <c r="K433" s="32" t="s">
        <v>117</v>
      </c>
      <c r="L433" s="32"/>
      <c r="M433" s="33" t="s">
        <v>121</v>
      </c>
      <c r="N433" s="33"/>
      <c r="O433" s="32">
        <v>40</v>
      </c>
      <c r="P433" s="1177" t="s">
        <v>712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713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710</v>
      </c>
      <c r="B434" s="54" t="s">
        <v>714</v>
      </c>
      <c r="C434" s="31">
        <v>4301051639</v>
      </c>
      <c r="D434" s="781">
        <v>4607091383928</v>
      </c>
      <c r="E434" s="782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19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715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710</v>
      </c>
      <c r="B435" s="54" t="s">
        <v>716</v>
      </c>
      <c r="C435" s="31">
        <v>4301051560</v>
      </c>
      <c r="D435" s="781">
        <v>4607091383928</v>
      </c>
      <c r="E435" s="782"/>
      <c r="F435" s="776">
        <v>1.3</v>
      </c>
      <c r="G435" s="32">
        <v>6</v>
      </c>
      <c r="H435" s="776">
        <v>7.8</v>
      </c>
      <c r="I435" s="776">
        <v>8.3699999999999992</v>
      </c>
      <c r="J435" s="32">
        <v>56</v>
      </c>
      <c r="K435" s="32" t="s">
        <v>117</v>
      </c>
      <c r="L435" s="32"/>
      <c r="M435" s="33" t="s">
        <v>121</v>
      </c>
      <c r="N435" s="33"/>
      <c r="O435" s="32">
        <v>40</v>
      </c>
      <c r="P435" s="11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718</v>
      </c>
      <c r="B436" s="54" t="s">
        <v>719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117</v>
      </c>
      <c r="L436" s="32"/>
      <c r="M436" s="33" t="s">
        <v>121</v>
      </c>
      <c r="N436" s="33"/>
      <c r="O436" s="32">
        <v>40</v>
      </c>
      <c r="P436" s="1198" t="s">
        <v>720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721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37.5" customHeight="1" x14ac:dyDescent="0.25">
      <c r="A437" s="54" t="s">
        <v>718</v>
      </c>
      <c r="B437" s="54" t="s">
        <v>722</v>
      </c>
      <c r="C437" s="31">
        <v>4301051636</v>
      </c>
      <c r="D437" s="781">
        <v>4607091384260</v>
      </c>
      <c r="E437" s="782"/>
      <c r="F437" s="776">
        <v>1.3</v>
      </c>
      <c r="G437" s="32">
        <v>6</v>
      </c>
      <c r="H437" s="776">
        <v>7.8</v>
      </c>
      <c r="I437" s="776">
        <v>8.3640000000000008</v>
      </c>
      <c r="J437" s="32">
        <v>56</v>
      </c>
      <c r="K437" s="32" t="s">
        <v>117</v>
      </c>
      <c r="L437" s="32"/>
      <c r="M437" s="33" t="s">
        <v>68</v>
      </c>
      <c r="N437" s="33"/>
      <c r="O437" s="32">
        <v>40</v>
      </c>
      <c r="P437" s="78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50</v>
      </c>
      <c r="Y437" s="778">
        <f>IFERROR(IF(X437="",0,CEILING((X437/$H437),1)*$H437),"")</f>
        <v>54.6</v>
      </c>
      <c r="Z437" s="36">
        <f>IFERROR(IF(Y437=0,"",ROUNDUP(Y437/H437,0)*0.02175),"")</f>
        <v>0.15225</v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53.61538461538462</v>
      </c>
      <c r="BN437" s="64">
        <f>IFERROR(Y437*I437/H437,"0")</f>
        <v>58.548000000000009</v>
      </c>
      <c r="BO437" s="64">
        <f>IFERROR(1/J437*(X437/H437),"0")</f>
        <v>0.11446886446886446</v>
      </c>
      <c r="BP437" s="64">
        <f>IFERROR(1/J437*(Y437/H437),"0")</f>
        <v>0.125</v>
      </c>
    </row>
    <row r="438" spans="1:68" x14ac:dyDescent="0.2">
      <c r="A438" s="800"/>
      <c r="B438" s="795"/>
      <c r="C438" s="795"/>
      <c r="D438" s="795"/>
      <c r="E438" s="795"/>
      <c r="F438" s="795"/>
      <c r="G438" s="795"/>
      <c r="H438" s="795"/>
      <c r="I438" s="795"/>
      <c r="J438" s="795"/>
      <c r="K438" s="795"/>
      <c r="L438" s="795"/>
      <c r="M438" s="795"/>
      <c r="N438" s="795"/>
      <c r="O438" s="801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IFERROR(X433/H433,"0")+IFERROR(X434/H434,"0")+IFERROR(X435/H435,"0")+IFERROR(X436/H436,"0")+IFERROR(X437/H437,"0")</f>
        <v>6.4102564102564106</v>
      </c>
      <c r="Y438" s="779">
        <f>IFERROR(Y433/H433,"0")+IFERROR(Y434/H434,"0")+IFERROR(Y435/H435,"0")+IFERROR(Y436/H436,"0")+IFERROR(Y437/H437,"0")</f>
        <v>7</v>
      </c>
      <c r="Z438" s="779">
        <f>IFERROR(IF(Z433="",0,Z433),"0")+IFERROR(IF(Z434="",0,Z434),"0")+IFERROR(IF(Z435="",0,Z435),"0")+IFERROR(IF(Z436="",0,Z436),"0")+IFERROR(IF(Z437="",0,Z437),"0")</f>
        <v>0.15225</v>
      </c>
      <c r="AA438" s="780"/>
      <c r="AB438" s="780"/>
      <c r="AC438" s="780"/>
    </row>
    <row r="439" spans="1:68" x14ac:dyDescent="0.2">
      <c r="A439" s="795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801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IFERROR(SUM(X433:X437),"0")</f>
        <v>50</v>
      </c>
      <c r="Y439" s="779">
        <f>IFERROR(SUM(Y433:Y437),"0")</f>
        <v>54.6</v>
      </c>
      <c r="Z439" s="37"/>
      <c r="AA439" s="780"/>
      <c r="AB439" s="780"/>
      <c r="AC439" s="780"/>
    </row>
    <row r="440" spans="1:68" ht="14.25" hidden="1" customHeight="1" x14ac:dyDescent="0.25">
      <c r="A440" s="802" t="s">
        <v>218</v>
      </c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5"/>
      <c r="P440" s="795"/>
      <c r="Q440" s="795"/>
      <c r="R440" s="795"/>
      <c r="S440" s="795"/>
      <c r="T440" s="795"/>
      <c r="U440" s="795"/>
      <c r="V440" s="795"/>
      <c r="W440" s="795"/>
      <c r="X440" s="795"/>
      <c r="Y440" s="795"/>
      <c r="Z440" s="795"/>
      <c r="AA440" s="773"/>
      <c r="AB440" s="773"/>
      <c r="AC440" s="773"/>
    </row>
    <row r="441" spans="1:68" ht="27" hidden="1" customHeight="1" x14ac:dyDescent="0.25">
      <c r="A441" s="54" t="s">
        <v>724</v>
      </c>
      <c r="B441" s="54" t="s">
        <v>725</v>
      </c>
      <c r="C441" s="31">
        <v>4301060314</v>
      </c>
      <c r="D441" s="781">
        <v>4607091384673</v>
      </c>
      <c r="E441" s="782"/>
      <c r="F441" s="776">
        <v>1.3</v>
      </c>
      <c r="G441" s="32">
        <v>6</v>
      </c>
      <c r="H441" s="776">
        <v>7.8</v>
      </c>
      <c r="I441" s="776">
        <v>8.3640000000000008</v>
      </c>
      <c r="J441" s="32">
        <v>56</v>
      </c>
      <c r="K441" s="32" t="s">
        <v>117</v>
      </c>
      <c r="L441" s="32"/>
      <c r="M441" s="33" t="s">
        <v>68</v>
      </c>
      <c r="N441" s="33"/>
      <c r="O441" s="32">
        <v>30</v>
      </c>
      <c r="P441" s="102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726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hidden="1" customHeight="1" x14ac:dyDescent="0.25">
      <c r="A442" s="54" t="s">
        <v>724</v>
      </c>
      <c r="B442" s="54" t="s">
        <v>727</v>
      </c>
      <c r="C442" s="31">
        <v>4301060345</v>
      </c>
      <c r="D442" s="781">
        <v>4607091384673</v>
      </c>
      <c r="E442" s="782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4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728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724</v>
      </c>
      <c r="B443" s="54" t="s">
        <v>729</v>
      </c>
      <c r="C443" s="31">
        <v>4301060439</v>
      </c>
      <c r="D443" s="781">
        <v>4607091384673</v>
      </c>
      <c r="E443" s="782"/>
      <c r="F443" s="776">
        <v>1.5</v>
      </c>
      <c r="G443" s="32">
        <v>6</v>
      </c>
      <c r="H443" s="776">
        <v>9</v>
      </c>
      <c r="I443" s="776">
        <v>9.5640000000000001</v>
      </c>
      <c r="J443" s="32">
        <v>56</v>
      </c>
      <c r="K443" s="32" t="s">
        <v>117</v>
      </c>
      <c r="L443" s="32"/>
      <c r="M443" s="33" t="s">
        <v>121</v>
      </c>
      <c r="N443" s="33"/>
      <c r="O443" s="32">
        <v>30</v>
      </c>
      <c r="P443" s="847" t="s">
        <v>730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800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801"/>
      <c r="P444" s="783" t="s">
        <v>71</v>
      </c>
      <c r="Q444" s="784"/>
      <c r="R444" s="784"/>
      <c r="S444" s="784"/>
      <c r="T444" s="784"/>
      <c r="U444" s="784"/>
      <c r="V444" s="785"/>
      <c r="W444" s="37" t="s">
        <v>72</v>
      </c>
      <c r="X444" s="779">
        <f>IFERROR(X441/H441,"0")+IFERROR(X442/H442,"0")+IFERROR(X443/H443,"0")</f>
        <v>0</v>
      </c>
      <c r="Y444" s="779">
        <f>IFERROR(Y441/H441,"0")+IFERROR(Y442/H442,"0")+IFERROR(Y443/H443,"0")</f>
        <v>0</v>
      </c>
      <c r="Z444" s="779">
        <f>IFERROR(IF(Z441="",0,Z441),"0")+IFERROR(IF(Z442="",0,Z442),"0")+IFERROR(IF(Z443="",0,Z443),"0")</f>
        <v>0</v>
      </c>
      <c r="AA444" s="780"/>
      <c r="AB444" s="780"/>
      <c r="AC444" s="780"/>
    </row>
    <row r="445" spans="1:68" hidden="1" x14ac:dyDescent="0.2">
      <c r="A445" s="795"/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801"/>
      <c r="P445" s="783" t="s">
        <v>71</v>
      </c>
      <c r="Q445" s="784"/>
      <c r="R445" s="784"/>
      <c r="S445" s="784"/>
      <c r="T445" s="784"/>
      <c r="U445" s="784"/>
      <c r="V445" s="785"/>
      <c r="W445" s="37" t="s">
        <v>69</v>
      </c>
      <c r="X445" s="779">
        <f>IFERROR(SUM(X441:X443),"0")</f>
        <v>0</v>
      </c>
      <c r="Y445" s="779">
        <f>IFERROR(SUM(Y441:Y443),"0")</f>
        <v>0</v>
      </c>
      <c r="Z445" s="37"/>
      <c r="AA445" s="780"/>
      <c r="AB445" s="780"/>
      <c r="AC445" s="780"/>
    </row>
    <row r="446" spans="1:68" ht="16.5" hidden="1" customHeight="1" x14ac:dyDescent="0.25">
      <c r="A446" s="794" t="s">
        <v>732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2"/>
      <c r="AB446" s="772"/>
      <c r="AC446" s="772"/>
    </row>
    <row r="447" spans="1:68" ht="14.25" hidden="1" customHeight="1" x14ac:dyDescent="0.25">
      <c r="A447" s="802" t="s">
        <v>114</v>
      </c>
      <c r="B447" s="795"/>
      <c r="C447" s="795"/>
      <c r="D447" s="795"/>
      <c r="E447" s="795"/>
      <c r="F447" s="795"/>
      <c r="G447" s="795"/>
      <c r="H447" s="795"/>
      <c r="I447" s="795"/>
      <c r="J447" s="795"/>
      <c r="K447" s="795"/>
      <c r="L447" s="795"/>
      <c r="M447" s="795"/>
      <c r="N447" s="795"/>
      <c r="O447" s="795"/>
      <c r="P447" s="795"/>
      <c r="Q447" s="795"/>
      <c r="R447" s="795"/>
      <c r="S447" s="795"/>
      <c r="T447" s="795"/>
      <c r="U447" s="795"/>
      <c r="V447" s="795"/>
      <c r="W447" s="795"/>
      <c r="X447" s="795"/>
      <c r="Y447" s="795"/>
      <c r="Z447" s="795"/>
      <c r="AA447" s="773"/>
      <c r="AB447" s="773"/>
      <c r="AC447" s="773"/>
    </row>
    <row r="448" spans="1:68" ht="27" hidden="1" customHeight="1" x14ac:dyDescent="0.25">
      <c r="A448" s="54" t="s">
        <v>733</v>
      </c>
      <c r="B448" s="54" t="s">
        <v>734</v>
      </c>
      <c r="C448" s="31">
        <v>4301011483</v>
      </c>
      <c r="D448" s="781">
        <v>4680115881907</v>
      </c>
      <c r="E448" s="782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hidden="1" customHeight="1" x14ac:dyDescent="0.25">
      <c r="A449" s="54" t="s">
        <v>733</v>
      </c>
      <c r="B449" s="54" t="s">
        <v>736</v>
      </c>
      <c r="C449" s="31">
        <v>4301011873</v>
      </c>
      <c r="D449" s="781">
        <v>4680115881907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9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hidden="1" customHeight="1" x14ac:dyDescent="0.25">
      <c r="A450" s="54" t="s">
        <v>739</v>
      </c>
      <c r="B450" s="54" t="s">
        <v>740</v>
      </c>
      <c r="C450" s="31">
        <v>4301011655</v>
      </c>
      <c r="D450" s="781">
        <v>4680115883925</v>
      </c>
      <c r="E450" s="782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hidden="1" customHeight="1" x14ac:dyDescent="0.25">
      <c r="A451" s="54" t="s">
        <v>739</v>
      </c>
      <c r="B451" s="54" t="s">
        <v>741</v>
      </c>
      <c r="C451" s="31">
        <v>4301011872</v>
      </c>
      <c r="D451" s="781">
        <v>4680115883925</v>
      </c>
      <c r="E451" s="782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96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hidden="1" customHeight="1" x14ac:dyDescent="0.25">
      <c r="A452" s="54" t="s">
        <v>742</v>
      </c>
      <c r="B452" s="54" t="s">
        <v>743</v>
      </c>
      <c r="C452" s="31">
        <v>4301011312</v>
      </c>
      <c r="D452" s="781">
        <v>4607091384192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118</v>
      </c>
      <c r="N452" s="33"/>
      <c r="O452" s="32">
        <v>60</v>
      </c>
      <c r="P452" s="82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hidden="1" customHeight="1" x14ac:dyDescent="0.25">
      <c r="A453" s="54" t="s">
        <v>745</v>
      </c>
      <c r="B453" s="54" t="s">
        <v>746</v>
      </c>
      <c r="C453" s="31">
        <v>4301011874</v>
      </c>
      <c r="D453" s="781">
        <v>4680115884892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748</v>
      </c>
      <c r="B454" s="54" t="s">
        <v>749</v>
      </c>
      <c r="C454" s="31">
        <v>4301011875</v>
      </c>
      <c r="D454" s="781">
        <v>4680115884885</v>
      </c>
      <c r="E454" s="782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hidden="1" customHeight="1" x14ac:dyDescent="0.25">
      <c r="A455" s="54" t="s">
        <v>750</v>
      </c>
      <c r="B455" s="54" t="s">
        <v>751</v>
      </c>
      <c r="C455" s="31">
        <v>4301011871</v>
      </c>
      <c r="D455" s="781">
        <v>4680115884908</v>
      </c>
      <c r="E455" s="782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idden="1" x14ac:dyDescent="0.2">
      <c r="A456" s="800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801"/>
      <c r="P456" s="783" t="s">
        <v>71</v>
      </c>
      <c r="Q456" s="784"/>
      <c r="R456" s="784"/>
      <c r="S456" s="784"/>
      <c r="T456" s="784"/>
      <c r="U456" s="784"/>
      <c r="V456" s="785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hidden="1" x14ac:dyDescent="0.2">
      <c r="A457" s="795"/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801"/>
      <c r="P457" s="783" t="s">
        <v>71</v>
      </c>
      <c r="Q457" s="784"/>
      <c r="R457" s="784"/>
      <c r="S457" s="784"/>
      <c r="T457" s="784"/>
      <c r="U457" s="784"/>
      <c r="V457" s="785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hidden="1" customHeight="1" x14ac:dyDescent="0.25">
      <c r="A458" s="802" t="s">
        <v>64</v>
      </c>
      <c r="B458" s="795"/>
      <c r="C458" s="795"/>
      <c r="D458" s="795"/>
      <c r="E458" s="795"/>
      <c r="F458" s="795"/>
      <c r="G458" s="795"/>
      <c r="H458" s="795"/>
      <c r="I458" s="795"/>
      <c r="J458" s="795"/>
      <c r="K458" s="795"/>
      <c r="L458" s="795"/>
      <c r="M458" s="795"/>
      <c r="N458" s="795"/>
      <c r="O458" s="795"/>
      <c r="P458" s="795"/>
      <c r="Q458" s="795"/>
      <c r="R458" s="795"/>
      <c r="S458" s="795"/>
      <c r="T458" s="795"/>
      <c r="U458" s="795"/>
      <c r="V458" s="795"/>
      <c r="W458" s="795"/>
      <c r="X458" s="795"/>
      <c r="Y458" s="795"/>
      <c r="Z458" s="795"/>
      <c r="AA458" s="773"/>
      <c r="AB458" s="773"/>
      <c r="AC458" s="773"/>
    </row>
    <row r="459" spans="1:68" ht="27" hidden="1" customHeight="1" x14ac:dyDescent="0.25">
      <c r="A459" s="54" t="s">
        <v>752</v>
      </c>
      <c r="B459" s="54" t="s">
        <v>753</v>
      </c>
      <c r="C459" s="31">
        <v>4301031303</v>
      </c>
      <c r="D459" s="781">
        <v>4607091384802</v>
      </c>
      <c r="E459" s="782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755</v>
      </c>
      <c r="B460" s="54" t="s">
        <v>756</v>
      </c>
      <c r="C460" s="31">
        <v>4301031304</v>
      </c>
      <c r="D460" s="781">
        <v>4607091384826</v>
      </c>
      <c r="E460" s="782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9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0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801"/>
      <c r="P461" s="783" t="s">
        <v>71</v>
      </c>
      <c r="Q461" s="784"/>
      <c r="R461" s="784"/>
      <c r="S461" s="784"/>
      <c r="T461" s="784"/>
      <c r="U461" s="784"/>
      <c r="V461" s="785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hidden="1" x14ac:dyDescent="0.2">
      <c r="A462" s="795"/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801"/>
      <c r="P462" s="783" t="s">
        <v>71</v>
      </c>
      <c r="Q462" s="784"/>
      <c r="R462" s="784"/>
      <c r="S462" s="784"/>
      <c r="T462" s="784"/>
      <c r="U462" s="784"/>
      <c r="V462" s="785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hidden="1" customHeight="1" x14ac:dyDescent="0.25">
      <c r="A463" s="802" t="s">
        <v>73</v>
      </c>
      <c r="B463" s="795"/>
      <c r="C463" s="795"/>
      <c r="D463" s="795"/>
      <c r="E463" s="795"/>
      <c r="F463" s="795"/>
      <c r="G463" s="795"/>
      <c r="H463" s="795"/>
      <c r="I463" s="795"/>
      <c r="J463" s="795"/>
      <c r="K463" s="795"/>
      <c r="L463" s="795"/>
      <c r="M463" s="795"/>
      <c r="N463" s="795"/>
      <c r="O463" s="795"/>
      <c r="P463" s="795"/>
      <c r="Q463" s="795"/>
      <c r="R463" s="795"/>
      <c r="S463" s="795"/>
      <c r="T463" s="795"/>
      <c r="U463" s="795"/>
      <c r="V463" s="795"/>
      <c r="W463" s="795"/>
      <c r="X463" s="795"/>
      <c r="Y463" s="795"/>
      <c r="Z463" s="795"/>
      <c r="AA463" s="773"/>
      <c r="AB463" s="773"/>
      <c r="AC463" s="773"/>
    </row>
    <row r="464" spans="1:68" ht="27" hidden="1" customHeight="1" x14ac:dyDescent="0.25">
      <c r="A464" s="54" t="s">
        <v>757</v>
      </c>
      <c r="B464" s="54" t="s">
        <v>758</v>
      </c>
      <c r="C464" s="31">
        <v>4301051899</v>
      </c>
      <c r="D464" s="781">
        <v>4607091384246</v>
      </c>
      <c r="E464" s="782"/>
      <c r="F464" s="776">
        <v>1.5</v>
      </c>
      <c r="G464" s="32">
        <v>6</v>
      </c>
      <c r="H464" s="776">
        <v>9</v>
      </c>
      <c r="I464" s="776">
        <v>9.5640000000000001</v>
      </c>
      <c r="J464" s="32">
        <v>56</v>
      </c>
      <c r="K464" s="32" t="s">
        <v>117</v>
      </c>
      <c r="L464" s="32"/>
      <c r="M464" s="33" t="s">
        <v>121</v>
      </c>
      <c r="N464" s="33"/>
      <c r="O464" s="32">
        <v>40</v>
      </c>
      <c r="P464" s="815" t="s">
        <v>759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760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37.5" hidden="1" customHeight="1" x14ac:dyDescent="0.25">
      <c r="A465" s="54" t="s">
        <v>757</v>
      </c>
      <c r="B465" s="54" t="s">
        <v>761</v>
      </c>
      <c r="C465" s="31">
        <v>4301051635</v>
      </c>
      <c r="D465" s="781">
        <v>4607091384246</v>
      </c>
      <c r="E465" s="782"/>
      <c r="F465" s="776">
        <v>1.3</v>
      </c>
      <c r="G465" s="32">
        <v>6</v>
      </c>
      <c r="H465" s="776">
        <v>7.8</v>
      </c>
      <c r="I465" s="776">
        <v>8.3640000000000008</v>
      </c>
      <c r="J465" s="32">
        <v>56</v>
      </c>
      <c r="K465" s="32" t="s">
        <v>117</v>
      </c>
      <c r="L465" s="32"/>
      <c r="M465" s="33" t="s">
        <v>68</v>
      </c>
      <c r="N465" s="33"/>
      <c r="O465" s="32">
        <v>40</v>
      </c>
      <c r="P465" s="11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hidden="1" customHeight="1" x14ac:dyDescent="0.25">
      <c r="A466" s="54" t="s">
        <v>763</v>
      </c>
      <c r="B466" s="54" t="s">
        <v>764</v>
      </c>
      <c r="C466" s="31">
        <v>4301051445</v>
      </c>
      <c r="D466" s="781">
        <v>4680115881976</v>
      </c>
      <c r="E466" s="782"/>
      <c r="F466" s="776">
        <v>1.3</v>
      </c>
      <c r="G466" s="32">
        <v>6</v>
      </c>
      <c r="H466" s="776">
        <v>7.8</v>
      </c>
      <c r="I466" s="776">
        <v>8.2799999999999994</v>
      </c>
      <c r="J466" s="32">
        <v>56</v>
      </c>
      <c r="K466" s="32" t="s">
        <v>117</v>
      </c>
      <c r="L466" s="32"/>
      <c r="M466" s="33" t="s">
        <v>68</v>
      </c>
      <c r="N466" s="33"/>
      <c r="O466" s="32">
        <v>40</v>
      </c>
      <c r="P466" s="89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765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hidden="1" customHeight="1" x14ac:dyDescent="0.25">
      <c r="A467" s="54" t="s">
        <v>763</v>
      </c>
      <c r="B467" s="54" t="s">
        <v>766</v>
      </c>
      <c r="C467" s="31">
        <v>4301051901</v>
      </c>
      <c r="D467" s="781">
        <v>4680115881976</v>
      </c>
      <c r="E467" s="782"/>
      <c r="F467" s="776">
        <v>1.5</v>
      </c>
      <c r="G467" s="32">
        <v>6</v>
      </c>
      <c r="H467" s="776">
        <v>9</v>
      </c>
      <c r="I467" s="776">
        <v>9.48</v>
      </c>
      <c r="J467" s="32">
        <v>56</v>
      </c>
      <c r="K467" s="32" t="s">
        <v>117</v>
      </c>
      <c r="L467" s="32"/>
      <c r="M467" s="33" t="s">
        <v>121</v>
      </c>
      <c r="N467" s="33"/>
      <c r="O467" s="32">
        <v>40</v>
      </c>
      <c r="P467" s="941" t="s">
        <v>767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27" hidden="1" customHeight="1" x14ac:dyDescent="0.25">
      <c r="A468" s="54" t="s">
        <v>769</v>
      </c>
      <c r="B468" s="54" t="s">
        <v>770</v>
      </c>
      <c r="C468" s="31">
        <v>4301051297</v>
      </c>
      <c r="D468" s="781">
        <v>4607091384253</v>
      </c>
      <c r="E468" s="782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771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37.5" hidden="1" customHeight="1" x14ac:dyDescent="0.25">
      <c r="A469" s="54" t="s">
        <v>769</v>
      </c>
      <c r="B469" s="54" t="s">
        <v>772</v>
      </c>
      <c r="C469" s="31">
        <v>4301051634</v>
      </c>
      <c r="D469" s="781">
        <v>4607091384253</v>
      </c>
      <c r="E469" s="782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762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773</v>
      </c>
      <c r="B470" s="54" t="s">
        <v>774</v>
      </c>
      <c r="C470" s="31">
        <v>4301051444</v>
      </c>
      <c r="D470" s="781">
        <v>4680115881969</v>
      </c>
      <c r="E470" s="782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765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idden="1" x14ac:dyDescent="0.2">
      <c r="A471" s="800"/>
      <c r="B471" s="795"/>
      <c r="C471" s="795"/>
      <c r="D471" s="795"/>
      <c r="E471" s="795"/>
      <c r="F471" s="795"/>
      <c r="G471" s="795"/>
      <c r="H471" s="795"/>
      <c r="I471" s="795"/>
      <c r="J471" s="795"/>
      <c r="K471" s="795"/>
      <c r="L471" s="795"/>
      <c r="M471" s="795"/>
      <c r="N471" s="795"/>
      <c r="O471" s="801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IFERROR(X464/H464,"0")+IFERROR(X465/H465,"0")+IFERROR(X466/H466,"0")+IFERROR(X467/H467,"0")+IFERROR(X468/H468,"0")+IFERROR(X469/H469,"0")+IFERROR(X470/H470,"0")</f>
        <v>0</v>
      </c>
      <c r="Y471" s="779">
        <f>IFERROR(Y464/H464,"0")+IFERROR(Y465/H465,"0")+IFERROR(Y466/H466,"0")+IFERROR(Y467/H467,"0")+IFERROR(Y468/H468,"0")+IFERROR(Y469/H469,"0")+IFERROR(Y470/H470,"0")</f>
        <v>0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780"/>
      <c r="AB471" s="780"/>
      <c r="AC471" s="780"/>
    </row>
    <row r="472" spans="1:68" hidden="1" x14ac:dyDescent="0.2">
      <c r="A472" s="795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801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IFERROR(SUM(X464:X470),"0")</f>
        <v>0</v>
      </c>
      <c r="Y472" s="779">
        <f>IFERROR(SUM(Y464:Y470),"0")</f>
        <v>0</v>
      </c>
      <c r="Z472" s="37"/>
      <c r="AA472" s="780"/>
      <c r="AB472" s="780"/>
      <c r="AC472" s="780"/>
    </row>
    <row r="473" spans="1:68" ht="14.25" hidden="1" customHeight="1" x14ac:dyDescent="0.25">
      <c r="A473" s="802" t="s">
        <v>218</v>
      </c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5"/>
      <c r="P473" s="795"/>
      <c r="Q473" s="795"/>
      <c r="R473" s="795"/>
      <c r="S473" s="795"/>
      <c r="T473" s="795"/>
      <c r="U473" s="795"/>
      <c r="V473" s="795"/>
      <c r="W473" s="795"/>
      <c r="X473" s="795"/>
      <c r="Y473" s="795"/>
      <c r="Z473" s="795"/>
      <c r="AA473" s="773"/>
      <c r="AB473" s="773"/>
      <c r="AC473" s="773"/>
    </row>
    <row r="474" spans="1:68" ht="27" hidden="1" customHeight="1" x14ac:dyDescent="0.25">
      <c r="A474" s="54" t="s">
        <v>775</v>
      </c>
      <c r="B474" s="54" t="s">
        <v>776</v>
      </c>
      <c r="C474" s="31">
        <v>4301060441</v>
      </c>
      <c r="D474" s="781">
        <v>4607091389357</v>
      </c>
      <c r="E474" s="782"/>
      <c r="F474" s="776">
        <v>1.5</v>
      </c>
      <c r="G474" s="32">
        <v>6</v>
      </c>
      <c r="H474" s="776">
        <v>9</v>
      </c>
      <c r="I474" s="776">
        <v>9.48</v>
      </c>
      <c r="J474" s="32">
        <v>56</v>
      </c>
      <c r="K474" s="32" t="s">
        <v>117</v>
      </c>
      <c r="L474" s="32"/>
      <c r="M474" s="33" t="s">
        <v>121</v>
      </c>
      <c r="N474" s="33"/>
      <c r="O474" s="32">
        <v>40</v>
      </c>
      <c r="P474" s="886" t="s">
        <v>777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778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775</v>
      </c>
      <c r="B475" s="54" t="s">
        <v>779</v>
      </c>
      <c r="C475" s="31">
        <v>4301060377</v>
      </c>
      <c r="D475" s="781">
        <v>4607091389357</v>
      </c>
      <c r="E475" s="782"/>
      <c r="F475" s="776">
        <v>1.3</v>
      </c>
      <c r="G475" s="32">
        <v>6</v>
      </c>
      <c r="H475" s="776">
        <v>7.8</v>
      </c>
      <c r="I475" s="776">
        <v>8.2799999999999994</v>
      </c>
      <c r="J475" s="32">
        <v>56</v>
      </c>
      <c r="K475" s="32" t="s">
        <v>117</v>
      </c>
      <c r="L475" s="32"/>
      <c r="M475" s="33" t="s">
        <v>68</v>
      </c>
      <c r="N475" s="33"/>
      <c r="O475" s="32">
        <v>40</v>
      </c>
      <c r="P475" s="109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0"/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801"/>
      <c r="P476" s="783" t="s">
        <v>71</v>
      </c>
      <c r="Q476" s="784"/>
      <c r="R476" s="784"/>
      <c r="S476" s="784"/>
      <c r="T476" s="784"/>
      <c r="U476" s="784"/>
      <c r="V476" s="785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hidden="1" x14ac:dyDescent="0.2">
      <c r="A477" s="795"/>
      <c r="B477" s="795"/>
      <c r="C477" s="795"/>
      <c r="D477" s="795"/>
      <c r="E477" s="795"/>
      <c r="F477" s="795"/>
      <c r="G477" s="795"/>
      <c r="H477" s="795"/>
      <c r="I477" s="795"/>
      <c r="J477" s="795"/>
      <c r="K477" s="795"/>
      <c r="L477" s="795"/>
      <c r="M477" s="795"/>
      <c r="N477" s="795"/>
      <c r="O477" s="801"/>
      <c r="P477" s="783" t="s">
        <v>71</v>
      </c>
      <c r="Q477" s="784"/>
      <c r="R477" s="784"/>
      <c r="S477" s="784"/>
      <c r="T477" s="784"/>
      <c r="U477" s="784"/>
      <c r="V477" s="785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hidden="1" customHeight="1" x14ac:dyDescent="0.2">
      <c r="A478" s="827" t="s">
        <v>781</v>
      </c>
      <c r="B478" s="828"/>
      <c r="C478" s="828"/>
      <c r="D478" s="828"/>
      <c r="E478" s="828"/>
      <c r="F478" s="828"/>
      <c r="G478" s="828"/>
      <c r="H478" s="828"/>
      <c r="I478" s="828"/>
      <c r="J478" s="828"/>
      <c r="K478" s="828"/>
      <c r="L478" s="828"/>
      <c r="M478" s="828"/>
      <c r="N478" s="828"/>
      <c r="O478" s="828"/>
      <c r="P478" s="828"/>
      <c r="Q478" s="828"/>
      <c r="R478" s="828"/>
      <c r="S478" s="828"/>
      <c r="T478" s="828"/>
      <c r="U478" s="828"/>
      <c r="V478" s="828"/>
      <c r="W478" s="828"/>
      <c r="X478" s="828"/>
      <c r="Y478" s="828"/>
      <c r="Z478" s="828"/>
      <c r="AA478" s="48"/>
      <c r="AB478" s="48"/>
      <c r="AC478" s="48"/>
    </row>
    <row r="479" spans="1:68" ht="16.5" hidden="1" customHeight="1" x14ac:dyDescent="0.25">
      <c r="A479" s="794" t="s">
        <v>782</v>
      </c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5"/>
      <c r="P479" s="795"/>
      <c r="Q479" s="795"/>
      <c r="R479" s="795"/>
      <c r="S479" s="795"/>
      <c r="T479" s="795"/>
      <c r="U479" s="795"/>
      <c r="V479" s="795"/>
      <c r="W479" s="795"/>
      <c r="X479" s="795"/>
      <c r="Y479" s="795"/>
      <c r="Z479" s="795"/>
      <c r="AA479" s="772"/>
      <c r="AB479" s="772"/>
      <c r="AC479" s="772"/>
    </row>
    <row r="480" spans="1:68" ht="14.25" hidden="1" customHeight="1" x14ac:dyDescent="0.25">
      <c r="A480" s="802" t="s">
        <v>114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3"/>
      <c r="AB480" s="773"/>
      <c r="AC480" s="773"/>
    </row>
    <row r="481" spans="1:68" ht="27" hidden="1" customHeight="1" x14ac:dyDescent="0.25">
      <c r="A481" s="54" t="s">
        <v>783</v>
      </c>
      <c r="B481" s="54" t="s">
        <v>784</v>
      </c>
      <c r="C481" s="31">
        <v>4301011428</v>
      </c>
      <c r="D481" s="781">
        <v>4607091389708</v>
      </c>
      <c r="E481" s="782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118</v>
      </c>
      <c r="N481" s="33"/>
      <c r="O481" s="32">
        <v>50</v>
      </c>
      <c r="P481" s="9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0"/>
      <c r="B482" s="795"/>
      <c r="C482" s="795"/>
      <c r="D482" s="795"/>
      <c r="E482" s="795"/>
      <c r="F482" s="795"/>
      <c r="G482" s="795"/>
      <c r="H482" s="795"/>
      <c r="I482" s="795"/>
      <c r="J482" s="795"/>
      <c r="K482" s="795"/>
      <c r="L482" s="795"/>
      <c r="M482" s="795"/>
      <c r="N482" s="795"/>
      <c r="O482" s="801"/>
      <c r="P482" s="783" t="s">
        <v>71</v>
      </c>
      <c r="Q482" s="784"/>
      <c r="R482" s="784"/>
      <c r="S482" s="784"/>
      <c r="T482" s="784"/>
      <c r="U482" s="784"/>
      <c r="V482" s="785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hidden="1" x14ac:dyDescent="0.2">
      <c r="A483" s="795"/>
      <c r="B483" s="795"/>
      <c r="C483" s="795"/>
      <c r="D483" s="795"/>
      <c r="E483" s="795"/>
      <c r="F483" s="795"/>
      <c r="G483" s="795"/>
      <c r="H483" s="795"/>
      <c r="I483" s="795"/>
      <c r="J483" s="795"/>
      <c r="K483" s="795"/>
      <c r="L483" s="795"/>
      <c r="M483" s="795"/>
      <c r="N483" s="795"/>
      <c r="O483" s="801"/>
      <c r="P483" s="783" t="s">
        <v>71</v>
      </c>
      <c r="Q483" s="784"/>
      <c r="R483" s="784"/>
      <c r="S483" s="784"/>
      <c r="T483" s="784"/>
      <c r="U483" s="784"/>
      <c r="V483" s="785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hidden="1" customHeight="1" x14ac:dyDescent="0.25">
      <c r="A484" s="802" t="s">
        <v>64</v>
      </c>
      <c r="B484" s="795"/>
      <c r="C484" s="795"/>
      <c r="D484" s="795"/>
      <c r="E484" s="795"/>
      <c r="F484" s="795"/>
      <c r="G484" s="795"/>
      <c r="H484" s="795"/>
      <c r="I484" s="795"/>
      <c r="J484" s="795"/>
      <c r="K484" s="795"/>
      <c r="L484" s="795"/>
      <c r="M484" s="795"/>
      <c r="N484" s="795"/>
      <c r="O484" s="795"/>
      <c r="P484" s="795"/>
      <c r="Q484" s="795"/>
      <c r="R484" s="795"/>
      <c r="S484" s="795"/>
      <c r="T484" s="795"/>
      <c r="U484" s="795"/>
      <c r="V484" s="795"/>
      <c r="W484" s="795"/>
      <c r="X484" s="795"/>
      <c r="Y484" s="795"/>
      <c r="Z484" s="795"/>
      <c r="AA484" s="773"/>
      <c r="AB484" s="773"/>
      <c r="AC484" s="773"/>
    </row>
    <row r="485" spans="1:68" ht="27" hidden="1" customHeight="1" x14ac:dyDescent="0.25">
      <c r="A485" s="54" t="s">
        <v>786</v>
      </c>
      <c r="B485" s="54" t="s">
        <v>787</v>
      </c>
      <c r="C485" s="31">
        <v>4301031355</v>
      </c>
      <c r="D485" s="781">
        <v>4607091389753</v>
      </c>
      <c r="E485" s="782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6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ref="Y485:Y503" si="98"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0</v>
      </c>
      <c r="BN485" s="64">
        <f t="shared" ref="BN485:BN503" si="100">IFERROR(Y485*I485/H485,"0")</f>
        <v>0</v>
      </c>
      <c r="BO485" s="64">
        <f t="shared" ref="BO485:BO503" si="101">IFERROR(1/J485*(X485/H485),"0")</f>
        <v>0</v>
      </c>
      <c r="BP485" s="64">
        <f t="shared" ref="BP485:BP503" si="102">IFERROR(1/J485*(Y485/H485),"0")</f>
        <v>0</v>
      </c>
    </row>
    <row r="486" spans="1:68" ht="27" hidden="1" customHeight="1" x14ac:dyDescent="0.25">
      <c r="A486" s="54" t="s">
        <v>786</v>
      </c>
      <c r="B486" s="54" t="s">
        <v>789</v>
      </c>
      <c r="C486" s="31">
        <v>4301031322</v>
      </c>
      <c r="D486" s="781">
        <v>4607091389753</v>
      </c>
      <c r="E486" s="782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3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790</v>
      </c>
      <c r="B487" s="54" t="s">
        <v>791</v>
      </c>
      <c r="C487" s="31">
        <v>4301031323</v>
      </c>
      <c r="D487" s="781">
        <v>4607091389760</v>
      </c>
      <c r="E487" s="782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6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793</v>
      </c>
      <c r="B488" s="54" t="s">
        <v>794</v>
      </c>
      <c r="C488" s="31">
        <v>4301031356</v>
      </c>
      <c r="D488" s="781">
        <v>4607091389746</v>
      </c>
      <c r="E488" s="782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793</v>
      </c>
      <c r="B489" s="54" t="s">
        <v>796</v>
      </c>
      <c r="C489" s="31">
        <v>4301031325</v>
      </c>
      <c r="D489" s="781">
        <v>4607091389746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797</v>
      </c>
      <c r="B490" s="54" t="s">
        <v>798</v>
      </c>
      <c r="C490" s="31">
        <v>4301031257</v>
      </c>
      <c r="D490" s="781">
        <v>4680115883147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797</v>
      </c>
      <c r="B491" s="54" t="s">
        <v>800</v>
      </c>
      <c r="C491" s="31">
        <v>4301031335</v>
      </c>
      <c r="D491" s="781">
        <v>4680115883147</v>
      </c>
      <c r="E491" s="782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801</v>
      </c>
      <c r="B492" s="54" t="s">
        <v>802</v>
      </c>
      <c r="C492" s="31">
        <v>4301031362</v>
      </c>
      <c r="D492" s="781">
        <v>4607091384338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801</v>
      </c>
      <c r="B493" s="54" t="s">
        <v>804</v>
      </c>
      <c r="C493" s="31">
        <v>4301031330</v>
      </c>
      <c r="D493" s="781">
        <v>4607091384338</v>
      </c>
      <c r="E493" s="782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805</v>
      </c>
      <c r="B494" s="54" t="s">
        <v>806</v>
      </c>
      <c r="C494" s="31">
        <v>4301031254</v>
      </c>
      <c r="D494" s="781">
        <v>4680115883154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805</v>
      </c>
      <c r="B495" s="54" t="s">
        <v>808</v>
      </c>
      <c r="C495" s="31">
        <v>4301031336</v>
      </c>
      <c r="D495" s="781">
        <v>4680115883154</v>
      </c>
      <c r="E495" s="782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810</v>
      </c>
      <c r="B496" s="54" t="s">
        <v>811</v>
      </c>
      <c r="C496" s="31">
        <v>4301031361</v>
      </c>
      <c r="D496" s="781">
        <v>4607091389524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0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810</v>
      </c>
      <c r="B497" s="54" t="s">
        <v>813</v>
      </c>
      <c r="C497" s="31">
        <v>4301031331</v>
      </c>
      <c r="D497" s="781">
        <v>4607091389524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814</v>
      </c>
      <c r="B498" s="54" t="s">
        <v>815</v>
      </c>
      <c r="C498" s="31">
        <v>4301031337</v>
      </c>
      <c r="D498" s="781">
        <v>4680115883161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817</v>
      </c>
      <c r="B499" s="54" t="s">
        <v>818</v>
      </c>
      <c r="C499" s="31">
        <v>4301031358</v>
      </c>
      <c r="D499" s="781">
        <v>4607091389531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817</v>
      </c>
      <c r="B500" s="54" t="s">
        <v>820</v>
      </c>
      <c r="C500" s="31">
        <v>4301031333</v>
      </c>
      <c r="D500" s="781">
        <v>4607091389531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821</v>
      </c>
      <c r="B501" s="54" t="s">
        <v>822</v>
      </c>
      <c r="C501" s="31">
        <v>4301031360</v>
      </c>
      <c r="D501" s="781">
        <v>4607091384345</v>
      </c>
      <c r="E501" s="782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823</v>
      </c>
      <c r="B502" s="54" t="s">
        <v>824</v>
      </c>
      <c r="C502" s="31">
        <v>4301031338</v>
      </c>
      <c r="D502" s="781">
        <v>4680115883185</v>
      </c>
      <c r="E502" s="782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792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823</v>
      </c>
      <c r="B503" s="54" t="s">
        <v>825</v>
      </c>
      <c r="C503" s="31">
        <v>4301031255</v>
      </c>
      <c r="D503" s="781">
        <v>4680115883185</v>
      </c>
      <c r="E503" s="782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826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idden="1" x14ac:dyDescent="0.2">
      <c r="A504" s="800"/>
      <c r="B504" s="795"/>
      <c r="C504" s="795"/>
      <c r="D504" s="795"/>
      <c r="E504" s="795"/>
      <c r="F504" s="795"/>
      <c r="G504" s="795"/>
      <c r="H504" s="795"/>
      <c r="I504" s="795"/>
      <c r="J504" s="795"/>
      <c r="K504" s="795"/>
      <c r="L504" s="795"/>
      <c r="M504" s="795"/>
      <c r="N504" s="795"/>
      <c r="O504" s="801"/>
      <c r="P504" s="783" t="s">
        <v>71</v>
      </c>
      <c r="Q504" s="784"/>
      <c r="R504" s="784"/>
      <c r="S504" s="784"/>
      <c r="T504" s="784"/>
      <c r="U504" s="784"/>
      <c r="V504" s="785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0"/>
      <c r="AB504" s="780"/>
      <c r="AC504" s="780"/>
    </row>
    <row r="505" spans="1:68" hidden="1" x14ac:dyDescent="0.2">
      <c r="A505" s="795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801"/>
      <c r="P505" s="783" t="s">
        <v>71</v>
      </c>
      <c r="Q505" s="784"/>
      <c r="R505" s="784"/>
      <c r="S505" s="784"/>
      <c r="T505" s="784"/>
      <c r="U505" s="784"/>
      <c r="V505" s="785"/>
      <c r="W505" s="37" t="s">
        <v>69</v>
      </c>
      <c r="X505" s="779">
        <f>IFERROR(SUM(X485:X503),"0")</f>
        <v>0</v>
      </c>
      <c r="Y505" s="779">
        <f>IFERROR(SUM(Y485:Y503),"0")</f>
        <v>0</v>
      </c>
      <c r="Z505" s="37"/>
      <c r="AA505" s="780"/>
      <c r="AB505" s="780"/>
      <c r="AC505" s="780"/>
    </row>
    <row r="506" spans="1:68" ht="14.25" hidden="1" customHeight="1" x14ac:dyDescent="0.25">
      <c r="A506" s="802" t="s">
        <v>73</v>
      </c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5"/>
      <c r="P506" s="795"/>
      <c r="Q506" s="795"/>
      <c r="R506" s="795"/>
      <c r="S506" s="795"/>
      <c r="T506" s="795"/>
      <c r="U506" s="795"/>
      <c r="V506" s="795"/>
      <c r="W506" s="795"/>
      <c r="X506" s="795"/>
      <c r="Y506" s="795"/>
      <c r="Z506" s="795"/>
      <c r="AA506" s="773"/>
      <c r="AB506" s="773"/>
      <c r="AC506" s="773"/>
    </row>
    <row r="507" spans="1:68" ht="27" hidden="1" customHeight="1" x14ac:dyDescent="0.25">
      <c r="A507" s="54" t="s">
        <v>827</v>
      </c>
      <c r="B507" s="54" t="s">
        <v>828</v>
      </c>
      <c r="C507" s="31">
        <v>4301051284</v>
      </c>
      <c r="D507" s="781">
        <v>4607091384352</v>
      </c>
      <c r="E507" s="782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121</v>
      </c>
      <c r="N507" s="33"/>
      <c r="O507" s="32">
        <v>45</v>
      </c>
      <c r="P507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830</v>
      </c>
      <c r="B508" s="54" t="s">
        <v>831</v>
      </c>
      <c r="C508" s="31">
        <v>4301051431</v>
      </c>
      <c r="D508" s="781">
        <v>4607091389654</v>
      </c>
      <c r="E508" s="782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121</v>
      </c>
      <c r="N508" s="33"/>
      <c r="O508" s="32">
        <v>45</v>
      </c>
      <c r="P508" s="8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800"/>
      <c r="B509" s="795"/>
      <c r="C509" s="795"/>
      <c r="D509" s="795"/>
      <c r="E509" s="795"/>
      <c r="F509" s="795"/>
      <c r="G509" s="795"/>
      <c r="H509" s="795"/>
      <c r="I509" s="795"/>
      <c r="J509" s="795"/>
      <c r="K509" s="795"/>
      <c r="L509" s="795"/>
      <c r="M509" s="795"/>
      <c r="N509" s="795"/>
      <c r="O509" s="801"/>
      <c r="P509" s="783" t="s">
        <v>71</v>
      </c>
      <c r="Q509" s="784"/>
      <c r="R509" s="784"/>
      <c r="S509" s="784"/>
      <c r="T509" s="784"/>
      <c r="U509" s="784"/>
      <c r="V509" s="785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hidden="1" x14ac:dyDescent="0.2">
      <c r="A510" s="795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801"/>
      <c r="P510" s="783" t="s">
        <v>71</v>
      </c>
      <c r="Q510" s="784"/>
      <c r="R510" s="784"/>
      <c r="S510" s="784"/>
      <c r="T510" s="784"/>
      <c r="U510" s="784"/>
      <c r="V510" s="785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hidden="1" customHeight="1" x14ac:dyDescent="0.25">
      <c r="A511" s="802" t="s">
        <v>103</v>
      </c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5"/>
      <c r="P511" s="795"/>
      <c r="Q511" s="795"/>
      <c r="R511" s="795"/>
      <c r="S511" s="795"/>
      <c r="T511" s="795"/>
      <c r="U511" s="795"/>
      <c r="V511" s="795"/>
      <c r="W511" s="795"/>
      <c r="X511" s="795"/>
      <c r="Y511" s="795"/>
      <c r="Z511" s="795"/>
      <c r="AA511" s="773"/>
      <c r="AB511" s="773"/>
      <c r="AC511" s="773"/>
    </row>
    <row r="512" spans="1:68" ht="27" hidden="1" customHeight="1" x14ac:dyDescent="0.25">
      <c r="A512" s="54" t="s">
        <v>833</v>
      </c>
      <c r="B512" s="54" t="s">
        <v>834</v>
      </c>
      <c r="C512" s="31">
        <v>4301032045</v>
      </c>
      <c r="D512" s="781">
        <v>4680115884335</v>
      </c>
      <c r="E512" s="782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838</v>
      </c>
      <c r="B513" s="54" t="s">
        <v>839</v>
      </c>
      <c r="C513" s="31">
        <v>4301170011</v>
      </c>
      <c r="D513" s="781">
        <v>4680115884113</v>
      </c>
      <c r="E513" s="782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800"/>
      <c r="B514" s="795"/>
      <c r="C514" s="795"/>
      <c r="D514" s="795"/>
      <c r="E514" s="795"/>
      <c r="F514" s="795"/>
      <c r="G514" s="795"/>
      <c r="H514" s="795"/>
      <c r="I514" s="795"/>
      <c r="J514" s="795"/>
      <c r="K514" s="795"/>
      <c r="L514" s="795"/>
      <c r="M514" s="795"/>
      <c r="N514" s="795"/>
      <c r="O514" s="801"/>
      <c r="P514" s="783" t="s">
        <v>71</v>
      </c>
      <c r="Q514" s="784"/>
      <c r="R514" s="784"/>
      <c r="S514" s="784"/>
      <c r="T514" s="784"/>
      <c r="U514" s="784"/>
      <c r="V514" s="785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hidden="1" x14ac:dyDescent="0.2">
      <c r="A515" s="795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801"/>
      <c r="P515" s="783" t="s">
        <v>71</v>
      </c>
      <c r="Q515" s="784"/>
      <c r="R515" s="784"/>
      <c r="S515" s="784"/>
      <c r="T515" s="784"/>
      <c r="U515" s="784"/>
      <c r="V515" s="785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hidden="1" customHeight="1" x14ac:dyDescent="0.25">
      <c r="A516" s="794" t="s">
        <v>841</v>
      </c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5"/>
      <c r="P516" s="795"/>
      <c r="Q516" s="795"/>
      <c r="R516" s="795"/>
      <c r="S516" s="795"/>
      <c r="T516" s="795"/>
      <c r="U516" s="795"/>
      <c r="V516" s="795"/>
      <c r="W516" s="795"/>
      <c r="X516" s="795"/>
      <c r="Y516" s="795"/>
      <c r="Z516" s="795"/>
      <c r="AA516" s="772"/>
      <c r="AB516" s="772"/>
      <c r="AC516" s="772"/>
    </row>
    <row r="517" spans="1:68" ht="14.25" hidden="1" customHeight="1" x14ac:dyDescent="0.25">
      <c r="A517" s="802" t="s">
        <v>172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3"/>
      <c r="AB517" s="773"/>
      <c r="AC517" s="773"/>
    </row>
    <row r="518" spans="1:68" ht="27" hidden="1" customHeight="1" x14ac:dyDescent="0.25">
      <c r="A518" s="54" t="s">
        <v>842</v>
      </c>
      <c r="B518" s="54" t="s">
        <v>843</v>
      </c>
      <c r="C518" s="31">
        <v>4301020315</v>
      </c>
      <c r="D518" s="781">
        <v>4607091389364</v>
      </c>
      <c r="E518" s="782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800"/>
      <c r="B519" s="795"/>
      <c r="C519" s="795"/>
      <c r="D519" s="795"/>
      <c r="E519" s="795"/>
      <c r="F519" s="795"/>
      <c r="G519" s="795"/>
      <c r="H519" s="795"/>
      <c r="I519" s="795"/>
      <c r="J519" s="795"/>
      <c r="K519" s="795"/>
      <c r="L519" s="795"/>
      <c r="M519" s="795"/>
      <c r="N519" s="795"/>
      <c r="O519" s="801"/>
      <c r="P519" s="783" t="s">
        <v>71</v>
      </c>
      <c r="Q519" s="784"/>
      <c r="R519" s="784"/>
      <c r="S519" s="784"/>
      <c r="T519" s="784"/>
      <c r="U519" s="784"/>
      <c r="V519" s="785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hidden="1" x14ac:dyDescent="0.2">
      <c r="A520" s="795"/>
      <c r="B520" s="795"/>
      <c r="C520" s="795"/>
      <c r="D520" s="795"/>
      <c r="E520" s="795"/>
      <c r="F520" s="795"/>
      <c r="G520" s="795"/>
      <c r="H520" s="795"/>
      <c r="I520" s="795"/>
      <c r="J520" s="795"/>
      <c r="K520" s="795"/>
      <c r="L520" s="795"/>
      <c r="M520" s="795"/>
      <c r="N520" s="795"/>
      <c r="O520" s="801"/>
      <c r="P520" s="783" t="s">
        <v>71</v>
      </c>
      <c r="Q520" s="784"/>
      <c r="R520" s="784"/>
      <c r="S520" s="784"/>
      <c r="T520" s="784"/>
      <c r="U520" s="784"/>
      <c r="V520" s="785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hidden="1" customHeight="1" x14ac:dyDescent="0.25">
      <c r="A521" s="802" t="s">
        <v>64</v>
      </c>
      <c r="B521" s="795"/>
      <c r="C521" s="795"/>
      <c r="D521" s="795"/>
      <c r="E521" s="795"/>
      <c r="F521" s="795"/>
      <c r="G521" s="795"/>
      <c r="H521" s="795"/>
      <c r="I521" s="795"/>
      <c r="J521" s="795"/>
      <c r="K521" s="795"/>
      <c r="L521" s="795"/>
      <c r="M521" s="795"/>
      <c r="N521" s="795"/>
      <c r="O521" s="795"/>
      <c r="P521" s="795"/>
      <c r="Q521" s="795"/>
      <c r="R521" s="795"/>
      <c r="S521" s="795"/>
      <c r="T521" s="795"/>
      <c r="U521" s="795"/>
      <c r="V521" s="795"/>
      <c r="W521" s="795"/>
      <c r="X521" s="795"/>
      <c r="Y521" s="795"/>
      <c r="Z521" s="795"/>
      <c r="AA521" s="773"/>
      <c r="AB521" s="773"/>
      <c r="AC521" s="773"/>
    </row>
    <row r="522" spans="1:68" ht="27" hidden="1" customHeight="1" x14ac:dyDescent="0.25">
      <c r="A522" s="54" t="s">
        <v>845</v>
      </c>
      <c r="B522" s="54" t="s">
        <v>846</v>
      </c>
      <c r="C522" s="31">
        <v>4301031324</v>
      </c>
      <c r="D522" s="781">
        <v>4607091389739</v>
      </c>
      <c r="E522" s="782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848</v>
      </c>
      <c r="B523" s="54" t="s">
        <v>849</v>
      </c>
      <c r="C523" s="31">
        <v>4301031363</v>
      </c>
      <c r="D523" s="781">
        <v>4607091389425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851</v>
      </c>
      <c r="B524" s="54" t="s">
        <v>852</v>
      </c>
      <c r="C524" s="31">
        <v>4301031334</v>
      </c>
      <c r="D524" s="781">
        <v>4680115880771</v>
      </c>
      <c r="E524" s="782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854</v>
      </c>
      <c r="B525" s="54" t="s">
        <v>855</v>
      </c>
      <c r="C525" s="31">
        <v>4301031359</v>
      </c>
      <c r="D525" s="781">
        <v>4607091389500</v>
      </c>
      <c r="E525" s="782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854</v>
      </c>
      <c r="B526" s="54" t="s">
        <v>857</v>
      </c>
      <c r="C526" s="31">
        <v>4301031327</v>
      </c>
      <c r="D526" s="781">
        <v>4607091389500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0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801"/>
      <c r="P527" s="783" t="s">
        <v>71</v>
      </c>
      <c r="Q527" s="784"/>
      <c r="R527" s="784"/>
      <c r="S527" s="784"/>
      <c r="T527" s="784"/>
      <c r="U527" s="784"/>
      <c r="V527" s="785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801"/>
      <c r="P528" s="783" t="s">
        <v>71</v>
      </c>
      <c r="Q528" s="784"/>
      <c r="R528" s="784"/>
      <c r="S528" s="784"/>
      <c r="T528" s="784"/>
      <c r="U528" s="784"/>
      <c r="V528" s="785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hidden="1" customHeight="1" x14ac:dyDescent="0.25">
      <c r="A529" s="802" t="s">
        <v>103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3"/>
      <c r="AB529" s="773"/>
      <c r="AC529" s="773"/>
    </row>
    <row r="530" spans="1:68" ht="27" hidden="1" customHeight="1" x14ac:dyDescent="0.25">
      <c r="A530" s="54" t="s">
        <v>858</v>
      </c>
      <c r="B530" s="54" t="s">
        <v>859</v>
      </c>
      <c r="C530" s="31">
        <v>4301032046</v>
      </c>
      <c r="D530" s="781">
        <v>4680115884359</v>
      </c>
      <c r="E530" s="782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0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801"/>
      <c r="P531" s="783" t="s">
        <v>71</v>
      </c>
      <c r="Q531" s="784"/>
      <c r="R531" s="784"/>
      <c r="S531" s="784"/>
      <c r="T531" s="784"/>
      <c r="U531" s="784"/>
      <c r="V531" s="785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801"/>
      <c r="P532" s="783" t="s">
        <v>71</v>
      </c>
      <c r="Q532" s="784"/>
      <c r="R532" s="784"/>
      <c r="S532" s="784"/>
      <c r="T532" s="784"/>
      <c r="U532" s="784"/>
      <c r="V532" s="785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hidden="1" customHeight="1" x14ac:dyDescent="0.25">
      <c r="A533" s="802" t="s">
        <v>860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3"/>
      <c r="AB533" s="773"/>
      <c r="AC533" s="773"/>
    </row>
    <row r="534" spans="1:68" ht="27" hidden="1" customHeight="1" x14ac:dyDescent="0.25">
      <c r="A534" s="54" t="s">
        <v>861</v>
      </c>
      <c r="B534" s="54" t="s">
        <v>862</v>
      </c>
      <c r="C534" s="31">
        <v>4301040357</v>
      </c>
      <c r="D534" s="781">
        <v>4680115884564</v>
      </c>
      <c r="E534" s="782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800"/>
      <c r="B535" s="795"/>
      <c r="C535" s="795"/>
      <c r="D535" s="795"/>
      <c r="E535" s="795"/>
      <c r="F535" s="795"/>
      <c r="G535" s="795"/>
      <c r="H535" s="795"/>
      <c r="I535" s="795"/>
      <c r="J535" s="795"/>
      <c r="K535" s="795"/>
      <c r="L535" s="795"/>
      <c r="M535" s="795"/>
      <c r="N535" s="795"/>
      <c r="O535" s="801"/>
      <c r="P535" s="783" t="s">
        <v>71</v>
      </c>
      <c r="Q535" s="784"/>
      <c r="R535" s="784"/>
      <c r="S535" s="784"/>
      <c r="T535" s="784"/>
      <c r="U535" s="784"/>
      <c r="V535" s="785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hidden="1" x14ac:dyDescent="0.2">
      <c r="A536" s="795"/>
      <c r="B536" s="795"/>
      <c r="C536" s="795"/>
      <c r="D536" s="795"/>
      <c r="E536" s="795"/>
      <c r="F536" s="795"/>
      <c r="G536" s="795"/>
      <c r="H536" s="795"/>
      <c r="I536" s="795"/>
      <c r="J536" s="795"/>
      <c r="K536" s="795"/>
      <c r="L536" s="795"/>
      <c r="M536" s="795"/>
      <c r="N536" s="795"/>
      <c r="O536" s="801"/>
      <c r="P536" s="783" t="s">
        <v>71</v>
      </c>
      <c r="Q536" s="784"/>
      <c r="R536" s="784"/>
      <c r="S536" s="784"/>
      <c r="T536" s="784"/>
      <c r="U536" s="784"/>
      <c r="V536" s="785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hidden="1" customHeight="1" x14ac:dyDescent="0.25">
      <c r="A537" s="794" t="s">
        <v>864</v>
      </c>
      <c r="B537" s="795"/>
      <c r="C537" s="795"/>
      <c r="D537" s="795"/>
      <c r="E537" s="795"/>
      <c r="F537" s="795"/>
      <c r="G537" s="795"/>
      <c r="H537" s="795"/>
      <c r="I537" s="795"/>
      <c r="J537" s="795"/>
      <c r="K537" s="795"/>
      <c r="L537" s="795"/>
      <c r="M537" s="795"/>
      <c r="N537" s="795"/>
      <c r="O537" s="795"/>
      <c r="P537" s="795"/>
      <c r="Q537" s="795"/>
      <c r="R537" s="795"/>
      <c r="S537" s="795"/>
      <c r="T537" s="795"/>
      <c r="U537" s="795"/>
      <c r="V537" s="795"/>
      <c r="W537" s="795"/>
      <c r="X537" s="795"/>
      <c r="Y537" s="795"/>
      <c r="Z537" s="795"/>
      <c r="AA537" s="772"/>
      <c r="AB537" s="772"/>
      <c r="AC537" s="772"/>
    </row>
    <row r="538" spans="1:68" ht="14.25" hidden="1" customHeight="1" x14ac:dyDescent="0.25">
      <c r="A538" s="802" t="s">
        <v>64</v>
      </c>
      <c r="B538" s="795"/>
      <c r="C538" s="795"/>
      <c r="D538" s="795"/>
      <c r="E538" s="795"/>
      <c r="F538" s="795"/>
      <c r="G538" s="795"/>
      <c r="H538" s="795"/>
      <c r="I538" s="795"/>
      <c r="J538" s="795"/>
      <c r="K538" s="795"/>
      <c r="L538" s="795"/>
      <c r="M538" s="795"/>
      <c r="N538" s="795"/>
      <c r="O538" s="795"/>
      <c r="P538" s="795"/>
      <c r="Q538" s="795"/>
      <c r="R538" s="795"/>
      <c r="S538" s="795"/>
      <c r="T538" s="795"/>
      <c r="U538" s="795"/>
      <c r="V538" s="795"/>
      <c r="W538" s="795"/>
      <c r="X538" s="795"/>
      <c r="Y538" s="795"/>
      <c r="Z538" s="795"/>
      <c r="AA538" s="773"/>
      <c r="AB538" s="773"/>
      <c r="AC538" s="773"/>
    </row>
    <row r="539" spans="1:68" ht="27" hidden="1" customHeight="1" x14ac:dyDescent="0.25">
      <c r="A539" s="54" t="s">
        <v>865</v>
      </c>
      <c r="B539" s="54" t="s">
        <v>866</v>
      </c>
      <c r="C539" s="31">
        <v>4301031294</v>
      </c>
      <c r="D539" s="781">
        <v>4680115885189</v>
      </c>
      <c r="E539" s="782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4301031293</v>
      </c>
      <c r="D540" s="781">
        <v>4680115885172</v>
      </c>
      <c r="E540" s="782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870</v>
      </c>
      <c r="B541" s="54" t="s">
        <v>871</v>
      </c>
      <c r="C541" s="31">
        <v>4301031291</v>
      </c>
      <c r="D541" s="781">
        <v>4680115885110</v>
      </c>
      <c r="E541" s="782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7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873</v>
      </c>
      <c r="B542" s="54" t="s">
        <v>874</v>
      </c>
      <c r="C542" s="31">
        <v>4301031329</v>
      </c>
      <c r="D542" s="781">
        <v>4680115885219</v>
      </c>
      <c r="E542" s="782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84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800"/>
      <c r="B543" s="795"/>
      <c r="C543" s="795"/>
      <c r="D543" s="795"/>
      <c r="E543" s="795"/>
      <c r="F543" s="795"/>
      <c r="G543" s="795"/>
      <c r="H543" s="795"/>
      <c r="I543" s="795"/>
      <c r="J543" s="795"/>
      <c r="K543" s="795"/>
      <c r="L543" s="795"/>
      <c r="M543" s="795"/>
      <c r="N543" s="795"/>
      <c r="O543" s="801"/>
      <c r="P543" s="783" t="s">
        <v>71</v>
      </c>
      <c r="Q543" s="784"/>
      <c r="R543" s="784"/>
      <c r="S543" s="784"/>
      <c r="T543" s="784"/>
      <c r="U543" s="784"/>
      <c r="V543" s="785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hidden="1" x14ac:dyDescent="0.2">
      <c r="A544" s="795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801"/>
      <c r="P544" s="783" t="s">
        <v>71</v>
      </c>
      <c r="Q544" s="784"/>
      <c r="R544" s="784"/>
      <c r="S544" s="784"/>
      <c r="T544" s="784"/>
      <c r="U544" s="784"/>
      <c r="V544" s="785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hidden="1" customHeight="1" x14ac:dyDescent="0.25">
      <c r="A545" s="794" t="s">
        <v>877</v>
      </c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5"/>
      <c r="P545" s="795"/>
      <c r="Q545" s="795"/>
      <c r="R545" s="795"/>
      <c r="S545" s="795"/>
      <c r="T545" s="795"/>
      <c r="U545" s="795"/>
      <c r="V545" s="795"/>
      <c r="W545" s="795"/>
      <c r="X545" s="795"/>
      <c r="Y545" s="795"/>
      <c r="Z545" s="795"/>
      <c r="AA545" s="772"/>
      <c r="AB545" s="772"/>
      <c r="AC545" s="772"/>
    </row>
    <row r="546" spans="1:68" ht="14.25" hidden="1" customHeight="1" x14ac:dyDescent="0.25">
      <c r="A546" s="802" t="s">
        <v>64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3"/>
      <c r="AB546" s="773"/>
      <c r="AC546" s="773"/>
    </row>
    <row r="547" spans="1:68" ht="27" hidden="1" customHeight="1" x14ac:dyDescent="0.25">
      <c r="A547" s="54" t="s">
        <v>878</v>
      </c>
      <c r="B547" s="54" t="s">
        <v>879</v>
      </c>
      <c r="C547" s="31">
        <v>4301031261</v>
      </c>
      <c r="D547" s="781">
        <v>4680115885103</v>
      </c>
      <c r="E547" s="782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800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801"/>
      <c r="P548" s="783" t="s">
        <v>71</v>
      </c>
      <c r="Q548" s="784"/>
      <c r="R548" s="784"/>
      <c r="S548" s="784"/>
      <c r="T548" s="784"/>
      <c r="U548" s="784"/>
      <c r="V548" s="785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801"/>
      <c r="P549" s="783" t="s">
        <v>71</v>
      </c>
      <c r="Q549" s="784"/>
      <c r="R549" s="784"/>
      <c r="S549" s="784"/>
      <c r="T549" s="784"/>
      <c r="U549" s="784"/>
      <c r="V549" s="785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hidden="1" customHeight="1" x14ac:dyDescent="0.2">
      <c r="A550" s="827" t="s">
        <v>881</v>
      </c>
      <c r="B550" s="828"/>
      <c r="C550" s="828"/>
      <c r="D550" s="828"/>
      <c r="E550" s="828"/>
      <c r="F550" s="828"/>
      <c r="G550" s="828"/>
      <c r="H550" s="828"/>
      <c r="I550" s="828"/>
      <c r="J550" s="828"/>
      <c r="K550" s="828"/>
      <c r="L550" s="828"/>
      <c r="M550" s="828"/>
      <c r="N550" s="828"/>
      <c r="O550" s="828"/>
      <c r="P550" s="828"/>
      <c r="Q550" s="828"/>
      <c r="R550" s="828"/>
      <c r="S550" s="828"/>
      <c r="T550" s="828"/>
      <c r="U550" s="828"/>
      <c r="V550" s="828"/>
      <c r="W550" s="828"/>
      <c r="X550" s="828"/>
      <c r="Y550" s="828"/>
      <c r="Z550" s="828"/>
      <c r="AA550" s="48"/>
      <c r="AB550" s="48"/>
      <c r="AC550" s="48"/>
    </row>
    <row r="551" spans="1:68" ht="16.5" hidden="1" customHeight="1" x14ac:dyDescent="0.25">
      <c r="A551" s="794" t="s">
        <v>881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2"/>
      <c r="AB551" s="772"/>
      <c r="AC551" s="772"/>
    </row>
    <row r="552" spans="1:68" ht="14.25" hidden="1" customHeight="1" x14ac:dyDescent="0.25">
      <c r="A552" s="802" t="s">
        <v>114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3"/>
      <c r="AB552" s="773"/>
      <c r="AC552" s="773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1">
        <v>4607091389067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118</v>
      </c>
      <c r="N553" s="33"/>
      <c r="O553" s="32">
        <v>60</v>
      </c>
      <c r="P553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200</v>
      </c>
      <c r="Y553" s="778">
        <f t="shared" ref="Y553:Y563" si="104">IFERROR(IF(X553="",0,CEILING((X553/$H553),1)*$H553),"")</f>
        <v>200.64000000000001</v>
      </c>
      <c r="Z553" s="36">
        <f t="shared" ref="Z553:Z558" si="105">IFERROR(IF(Y553=0,"",ROUNDUP(Y553/H553,0)*0.01196),"")</f>
        <v>0.45448</v>
      </c>
      <c r="AA553" s="56"/>
      <c r="AB553" s="57"/>
      <c r="AC553" s="643" t="s">
        <v>122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213.63636363636363</v>
      </c>
      <c r="BN553" s="64">
        <f t="shared" ref="BN553:BN563" si="107">IFERROR(Y553*I553/H553,"0")</f>
        <v>214.32</v>
      </c>
      <c r="BO553" s="64">
        <f t="shared" ref="BO553:BO563" si="108">IFERROR(1/J553*(X553/H553),"0")</f>
        <v>0.36421911421911418</v>
      </c>
      <c r="BP553" s="64">
        <f t="shared" ref="BP553:BP563" si="109">IFERROR(1/J553*(Y553/H553),"0")</f>
        <v>0.36538461538461542</v>
      </c>
    </row>
    <row r="554" spans="1:68" ht="27" hidden="1" customHeight="1" x14ac:dyDescent="0.25">
      <c r="A554" s="54" t="s">
        <v>884</v>
      </c>
      <c r="B554" s="54" t="s">
        <v>885</v>
      </c>
      <c r="C554" s="31">
        <v>4301011961</v>
      </c>
      <c r="D554" s="781">
        <v>4680115885271</v>
      </c>
      <c r="E554" s="782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118</v>
      </c>
      <c r="N554" s="33"/>
      <c r="O554" s="32">
        <v>60</v>
      </c>
      <c r="P554" s="10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hidden="1" customHeight="1" x14ac:dyDescent="0.25">
      <c r="A555" s="54" t="s">
        <v>887</v>
      </c>
      <c r="B555" s="54" t="s">
        <v>888</v>
      </c>
      <c r="C555" s="31">
        <v>4301011774</v>
      </c>
      <c r="D555" s="781">
        <v>4680115884502</v>
      </c>
      <c r="E555" s="782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118</v>
      </c>
      <c r="N555" s="33"/>
      <c r="O555" s="32">
        <v>60</v>
      </c>
      <c r="P555" s="110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1">
        <v>4607091389104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118</v>
      </c>
      <c r="N556" s="33"/>
      <c r="O556" s="32">
        <v>60</v>
      </c>
      <c r="P556" s="8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200</v>
      </c>
      <c r="Y556" s="778">
        <f t="shared" si="104"/>
        <v>200.64000000000001</v>
      </c>
      <c r="Z556" s="36">
        <f t="shared" si="105"/>
        <v>0.45448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213.63636363636363</v>
      </c>
      <c r="BN556" s="64">
        <f t="shared" si="107"/>
        <v>214.32</v>
      </c>
      <c r="BO556" s="64">
        <f t="shared" si="108"/>
        <v>0.36421911421911418</v>
      </c>
      <c r="BP556" s="64">
        <f t="shared" si="109"/>
        <v>0.36538461538461542</v>
      </c>
    </row>
    <row r="557" spans="1:68" ht="16.5" hidden="1" customHeight="1" x14ac:dyDescent="0.25">
      <c r="A557" s="54" t="s">
        <v>893</v>
      </c>
      <c r="B557" s="54" t="s">
        <v>894</v>
      </c>
      <c r="C557" s="31">
        <v>4301011799</v>
      </c>
      <c r="D557" s="781">
        <v>4680115884519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121</v>
      </c>
      <c r="N557" s="33"/>
      <c r="O557" s="32">
        <v>60</v>
      </c>
      <c r="P557" s="110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hidden="1" customHeight="1" x14ac:dyDescent="0.25">
      <c r="A558" s="54" t="s">
        <v>896</v>
      </c>
      <c r="B558" s="54" t="s">
        <v>897</v>
      </c>
      <c r="C558" s="31">
        <v>4301011376</v>
      </c>
      <c r="D558" s="781">
        <v>4680115885226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hidden="1" customHeight="1" x14ac:dyDescent="0.25">
      <c r="A559" s="54" t="s">
        <v>899</v>
      </c>
      <c r="B559" s="54" t="s">
        <v>900</v>
      </c>
      <c r="C559" s="31">
        <v>4301012035</v>
      </c>
      <c r="D559" s="781">
        <v>4680115880603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76</v>
      </c>
      <c r="L559" s="32"/>
      <c r="M559" s="33" t="s">
        <v>118</v>
      </c>
      <c r="N559" s="33"/>
      <c r="O559" s="32">
        <v>60</v>
      </c>
      <c r="P559" s="1039" t="s">
        <v>901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IFERROR(IF(Y559=0,"",ROUNDUP(Y559/H559,0)*0.00937),"")</f>
        <v/>
      </c>
      <c r="AA559" s="56"/>
      <c r="AB559" s="57"/>
      <c r="AC559" s="655" t="s">
        <v>122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hidden="1" customHeight="1" x14ac:dyDescent="0.25">
      <c r="A560" s="54" t="s">
        <v>899</v>
      </c>
      <c r="B560" s="54" t="s">
        <v>902</v>
      </c>
      <c r="C560" s="31">
        <v>4301011778</v>
      </c>
      <c r="D560" s="781">
        <v>4680115880603</v>
      </c>
      <c r="E560" s="782"/>
      <c r="F560" s="776">
        <v>0.6</v>
      </c>
      <c r="G560" s="32">
        <v>6</v>
      </c>
      <c r="H560" s="776">
        <v>3.6</v>
      </c>
      <c r="I560" s="776">
        <v>3.81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60</v>
      </c>
      <c r="P560" s="110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IFERROR(IF(Y560=0,"",ROUNDUP(Y560/H560,0)*0.00902),"")</f>
        <v/>
      </c>
      <c r="AA560" s="56"/>
      <c r="AB560" s="57"/>
      <c r="AC560" s="657" t="s">
        <v>122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903</v>
      </c>
      <c r="B561" s="54" t="s">
        <v>904</v>
      </c>
      <c r="C561" s="31">
        <v>4301012036</v>
      </c>
      <c r="D561" s="781">
        <v>4680115882782</v>
      </c>
      <c r="E561" s="782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118</v>
      </c>
      <c r="N561" s="33"/>
      <c r="O561" s="32">
        <v>60</v>
      </c>
      <c r="P561" s="1046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906</v>
      </c>
      <c r="B562" s="54" t="s">
        <v>907</v>
      </c>
      <c r="C562" s="31">
        <v>4301012034</v>
      </c>
      <c r="D562" s="781">
        <v>4607091389982</v>
      </c>
      <c r="E562" s="782"/>
      <c r="F562" s="776">
        <v>0.6</v>
      </c>
      <c r="G562" s="32">
        <v>8</v>
      </c>
      <c r="H562" s="776">
        <v>4.8</v>
      </c>
      <c r="I562" s="776">
        <v>6.96</v>
      </c>
      <c r="J562" s="32">
        <v>120</v>
      </c>
      <c r="K562" s="32" t="s">
        <v>76</v>
      </c>
      <c r="L562" s="32"/>
      <c r="M562" s="33" t="s">
        <v>118</v>
      </c>
      <c r="N562" s="33"/>
      <c r="O562" s="32">
        <v>60</v>
      </c>
      <c r="P562" s="803" t="s">
        <v>908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IFERROR(IF(Y562=0,"",ROUNDUP(Y562/H562,0)*0.00937),"")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906</v>
      </c>
      <c r="B563" s="54" t="s">
        <v>909</v>
      </c>
      <c r="C563" s="31">
        <v>4301011784</v>
      </c>
      <c r="D563" s="781">
        <v>4607091389982</v>
      </c>
      <c r="E563" s="782"/>
      <c r="F563" s="776">
        <v>0.6</v>
      </c>
      <c r="G563" s="32">
        <v>6</v>
      </c>
      <c r="H563" s="776">
        <v>3.6</v>
      </c>
      <c r="I563" s="776">
        <v>3.81</v>
      </c>
      <c r="J563" s="32">
        <v>132</v>
      </c>
      <c r="K563" s="32" t="s">
        <v>76</v>
      </c>
      <c r="L563" s="32"/>
      <c r="M563" s="33" t="s">
        <v>118</v>
      </c>
      <c r="N563" s="33"/>
      <c r="O563" s="32">
        <v>60</v>
      </c>
      <c r="P563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IFERROR(IF(Y563=0,"",ROUNDUP(Y563/H563,0)*0.00902),"")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5"/>
      <c r="C564" s="795"/>
      <c r="D564" s="795"/>
      <c r="E564" s="795"/>
      <c r="F564" s="795"/>
      <c r="G564" s="795"/>
      <c r="H564" s="795"/>
      <c r="I564" s="795"/>
      <c r="J564" s="795"/>
      <c r="K564" s="795"/>
      <c r="L564" s="795"/>
      <c r="M564" s="795"/>
      <c r="N564" s="795"/>
      <c r="O564" s="801"/>
      <c r="P564" s="783" t="s">
        <v>71</v>
      </c>
      <c r="Q564" s="784"/>
      <c r="R564" s="784"/>
      <c r="S564" s="784"/>
      <c r="T564" s="784"/>
      <c r="U564" s="784"/>
      <c r="V564" s="785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75.757575757575751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76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0.90895999999999999</v>
      </c>
      <c r="AA564" s="780"/>
      <c r="AB564" s="780"/>
      <c r="AC564" s="780"/>
    </row>
    <row r="565" spans="1:68" x14ac:dyDescent="0.2">
      <c r="A565" s="795"/>
      <c r="B565" s="795"/>
      <c r="C565" s="795"/>
      <c r="D565" s="795"/>
      <c r="E565" s="795"/>
      <c r="F565" s="795"/>
      <c r="G565" s="795"/>
      <c r="H565" s="795"/>
      <c r="I565" s="795"/>
      <c r="J565" s="795"/>
      <c r="K565" s="795"/>
      <c r="L565" s="795"/>
      <c r="M565" s="795"/>
      <c r="N565" s="795"/>
      <c r="O565" s="801"/>
      <c r="P565" s="783" t="s">
        <v>71</v>
      </c>
      <c r="Q565" s="784"/>
      <c r="R565" s="784"/>
      <c r="S565" s="784"/>
      <c r="T565" s="784"/>
      <c r="U565" s="784"/>
      <c r="V565" s="785"/>
      <c r="W565" s="37" t="s">
        <v>69</v>
      </c>
      <c r="X565" s="779">
        <f>IFERROR(SUM(X553:X563),"0")</f>
        <v>400</v>
      </c>
      <c r="Y565" s="779">
        <f>IFERROR(SUM(Y553:Y563),"0")</f>
        <v>401.28000000000003</v>
      </c>
      <c r="Z565" s="37"/>
      <c r="AA565" s="780"/>
      <c r="AB565" s="780"/>
      <c r="AC565" s="780"/>
    </row>
    <row r="566" spans="1:68" ht="14.25" hidden="1" customHeight="1" x14ac:dyDescent="0.25">
      <c r="A566" s="802" t="s">
        <v>172</v>
      </c>
      <c r="B566" s="795"/>
      <c r="C566" s="795"/>
      <c r="D566" s="795"/>
      <c r="E566" s="795"/>
      <c r="F566" s="795"/>
      <c r="G566" s="795"/>
      <c r="H566" s="795"/>
      <c r="I566" s="795"/>
      <c r="J566" s="795"/>
      <c r="K566" s="795"/>
      <c r="L566" s="795"/>
      <c r="M566" s="795"/>
      <c r="N566" s="795"/>
      <c r="O566" s="795"/>
      <c r="P566" s="795"/>
      <c r="Q566" s="795"/>
      <c r="R566" s="795"/>
      <c r="S566" s="795"/>
      <c r="T566" s="795"/>
      <c r="U566" s="795"/>
      <c r="V566" s="795"/>
      <c r="W566" s="795"/>
      <c r="X566" s="795"/>
      <c r="Y566" s="795"/>
      <c r="Z566" s="795"/>
      <c r="AA566" s="773"/>
      <c r="AB566" s="773"/>
      <c r="AC566" s="773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1">
        <v>4607091388930</v>
      </c>
      <c r="E567" s="782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118</v>
      </c>
      <c r="N567" s="33"/>
      <c r="O567" s="32">
        <v>55</v>
      </c>
      <c r="P567" s="10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200</v>
      </c>
      <c r="Y567" s="778">
        <f>IFERROR(IF(X567="",0,CEILING((X567/$H567),1)*$H567),"")</f>
        <v>200.64000000000001</v>
      </c>
      <c r="Z567" s="36">
        <f>IFERROR(IF(Y567=0,"",ROUNDUP(Y567/H567,0)*0.01196),"")</f>
        <v>0.45448</v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213.63636363636363</v>
      </c>
      <c r="BN567" s="64">
        <f>IFERROR(Y567*I567/H567,"0")</f>
        <v>214.32</v>
      </c>
      <c r="BO567" s="64">
        <f>IFERROR(1/J567*(X567/H567),"0")</f>
        <v>0.36421911421911418</v>
      </c>
      <c r="BP567" s="64">
        <f>IFERROR(1/J567*(Y567/H567),"0")</f>
        <v>0.36538461538461542</v>
      </c>
    </row>
    <row r="568" spans="1:68" ht="16.5" hidden="1" customHeight="1" x14ac:dyDescent="0.25">
      <c r="A568" s="54" t="s">
        <v>913</v>
      </c>
      <c r="B568" s="54" t="s">
        <v>914</v>
      </c>
      <c r="C568" s="31">
        <v>4301020206</v>
      </c>
      <c r="D568" s="781">
        <v>4680115880054</v>
      </c>
      <c r="E568" s="782"/>
      <c r="F568" s="776">
        <v>0.6</v>
      </c>
      <c r="G568" s="32">
        <v>6</v>
      </c>
      <c r="H568" s="776">
        <v>3.6</v>
      </c>
      <c r="I568" s="776">
        <v>3.81</v>
      </c>
      <c r="J568" s="32">
        <v>132</v>
      </c>
      <c r="K568" s="32" t="s">
        <v>76</v>
      </c>
      <c r="L568" s="32"/>
      <c r="M568" s="33" t="s">
        <v>118</v>
      </c>
      <c r="N568" s="33"/>
      <c r="O568" s="32">
        <v>55</v>
      </c>
      <c r="P568" s="11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913</v>
      </c>
      <c r="B569" s="54" t="s">
        <v>915</v>
      </c>
      <c r="C569" s="31">
        <v>4301020364</v>
      </c>
      <c r="D569" s="781">
        <v>4680115880054</v>
      </c>
      <c r="E569" s="782"/>
      <c r="F569" s="776">
        <v>0.6</v>
      </c>
      <c r="G569" s="32">
        <v>8</v>
      </c>
      <c r="H569" s="776">
        <v>4.8</v>
      </c>
      <c r="I569" s="776">
        <v>6.96</v>
      </c>
      <c r="J569" s="32">
        <v>120</v>
      </c>
      <c r="K569" s="32" t="s">
        <v>76</v>
      </c>
      <c r="L569" s="32"/>
      <c r="M569" s="33" t="s">
        <v>118</v>
      </c>
      <c r="N569" s="33"/>
      <c r="O569" s="32">
        <v>55</v>
      </c>
      <c r="P569" s="1091" t="s">
        <v>916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801"/>
      <c r="P570" s="783" t="s">
        <v>71</v>
      </c>
      <c r="Q570" s="784"/>
      <c r="R570" s="784"/>
      <c r="S570" s="784"/>
      <c r="T570" s="784"/>
      <c r="U570" s="784"/>
      <c r="V570" s="785"/>
      <c r="W570" s="37" t="s">
        <v>72</v>
      </c>
      <c r="X570" s="779">
        <f>IFERROR(X567/H567,"0")+IFERROR(X568/H568,"0")+IFERROR(X569/H569,"0")</f>
        <v>37.878787878787875</v>
      </c>
      <c r="Y570" s="779">
        <f>IFERROR(Y567/H567,"0")+IFERROR(Y568/H568,"0")+IFERROR(Y569/H569,"0")</f>
        <v>38</v>
      </c>
      <c r="Z570" s="779">
        <f>IFERROR(IF(Z567="",0,Z567),"0")+IFERROR(IF(Z568="",0,Z568),"0")+IFERROR(IF(Z569="",0,Z569),"0")</f>
        <v>0.45448</v>
      </c>
      <c r="AA570" s="780"/>
      <c r="AB570" s="780"/>
      <c r="AC570" s="780"/>
    </row>
    <row r="571" spans="1:68" x14ac:dyDescent="0.2">
      <c r="A571" s="795"/>
      <c r="B571" s="795"/>
      <c r="C571" s="795"/>
      <c r="D571" s="795"/>
      <c r="E571" s="795"/>
      <c r="F571" s="795"/>
      <c r="G571" s="795"/>
      <c r="H571" s="795"/>
      <c r="I571" s="795"/>
      <c r="J571" s="795"/>
      <c r="K571" s="795"/>
      <c r="L571" s="795"/>
      <c r="M571" s="795"/>
      <c r="N571" s="795"/>
      <c r="O571" s="801"/>
      <c r="P571" s="783" t="s">
        <v>71</v>
      </c>
      <c r="Q571" s="784"/>
      <c r="R571" s="784"/>
      <c r="S571" s="784"/>
      <c r="T571" s="784"/>
      <c r="U571" s="784"/>
      <c r="V571" s="785"/>
      <c r="W571" s="37" t="s">
        <v>69</v>
      </c>
      <c r="X571" s="779">
        <f>IFERROR(SUM(X567:X569),"0")</f>
        <v>200</v>
      </c>
      <c r="Y571" s="779">
        <f>IFERROR(SUM(Y567:Y569),"0")</f>
        <v>200.64000000000001</v>
      </c>
      <c r="Z571" s="37"/>
      <c r="AA571" s="780"/>
      <c r="AB571" s="780"/>
      <c r="AC571" s="780"/>
    </row>
    <row r="572" spans="1:68" ht="14.25" hidden="1" customHeight="1" x14ac:dyDescent="0.25">
      <c r="A572" s="802" t="s">
        <v>64</v>
      </c>
      <c r="B572" s="795"/>
      <c r="C572" s="795"/>
      <c r="D572" s="795"/>
      <c r="E572" s="795"/>
      <c r="F572" s="795"/>
      <c r="G572" s="795"/>
      <c r="H572" s="795"/>
      <c r="I572" s="795"/>
      <c r="J572" s="795"/>
      <c r="K572" s="795"/>
      <c r="L572" s="795"/>
      <c r="M572" s="795"/>
      <c r="N572" s="795"/>
      <c r="O572" s="795"/>
      <c r="P572" s="795"/>
      <c r="Q572" s="795"/>
      <c r="R572" s="795"/>
      <c r="S572" s="795"/>
      <c r="T572" s="795"/>
      <c r="U572" s="795"/>
      <c r="V572" s="795"/>
      <c r="W572" s="795"/>
      <c r="X572" s="795"/>
      <c r="Y572" s="795"/>
      <c r="Z572" s="795"/>
      <c r="AA572" s="773"/>
      <c r="AB572" s="773"/>
      <c r="AC572" s="773"/>
    </row>
    <row r="573" spans="1:68" ht="27" hidden="1" customHeight="1" x14ac:dyDescent="0.25">
      <c r="A573" s="54" t="s">
        <v>917</v>
      </c>
      <c r="B573" s="54" t="s">
        <v>918</v>
      </c>
      <c r="C573" s="31">
        <v>4301031252</v>
      </c>
      <c r="D573" s="781">
        <v>4680115883116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118</v>
      </c>
      <c r="N573" s="33"/>
      <c r="O573" s="32">
        <v>60</v>
      </c>
      <c r="P573" s="8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ref="Y573:Y581" si="110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0</v>
      </c>
      <c r="BN573" s="64">
        <f t="shared" ref="BN573:BN581" si="112">IFERROR(Y573*I573/H573,"0")</f>
        <v>0</v>
      </c>
      <c r="BO573" s="64">
        <f t="shared" ref="BO573:BO581" si="113">IFERROR(1/J573*(X573/H573),"0")</f>
        <v>0</v>
      </c>
      <c r="BP573" s="64">
        <f t="shared" ref="BP573:BP581" si="114">IFERROR(1/J573*(Y573/H573),"0")</f>
        <v>0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1">
        <v>4680115883093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50</v>
      </c>
      <c r="Y574" s="778">
        <f t="shared" si="110"/>
        <v>52.800000000000004</v>
      </c>
      <c r="Z574" s="36">
        <f>IFERROR(IF(Y574=0,"",ROUNDUP(Y574/H574,0)*0.01196),"")</f>
        <v>0.1196</v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53.409090909090907</v>
      </c>
      <c r="BN574" s="64">
        <f t="shared" si="112"/>
        <v>56.400000000000006</v>
      </c>
      <c r="BO574" s="64">
        <f t="shared" si="113"/>
        <v>9.1054778554778545E-2</v>
      </c>
      <c r="BP574" s="64">
        <f t="shared" si="114"/>
        <v>9.6153846153846159E-2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1">
        <v>4680115883109</v>
      </c>
      <c r="E575" s="782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200</v>
      </c>
      <c r="Y575" s="778">
        <f t="shared" si="110"/>
        <v>200.64000000000001</v>
      </c>
      <c r="Z575" s="36">
        <f>IFERROR(IF(Y575=0,"",ROUNDUP(Y575/H575,0)*0.01196),"")</f>
        <v>0.45448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213.63636363636363</v>
      </c>
      <c r="BN575" s="64">
        <f t="shared" si="112"/>
        <v>214.32</v>
      </c>
      <c r="BO575" s="64">
        <f t="shared" si="113"/>
        <v>0.36421911421911418</v>
      </c>
      <c r="BP575" s="64">
        <f t="shared" si="114"/>
        <v>0.36538461538461542</v>
      </c>
    </row>
    <row r="576" spans="1:68" ht="27" hidden="1" customHeight="1" x14ac:dyDescent="0.25">
      <c r="A576" s="54" t="s">
        <v>926</v>
      </c>
      <c r="B576" s="54" t="s">
        <v>927</v>
      </c>
      <c r="C576" s="31">
        <v>4301031383</v>
      </c>
      <c r="D576" s="781">
        <v>4680115882072</v>
      </c>
      <c r="E576" s="782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76</v>
      </c>
      <c r="L576" s="32"/>
      <c r="M576" s="33" t="s">
        <v>118</v>
      </c>
      <c r="N576" s="33"/>
      <c r="O576" s="32">
        <v>60</v>
      </c>
      <c r="P576" s="1126" t="s">
        <v>928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IFERROR(IF(Y576=0,"",ROUNDUP(Y576/H576,0)*0.00937),"")</f>
        <v/>
      </c>
      <c r="AA576" s="56"/>
      <c r="AB576" s="57"/>
      <c r="AC576" s="677" t="s">
        <v>929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926</v>
      </c>
      <c r="B577" s="54" t="s">
        <v>930</v>
      </c>
      <c r="C577" s="31">
        <v>4301031249</v>
      </c>
      <c r="D577" s="781">
        <v>4680115882072</v>
      </c>
      <c r="E577" s="782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76</v>
      </c>
      <c r="L577" s="32"/>
      <c r="M577" s="33" t="s">
        <v>118</v>
      </c>
      <c r="N577" s="33"/>
      <c r="O577" s="32">
        <v>60</v>
      </c>
      <c r="P577" s="112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IFERROR(IF(Y577=0,"",ROUNDUP(Y577/H577,0)*0.00902),"")</f>
        <v/>
      </c>
      <c r="AA577" s="56"/>
      <c r="AB577" s="57"/>
      <c r="AC577" s="679" t="s">
        <v>929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4301031385</v>
      </c>
      <c r="D578" s="781">
        <v>4680115882102</v>
      </c>
      <c r="E578" s="782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76</v>
      </c>
      <c r="L578" s="32"/>
      <c r="M578" s="33" t="s">
        <v>68</v>
      </c>
      <c r="N578" s="33"/>
      <c r="O578" s="32">
        <v>60</v>
      </c>
      <c r="P578" s="1137" t="s">
        <v>933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IFERROR(IF(Y578=0,"",ROUNDUP(Y578/H578,0)*0.00937),"")</f>
        <v/>
      </c>
      <c r="AA578" s="56"/>
      <c r="AB578" s="57"/>
      <c r="AC578" s="681" t="s">
        <v>934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931</v>
      </c>
      <c r="B579" s="54" t="s">
        <v>935</v>
      </c>
      <c r="C579" s="31">
        <v>4301031251</v>
      </c>
      <c r="D579" s="781">
        <v>4680115882102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83" t="s">
        <v>922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936</v>
      </c>
      <c r="B580" s="54" t="s">
        <v>937</v>
      </c>
      <c r="C580" s="31">
        <v>4301031384</v>
      </c>
      <c r="D580" s="781">
        <v>4680115882096</v>
      </c>
      <c r="E580" s="782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">
        <v>938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85" t="s">
        <v>939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936</v>
      </c>
      <c r="B581" s="54" t="s">
        <v>940</v>
      </c>
      <c r="C581" s="31">
        <v>4301031253</v>
      </c>
      <c r="D581" s="781">
        <v>4680115882096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7" t="s">
        <v>925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5"/>
      <c r="C582" s="795"/>
      <c r="D582" s="795"/>
      <c r="E582" s="795"/>
      <c r="F582" s="795"/>
      <c r="G582" s="795"/>
      <c r="H582" s="795"/>
      <c r="I582" s="795"/>
      <c r="J582" s="795"/>
      <c r="K582" s="795"/>
      <c r="L582" s="795"/>
      <c r="M582" s="795"/>
      <c r="N582" s="795"/>
      <c r="O582" s="801"/>
      <c r="P582" s="783" t="s">
        <v>71</v>
      </c>
      <c r="Q582" s="784"/>
      <c r="R582" s="784"/>
      <c r="S582" s="784"/>
      <c r="T582" s="784"/>
      <c r="U582" s="784"/>
      <c r="V582" s="785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47.348484848484844</v>
      </c>
      <c r="Y582" s="779">
        <f>IFERROR(Y573/H573,"0")+IFERROR(Y574/H574,"0")+IFERROR(Y575/H575,"0")+IFERROR(Y576/H576,"0")+IFERROR(Y577/H577,"0")+IFERROR(Y578/H578,"0")+IFERROR(Y579/H579,"0")+IFERROR(Y580/H580,"0")+IFERROR(Y581/H581,"0")</f>
        <v>48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0.57408000000000003</v>
      </c>
      <c r="AA582" s="780"/>
      <c r="AB582" s="780"/>
      <c r="AC582" s="780"/>
    </row>
    <row r="583" spans="1:68" x14ac:dyDescent="0.2">
      <c r="A583" s="795"/>
      <c r="B583" s="795"/>
      <c r="C583" s="795"/>
      <c r="D583" s="795"/>
      <c r="E583" s="795"/>
      <c r="F583" s="795"/>
      <c r="G583" s="795"/>
      <c r="H583" s="795"/>
      <c r="I583" s="795"/>
      <c r="J583" s="795"/>
      <c r="K583" s="795"/>
      <c r="L583" s="795"/>
      <c r="M583" s="795"/>
      <c r="N583" s="795"/>
      <c r="O583" s="801"/>
      <c r="P583" s="783" t="s">
        <v>71</v>
      </c>
      <c r="Q583" s="784"/>
      <c r="R583" s="784"/>
      <c r="S583" s="784"/>
      <c r="T583" s="784"/>
      <c r="U583" s="784"/>
      <c r="V583" s="785"/>
      <c r="W583" s="37" t="s">
        <v>69</v>
      </c>
      <c r="X583" s="779">
        <f>IFERROR(SUM(X573:X581),"0")</f>
        <v>250</v>
      </c>
      <c r="Y583" s="779">
        <f>IFERROR(SUM(Y573:Y581),"0")</f>
        <v>253.44000000000003</v>
      </c>
      <c r="Z583" s="37"/>
      <c r="AA583" s="780"/>
      <c r="AB583" s="780"/>
      <c r="AC583" s="780"/>
    </row>
    <row r="584" spans="1:68" ht="14.25" hidden="1" customHeight="1" x14ac:dyDescent="0.25">
      <c r="A584" s="802" t="s">
        <v>73</v>
      </c>
      <c r="B584" s="795"/>
      <c r="C584" s="795"/>
      <c r="D584" s="795"/>
      <c r="E584" s="795"/>
      <c r="F584" s="795"/>
      <c r="G584" s="795"/>
      <c r="H584" s="795"/>
      <c r="I584" s="795"/>
      <c r="J584" s="795"/>
      <c r="K584" s="795"/>
      <c r="L584" s="795"/>
      <c r="M584" s="795"/>
      <c r="N584" s="795"/>
      <c r="O584" s="795"/>
      <c r="P584" s="795"/>
      <c r="Q584" s="795"/>
      <c r="R584" s="795"/>
      <c r="S584" s="795"/>
      <c r="T584" s="795"/>
      <c r="U584" s="795"/>
      <c r="V584" s="795"/>
      <c r="W584" s="795"/>
      <c r="X584" s="795"/>
      <c r="Y584" s="795"/>
      <c r="Z584" s="795"/>
      <c r="AA584" s="773"/>
      <c r="AB584" s="773"/>
      <c r="AC584" s="773"/>
    </row>
    <row r="585" spans="1:68" ht="27" hidden="1" customHeight="1" x14ac:dyDescent="0.25">
      <c r="A585" s="54" t="s">
        <v>941</v>
      </c>
      <c r="B585" s="54" t="s">
        <v>942</v>
      </c>
      <c r="C585" s="31">
        <v>4301051230</v>
      </c>
      <c r="D585" s="781">
        <v>4607091383409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hidden="1" customHeight="1" x14ac:dyDescent="0.25">
      <c r="A586" s="54" t="s">
        <v>944</v>
      </c>
      <c r="B586" s="54" t="s">
        <v>945</v>
      </c>
      <c r="C586" s="31">
        <v>4301051231</v>
      </c>
      <c r="D586" s="781">
        <v>4607091383416</v>
      </c>
      <c r="E586" s="782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947</v>
      </c>
      <c r="B587" s="54" t="s">
        <v>948</v>
      </c>
      <c r="C587" s="31">
        <v>4301051058</v>
      </c>
      <c r="D587" s="781">
        <v>4680115883536</v>
      </c>
      <c r="E587" s="782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800"/>
      <c r="B588" s="795"/>
      <c r="C588" s="795"/>
      <c r="D588" s="795"/>
      <c r="E588" s="795"/>
      <c r="F588" s="795"/>
      <c r="G588" s="795"/>
      <c r="H588" s="795"/>
      <c r="I588" s="795"/>
      <c r="J588" s="795"/>
      <c r="K588" s="795"/>
      <c r="L588" s="795"/>
      <c r="M588" s="795"/>
      <c r="N588" s="795"/>
      <c r="O588" s="801"/>
      <c r="P588" s="783" t="s">
        <v>71</v>
      </c>
      <c r="Q588" s="784"/>
      <c r="R588" s="784"/>
      <c r="S588" s="784"/>
      <c r="T588" s="784"/>
      <c r="U588" s="784"/>
      <c r="V588" s="785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hidden="1" x14ac:dyDescent="0.2">
      <c r="A589" s="795"/>
      <c r="B589" s="795"/>
      <c r="C589" s="795"/>
      <c r="D589" s="795"/>
      <c r="E589" s="795"/>
      <c r="F589" s="795"/>
      <c r="G589" s="795"/>
      <c r="H589" s="795"/>
      <c r="I589" s="795"/>
      <c r="J589" s="795"/>
      <c r="K589" s="795"/>
      <c r="L589" s="795"/>
      <c r="M589" s="795"/>
      <c r="N589" s="795"/>
      <c r="O589" s="801"/>
      <c r="P589" s="783" t="s">
        <v>71</v>
      </c>
      <c r="Q589" s="784"/>
      <c r="R589" s="784"/>
      <c r="S589" s="784"/>
      <c r="T589" s="784"/>
      <c r="U589" s="784"/>
      <c r="V589" s="785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hidden="1" customHeight="1" x14ac:dyDescent="0.25">
      <c r="A590" s="802" t="s">
        <v>218</v>
      </c>
      <c r="B590" s="795"/>
      <c r="C590" s="795"/>
      <c r="D590" s="795"/>
      <c r="E590" s="795"/>
      <c r="F590" s="795"/>
      <c r="G590" s="795"/>
      <c r="H590" s="795"/>
      <c r="I590" s="795"/>
      <c r="J590" s="795"/>
      <c r="K590" s="795"/>
      <c r="L590" s="795"/>
      <c r="M590" s="795"/>
      <c r="N590" s="795"/>
      <c r="O590" s="795"/>
      <c r="P590" s="795"/>
      <c r="Q590" s="795"/>
      <c r="R590" s="795"/>
      <c r="S590" s="795"/>
      <c r="T590" s="795"/>
      <c r="U590" s="795"/>
      <c r="V590" s="795"/>
      <c r="W590" s="795"/>
      <c r="X590" s="795"/>
      <c r="Y590" s="795"/>
      <c r="Z590" s="795"/>
      <c r="AA590" s="773"/>
      <c r="AB590" s="773"/>
      <c r="AC590" s="773"/>
    </row>
    <row r="591" spans="1:68" ht="16.5" hidden="1" customHeight="1" x14ac:dyDescent="0.25">
      <c r="A591" s="54" t="s">
        <v>950</v>
      </c>
      <c r="B591" s="54" t="s">
        <v>951</v>
      </c>
      <c r="C591" s="31">
        <v>4301060363</v>
      </c>
      <c r="D591" s="781">
        <v>4680115885035</v>
      </c>
      <c r="E591" s="782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953</v>
      </c>
      <c r="B592" s="54" t="s">
        <v>954</v>
      </c>
      <c r="C592" s="31">
        <v>4301060436</v>
      </c>
      <c r="D592" s="781">
        <v>4680115885936</v>
      </c>
      <c r="E592" s="782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7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0"/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801"/>
      <c r="P593" s="783" t="s">
        <v>71</v>
      </c>
      <c r="Q593" s="784"/>
      <c r="R593" s="784"/>
      <c r="S593" s="784"/>
      <c r="T593" s="784"/>
      <c r="U593" s="784"/>
      <c r="V593" s="785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hidden="1" x14ac:dyDescent="0.2">
      <c r="A594" s="795"/>
      <c r="B594" s="795"/>
      <c r="C594" s="795"/>
      <c r="D594" s="795"/>
      <c r="E594" s="795"/>
      <c r="F594" s="795"/>
      <c r="G594" s="795"/>
      <c r="H594" s="795"/>
      <c r="I594" s="795"/>
      <c r="J594" s="795"/>
      <c r="K594" s="795"/>
      <c r="L594" s="795"/>
      <c r="M594" s="795"/>
      <c r="N594" s="795"/>
      <c r="O594" s="801"/>
      <c r="P594" s="783" t="s">
        <v>71</v>
      </c>
      <c r="Q594" s="784"/>
      <c r="R594" s="784"/>
      <c r="S594" s="784"/>
      <c r="T594" s="784"/>
      <c r="U594" s="784"/>
      <c r="V594" s="785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hidden="1" customHeight="1" x14ac:dyDescent="0.2">
      <c r="A595" s="827" t="s">
        <v>956</v>
      </c>
      <c r="B595" s="828"/>
      <c r="C595" s="828"/>
      <c r="D595" s="828"/>
      <c r="E595" s="828"/>
      <c r="F595" s="828"/>
      <c r="G595" s="828"/>
      <c r="H595" s="828"/>
      <c r="I595" s="828"/>
      <c r="J595" s="828"/>
      <c r="K595" s="828"/>
      <c r="L595" s="828"/>
      <c r="M595" s="828"/>
      <c r="N595" s="828"/>
      <c r="O595" s="828"/>
      <c r="P595" s="828"/>
      <c r="Q595" s="828"/>
      <c r="R595" s="828"/>
      <c r="S595" s="828"/>
      <c r="T595" s="828"/>
      <c r="U595" s="828"/>
      <c r="V595" s="828"/>
      <c r="W595" s="828"/>
      <c r="X595" s="828"/>
      <c r="Y595" s="828"/>
      <c r="Z595" s="828"/>
      <c r="AA595" s="48"/>
      <c r="AB595" s="48"/>
      <c r="AC595" s="48"/>
    </row>
    <row r="596" spans="1:68" ht="16.5" hidden="1" customHeight="1" x14ac:dyDescent="0.25">
      <c r="A596" s="794" t="s">
        <v>956</v>
      </c>
      <c r="B596" s="795"/>
      <c r="C596" s="795"/>
      <c r="D596" s="795"/>
      <c r="E596" s="795"/>
      <c r="F596" s="795"/>
      <c r="G596" s="795"/>
      <c r="H596" s="795"/>
      <c r="I596" s="795"/>
      <c r="J596" s="795"/>
      <c r="K596" s="795"/>
      <c r="L596" s="795"/>
      <c r="M596" s="795"/>
      <c r="N596" s="795"/>
      <c r="O596" s="795"/>
      <c r="P596" s="795"/>
      <c r="Q596" s="795"/>
      <c r="R596" s="795"/>
      <c r="S596" s="795"/>
      <c r="T596" s="795"/>
      <c r="U596" s="795"/>
      <c r="V596" s="795"/>
      <c r="W596" s="795"/>
      <c r="X596" s="795"/>
      <c r="Y596" s="795"/>
      <c r="Z596" s="795"/>
      <c r="AA596" s="772"/>
      <c r="AB596" s="772"/>
      <c r="AC596" s="772"/>
    </row>
    <row r="597" spans="1:68" ht="14.25" hidden="1" customHeight="1" x14ac:dyDescent="0.25">
      <c r="A597" s="802" t="s">
        <v>114</v>
      </c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5"/>
      <c r="P597" s="795"/>
      <c r="Q597" s="795"/>
      <c r="R597" s="795"/>
      <c r="S597" s="795"/>
      <c r="T597" s="795"/>
      <c r="U597" s="795"/>
      <c r="V597" s="795"/>
      <c r="W597" s="795"/>
      <c r="X597" s="795"/>
      <c r="Y597" s="795"/>
      <c r="Z597" s="795"/>
      <c r="AA597" s="773"/>
      <c r="AB597" s="773"/>
      <c r="AC597" s="773"/>
    </row>
    <row r="598" spans="1:68" ht="27" hidden="1" customHeight="1" x14ac:dyDescent="0.25">
      <c r="A598" s="54" t="s">
        <v>957</v>
      </c>
      <c r="B598" s="54" t="s">
        <v>958</v>
      </c>
      <c r="C598" s="31">
        <v>4301011763</v>
      </c>
      <c r="D598" s="781">
        <v>4640242181011</v>
      </c>
      <c r="E598" s="782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121</v>
      </c>
      <c r="N598" s="33"/>
      <c r="O598" s="32">
        <v>55</v>
      </c>
      <c r="P598" s="985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hidden="1" customHeight="1" x14ac:dyDescent="0.25">
      <c r="A599" s="54" t="s">
        <v>961</v>
      </c>
      <c r="B599" s="54" t="s">
        <v>962</v>
      </c>
      <c r="C599" s="31">
        <v>4301011585</v>
      </c>
      <c r="D599" s="781">
        <v>4640242180441</v>
      </c>
      <c r="E599" s="782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118</v>
      </c>
      <c r="N599" s="33"/>
      <c r="O599" s="32">
        <v>50</v>
      </c>
      <c r="P599" s="1196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hidden="1" customHeight="1" x14ac:dyDescent="0.25">
      <c r="A600" s="54" t="s">
        <v>965</v>
      </c>
      <c r="B600" s="54" t="s">
        <v>966</v>
      </c>
      <c r="C600" s="31">
        <v>4301011584</v>
      </c>
      <c r="D600" s="781">
        <v>4640242180564</v>
      </c>
      <c r="E600" s="782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118</v>
      </c>
      <c r="N600" s="33"/>
      <c r="O600" s="32">
        <v>50</v>
      </c>
      <c r="P600" s="793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hidden="1" customHeight="1" x14ac:dyDescent="0.25">
      <c r="A601" s="54" t="s">
        <v>969</v>
      </c>
      <c r="B601" s="54" t="s">
        <v>970</v>
      </c>
      <c r="C601" s="31">
        <v>4301011762</v>
      </c>
      <c r="D601" s="781">
        <v>4640242180922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55</v>
      </c>
      <c r="P601" s="1164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973</v>
      </c>
      <c r="B602" s="54" t="s">
        <v>974</v>
      </c>
      <c r="C602" s="31">
        <v>4301011764</v>
      </c>
      <c r="D602" s="781">
        <v>4640242181189</v>
      </c>
      <c r="E602" s="782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121</v>
      </c>
      <c r="N602" s="33"/>
      <c r="O602" s="32">
        <v>55</v>
      </c>
      <c r="P602" s="1018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976</v>
      </c>
      <c r="B603" s="54" t="s">
        <v>977</v>
      </c>
      <c r="C603" s="31">
        <v>4301011551</v>
      </c>
      <c r="D603" s="781">
        <v>4640242180038</v>
      </c>
      <c r="E603" s="782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118</v>
      </c>
      <c r="N603" s="33"/>
      <c r="O603" s="32">
        <v>50</v>
      </c>
      <c r="P603" s="1169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4301011765</v>
      </c>
      <c r="D604" s="781">
        <v>4640242181172</v>
      </c>
      <c r="E604" s="782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118</v>
      </c>
      <c r="N604" s="33"/>
      <c r="O604" s="32">
        <v>55</v>
      </c>
      <c r="P604" s="1010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idden="1" x14ac:dyDescent="0.2">
      <c r="A605" s="800"/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801"/>
      <c r="P605" s="783" t="s">
        <v>71</v>
      </c>
      <c r="Q605" s="784"/>
      <c r="R605" s="784"/>
      <c r="S605" s="784"/>
      <c r="T605" s="784"/>
      <c r="U605" s="784"/>
      <c r="V605" s="785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hidden="1" x14ac:dyDescent="0.2">
      <c r="A606" s="795"/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801"/>
      <c r="P606" s="783" t="s">
        <v>71</v>
      </c>
      <c r="Q606" s="784"/>
      <c r="R606" s="784"/>
      <c r="S606" s="784"/>
      <c r="T606" s="784"/>
      <c r="U606" s="784"/>
      <c r="V606" s="785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hidden="1" customHeight="1" x14ac:dyDescent="0.25">
      <c r="A607" s="802" t="s">
        <v>172</v>
      </c>
      <c r="B607" s="795"/>
      <c r="C607" s="795"/>
      <c r="D607" s="795"/>
      <c r="E607" s="795"/>
      <c r="F607" s="795"/>
      <c r="G607" s="795"/>
      <c r="H607" s="795"/>
      <c r="I607" s="795"/>
      <c r="J607" s="795"/>
      <c r="K607" s="795"/>
      <c r="L607" s="795"/>
      <c r="M607" s="795"/>
      <c r="N607" s="795"/>
      <c r="O607" s="795"/>
      <c r="P607" s="795"/>
      <c r="Q607" s="795"/>
      <c r="R607" s="795"/>
      <c r="S607" s="795"/>
      <c r="T607" s="795"/>
      <c r="U607" s="795"/>
      <c r="V607" s="795"/>
      <c r="W607" s="795"/>
      <c r="X607" s="795"/>
      <c r="Y607" s="795"/>
      <c r="Z607" s="795"/>
      <c r="AA607" s="773"/>
      <c r="AB607" s="773"/>
      <c r="AC607" s="773"/>
    </row>
    <row r="608" spans="1:68" ht="16.5" hidden="1" customHeight="1" x14ac:dyDescent="0.25">
      <c r="A608" s="54" t="s">
        <v>982</v>
      </c>
      <c r="B608" s="54" t="s">
        <v>983</v>
      </c>
      <c r="C608" s="31">
        <v>4301020269</v>
      </c>
      <c r="D608" s="781">
        <v>4640242180519</v>
      </c>
      <c r="E608" s="782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121</v>
      </c>
      <c r="N608" s="33"/>
      <c r="O608" s="32">
        <v>50</v>
      </c>
      <c r="P608" s="983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986</v>
      </c>
      <c r="B609" s="54" t="s">
        <v>987</v>
      </c>
      <c r="C609" s="31">
        <v>4301020260</v>
      </c>
      <c r="D609" s="781">
        <v>4640242180526</v>
      </c>
      <c r="E609" s="782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118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150</v>
      </c>
      <c r="Y609" s="778">
        <f>IFERROR(IF(X609="",0,CEILING((X609/$H609),1)*$H609),"")</f>
        <v>151.20000000000002</v>
      </c>
      <c r="Z609" s="36">
        <f>IFERROR(IF(Y609=0,"",ROUNDUP(Y609/H609,0)*0.02175),"")</f>
        <v>0.30449999999999999</v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156.66666666666666</v>
      </c>
      <c r="BN609" s="64">
        <f>IFERROR(Y609*I609/H609,"0")</f>
        <v>157.91999999999999</v>
      </c>
      <c r="BO609" s="64">
        <f>IFERROR(1/J609*(X609/H609),"0")</f>
        <v>0.24801587301587297</v>
      </c>
      <c r="BP609" s="64">
        <f>IFERROR(1/J609*(Y609/H609),"0")</f>
        <v>0.25</v>
      </c>
    </row>
    <row r="610" spans="1:68" ht="27" hidden="1" customHeight="1" x14ac:dyDescent="0.25">
      <c r="A610" s="54" t="s">
        <v>989</v>
      </c>
      <c r="B610" s="54" t="s">
        <v>990</v>
      </c>
      <c r="C610" s="31">
        <v>4301020309</v>
      </c>
      <c r="D610" s="781">
        <v>4640242180090</v>
      </c>
      <c r="E610" s="782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118</v>
      </c>
      <c r="N610" s="33"/>
      <c r="O610" s="32">
        <v>50</v>
      </c>
      <c r="P610" s="922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993</v>
      </c>
      <c r="B611" s="54" t="s">
        <v>994</v>
      </c>
      <c r="C611" s="31">
        <v>4301020295</v>
      </c>
      <c r="D611" s="781">
        <v>4640242181363</v>
      </c>
      <c r="E611" s="782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118</v>
      </c>
      <c r="N611" s="33"/>
      <c r="O611" s="32">
        <v>50</v>
      </c>
      <c r="P611" s="1029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00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801"/>
      <c r="P612" s="783" t="s">
        <v>71</v>
      </c>
      <c r="Q612" s="784"/>
      <c r="R612" s="784"/>
      <c r="S612" s="784"/>
      <c r="T612" s="784"/>
      <c r="U612" s="784"/>
      <c r="V612" s="785"/>
      <c r="W612" s="37" t="s">
        <v>72</v>
      </c>
      <c r="X612" s="779">
        <f>IFERROR(X608/H608,"0")+IFERROR(X609/H609,"0")+IFERROR(X610/H610,"0")+IFERROR(X611/H611,"0")</f>
        <v>13.888888888888888</v>
      </c>
      <c r="Y612" s="779">
        <f>IFERROR(Y608/H608,"0")+IFERROR(Y609/H609,"0")+IFERROR(Y610/H610,"0")+IFERROR(Y611/H611,"0")</f>
        <v>14</v>
      </c>
      <c r="Z612" s="779">
        <f>IFERROR(IF(Z608="",0,Z608),"0")+IFERROR(IF(Z609="",0,Z609),"0")+IFERROR(IF(Z610="",0,Z610),"0")+IFERROR(IF(Z611="",0,Z611),"0")</f>
        <v>0.30449999999999999</v>
      </c>
      <c r="AA612" s="780"/>
      <c r="AB612" s="780"/>
      <c r="AC612" s="780"/>
    </row>
    <row r="613" spans="1:68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801"/>
      <c r="P613" s="783" t="s">
        <v>71</v>
      </c>
      <c r="Q613" s="784"/>
      <c r="R613" s="784"/>
      <c r="S613" s="784"/>
      <c r="T613" s="784"/>
      <c r="U613" s="784"/>
      <c r="V613" s="785"/>
      <c r="W613" s="37" t="s">
        <v>69</v>
      </c>
      <c r="X613" s="779">
        <f>IFERROR(SUM(X608:X611),"0")</f>
        <v>150</v>
      </c>
      <c r="Y613" s="779">
        <f>IFERROR(SUM(Y608:Y611),"0")</f>
        <v>151.20000000000002</v>
      </c>
      <c r="Z613" s="37"/>
      <c r="AA613" s="780"/>
      <c r="AB613" s="780"/>
      <c r="AC613" s="780"/>
    </row>
    <row r="614" spans="1:68" ht="14.25" hidden="1" customHeight="1" x14ac:dyDescent="0.25">
      <c r="A614" s="802" t="s">
        <v>64</v>
      </c>
      <c r="B614" s="795"/>
      <c r="C614" s="795"/>
      <c r="D614" s="795"/>
      <c r="E614" s="795"/>
      <c r="F614" s="795"/>
      <c r="G614" s="795"/>
      <c r="H614" s="795"/>
      <c r="I614" s="795"/>
      <c r="J614" s="795"/>
      <c r="K614" s="795"/>
      <c r="L614" s="795"/>
      <c r="M614" s="795"/>
      <c r="N614" s="795"/>
      <c r="O614" s="795"/>
      <c r="P614" s="795"/>
      <c r="Q614" s="795"/>
      <c r="R614" s="795"/>
      <c r="S614" s="795"/>
      <c r="T614" s="795"/>
      <c r="U614" s="795"/>
      <c r="V614" s="795"/>
      <c r="W614" s="795"/>
      <c r="X614" s="795"/>
      <c r="Y614" s="795"/>
      <c r="Z614" s="795"/>
      <c r="AA614" s="773"/>
      <c r="AB614" s="773"/>
      <c r="AC614" s="773"/>
    </row>
    <row r="615" spans="1:68" ht="27" hidden="1" customHeight="1" x14ac:dyDescent="0.25">
      <c r="A615" s="54" t="s">
        <v>996</v>
      </c>
      <c r="B615" s="54" t="s">
        <v>997</v>
      </c>
      <c r="C615" s="31">
        <v>4301031280</v>
      </c>
      <c r="D615" s="781">
        <v>4640242180816</v>
      </c>
      <c r="E615" s="782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43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hidden="1" customHeight="1" x14ac:dyDescent="0.25">
      <c r="A616" s="54" t="s">
        <v>1000</v>
      </c>
      <c r="B616" s="54" t="s">
        <v>1001</v>
      </c>
      <c r="C616" s="31">
        <v>4301031244</v>
      </c>
      <c r="D616" s="781">
        <v>4640242180595</v>
      </c>
      <c r="E616" s="782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4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1004</v>
      </c>
      <c r="B617" s="54" t="s">
        <v>1005</v>
      </c>
      <c r="C617" s="31">
        <v>4301031289</v>
      </c>
      <c r="D617" s="781">
        <v>4640242181615</v>
      </c>
      <c r="E617" s="782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3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1008</v>
      </c>
      <c r="B618" s="54" t="s">
        <v>1009</v>
      </c>
      <c r="C618" s="31">
        <v>4301031285</v>
      </c>
      <c r="D618" s="781">
        <v>4640242181639</v>
      </c>
      <c r="E618" s="782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4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1012</v>
      </c>
      <c r="B619" s="54" t="s">
        <v>1013</v>
      </c>
      <c r="C619" s="31">
        <v>4301031287</v>
      </c>
      <c r="D619" s="781">
        <v>4640242181622</v>
      </c>
      <c r="E619" s="782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32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1016</v>
      </c>
      <c r="B620" s="54" t="s">
        <v>1017</v>
      </c>
      <c r="C620" s="31">
        <v>4301031203</v>
      </c>
      <c r="D620" s="781">
        <v>4640242180908</v>
      </c>
      <c r="E620" s="782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79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1019</v>
      </c>
      <c r="B621" s="54" t="s">
        <v>1020</v>
      </c>
      <c r="C621" s="31">
        <v>4301031200</v>
      </c>
      <c r="D621" s="781">
        <v>4640242180489</v>
      </c>
      <c r="E621" s="782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42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idden="1" x14ac:dyDescent="0.2">
      <c r="A622" s="800"/>
      <c r="B622" s="795"/>
      <c r="C622" s="795"/>
      <c r="D622" s="795"/>
      <c r="E622" s="795"/>
      <c r="F622" s="795"/>
      <c r="G622" s="795"/>
      <c r="H622" s="795"/>
      <c r="I622" s="795"/>
      <c r="J622" s="795"/>
      <c r="K622" s="795"/>
      <c r="L622" s="795"/>
      <c r="M622" s="795"/>
      <c r="N622" s="795"/>
      <c r="O622" s="801"/>
      <c r="P622" s="783" t="s">
        <v>71</v>
      </c>
      <c r="Q622" s="784"/>
      <c r="R622" s="784"/>
      <c r="S622" s="784"/>
      <c r="T622" s="784"/>
      <c r="U622" s="784"/>
      <c r="V622" s="785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hidden="1" x14ac:dyDescent="0.2">
      <c r="A623" s="795"/>
      <c r="B623" s="795"/>
      <c r="C623" s="795"/>
      <c r="D623" s="795"/>
      <c r="E623" s="795"/>
      <c r="F623" s="795"/>
      <c r="G623" s="795"/>
      <c r="H623" s="795"/>
      <c r="I623" s="795"/>
      <c r="J623" s="795"/>
      <c r="K623" s="795"/>
      <c r="L623" s="795"/>
      <c r="M623" s="795"/>
      <c r="N623" s="795"/>
      <c r="O623" s="801"/>
      <c r="P623" s="783" t="s">
        <v>71</v>
      </c>
      <c r="Q623" s="784"/>
      <c r="R623" s="784"/>
      <c r="S623" s="784"/>
      <c r="T623" s="784"/>
      <c r="U623" s="784"/>
      <c r="V623" s="785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hidden="1" customHeight="1" x14ac:dyDescent="0.25">
      <c r="A624" s="802" t="s">
        <v>73</v>
      </c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5"/>
      <c r="P624" s="795"/>
      <c r="Q624" s="795"/>
      <c r="R624" s="795"/>
      <c r="S624" s="795"/>
      <c r="T624" s="795"/>
      <c r="U624" s="795"/>
      <c r="V624" s="795"/>
      <c r="W624" s="795"/>
      <c r="X624" s="795"/>
      <c r="Y624" s="795"/>
      <c r="Z624" s="795"/>
      <c r="AA624" s="773"/>
      <c r="AB624" s="773"/>
      <c r="AC624" s="773"/>
    </row>
    <row r="625" spans="1:68" ht="27" hidden="1" customHeight="1" x14ac:dyDescent="0.25">
      <c r="A625" s="54" t="s">
        <v>1022</v>
      </c>
      <c r="B625" s="54" t="s">
        <v>1023</v>
      </c>
      <c r="C625" s="31">
        <v>4301051887</v>
      </c>
      <c r="D625" s="781">
        <v>4640242180533</v>
      </c>
      <c r="E625" s="782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121</v>
      </c>
      <c r="N625" s="33"/>
      <c r="O625" s="32">
        <v>45</v>
      </c>
      <c r="P625" s="1208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hidden="1" customHeight="1" x14ac:dyDescent="0.25">
      <c r="A626" s="54" t="s">
        <v>1022</v>
      </c>
      <c r="B626" s="54" t="s">
        <v>1026</v>
      </c>
      <c r="C626" s="31">
        <v>4301051746</v>
      </c>
      <c r="D626" s="781">
        <v>4640242180533</v>
      </c>
      <c r="E626" s="782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121</v>
      </c>
      <c r="N626" s="33"/>
      <c r="O626" s="32">
        <v>40</v>
      </c>
      <c r="P626" s="811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1028</v>
      </c>
      <c r="B627" s="54" t="s">
        <v>1029</v>
      </c>
      <c r="C627" s="31">
        <v>4301051933</v>
      </c>
      <c r="D627" s="781">
        <v>4640242180540</v>
      </c>
      <c r="E627" s="782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121</v>
      </c>
      <c r="N627" s="33"/>
      <c r="O627" s="32">
        <v>45</v>
      </c>
      <c r="P627" s="1002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1028</v>
      </c>
      <c r="B628" s="54" t="s">
        <v>1032</v>
      </c>
      <c r="C628" s="31">
        <v>4301051510</v>
      </c>
      <c r="D628" s="781">
        <v>4640242180540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30</v>
      </c>
      <c r="P628" s="824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1034</v>
      </c>
      <c r="B629" s="54" t="s">
        <v>1035</v>
      </c>
      <c r="C629" s="31">
        <v>4301051390</v>
      </c>
      <c r="D629" s="781">
        <v>4640242181233</v>
      </c>
      <c r="E629" s="782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68</v>
      </c>
      <c r="N629" s="33"/>
      <c r="O629" s="32">
        <v>40</v>
      </c>
      <c r="P629" s="1033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1034</v>
      </c>
      <c r="B630" s="54" t="s">
        <v>1037</v>
      </c>
      <c r="C630" s="31">
        <v>4301051920</v>
      </c>
      <c r="D630" s="781">
        <v>4640242181233</v>
      </c>
      <c r="E630" s="782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158</v>
      </c>
      <c r="N630" s="33"/>
      <c r="O630" s="32">
        <v>45</v>
      </c>
      <c r="P630" s="1041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1039</v>
      </c>
      <c r="B631" s="54" t="s">
        <v>1040</v>
      </c>
      <c r="C631" s="31">
        <v>4301051448</v>
      </c>
      <c r="D631" s="781">
        <v>4640242181226</v>
      </c>
      <c r="E631" s="782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30</v>
      </c>
      <c r="P631" s="1089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1039</v>
      </c>
      <c r="B632" s="54" t="s">
        <v>1042</v>
      </c>
      <c r="C632" s="31">
        <v>4301051921</v>
      </c>
      <c r="D632" s="781">
        <v>4640242181226</v>
      </c>
      <c r="E632" s="782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158</v>
      </c>
      <c r="N632" s="33"/>
      <c r="O632" s="32">
        <v>45</v>
      </c>
      <c r="P632" s="1047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idden="1" x14ac:dyDescent="0.2">
      <c r="A633" s="800"/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801"/>
      <c r="P633" s="783" t="s">
        <v>71</v>
      </c>
      <c r="Q633" s="784"/>
      <c r="R633" s="784"/>
      <c r="S633" s="784"/>
      <c r="T633" s="784"/>
      <c r="U633" s="784"/>
      <c r="V633" s="785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hidden="1" x14ac:dyDescent="0.2">
      <c r="A634" s="795"/>
      <c r="B634" s="795"/>
      <c r="C634" s="795"/>
      <c r="D634" s="795"/>
      <c r="E634" s="795"/>
      <c r="F634" s="795"/>
      <c r="G634" s="795"/>
      <c r="H634" s="795"/>
      <c r="I634" s="795"/>
      <c r="J634" s="795"/>
      <c r="K634" s="795"/>
      <c r="L634" s="795"/>
      <c r="M634" s="795"/>
      <c r="N634" s="795"/>
      <c r="O634" s="801"/>
      <c r="P634" s="783" t="s">
        <v>71</v>
      </c>
      <c r="Q634" s="784"/>
      <c r="R634" s="784"/>
      <c r="S634" s="784"/>
      <c r="T634" s="784"/>
      <c r="U634" s="784"/>
      <c r="V634" s="785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hidden="1" customHeight="1" x14ac:dyDescent="0.25">
      <c r="A635" s="802" t="s">
        <v>218</v>
      </c>
      <c r="B635" s="795"/>
      <c r="C635" s="795"/>
      <c r="D635" s="795"/>
      <c r="E635" s="795"/>
      <c r="F635" s="795"/>
      <c r="G635" s="795"/>
      <c r="H635" s="795"/>
      <c r="I635" s="795"/>
      <c r="J635" s="795"/>
      <c r="K635" s="795"/>
      <c r="L635" s="795"/>
      <c r="M635" s="795"/>
      <c r="N635" s="795"/>
      <c r="O635" s="795"/>
      <c r="P635" s="795"/>
      <c r="Q635" s="795"/>
      <c r="R635" s="795"/>
      <c r="S635" s="795"/>
      <c r="T635" s="795"/>
      <c r="U635" s="795"/>
      <c r="V635" s="795"/>
      <c r="W635" s="795"/>
      <c r="X635" s="795"/>
      <c r="Y635" s="795"/>
      <c r="Z635" s="795"/>
      <c r="AA635" s="773"/>
      <c r="AB635" s="773"/>
      <c r="AC635" s="773"/>
    </row>
    <row r="636" spans="1:68" ht="27" hidden="1" customHeight="1" x14ac:dyDescent="0.25">
      <c r="A636" s="54" t="s">
        <v>1044</v>
      </c>
      <c r="B636" s="54" t="s">
        <v>1045</v>
      </c>
      <c r="C636" s="31">
        <v>4301060354</v>
      </c>
      <c r="D636" s="781">
        <v>4640242180120</v>
      </c>
      <c r="E636" s="782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055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1044</v>
      </c>
      <c r="B637" s="54" t="s">
        <v>1048</v>
      </c>
      <c r="C637" s="31">
        <v>4301060408</v>
      </c>
      <c r="D637" s="781">
        <v>4640242180120</v>
      </c>
      <c r="E637" s="782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0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1050</v>
      </c>
      <c r="B638" s="54" t="s">
        <v>1051</v>
      </c>
      <c r="C638" s="31">
        <v>4301060355</v>
      </c>
      <c r="D638" s="781">
        <v>4640242180137</v>
      </c>
      <c r="E638" s="782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40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1050</v>
      </c>
      <c r="B639" s="54" t="s">
        <v>1054</v>
      </c>
      <c r="C639" s="31">
        <v>4301060407</v>
      </c>
      <c r="D639" s="781">
        <v>4640242180137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054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800"/>
      <c r="B640" s="795"/>
      <c r="C640" s="795"/>
      <c r="D640" s="795"/>
      <c r="E640" s="795"/>
      <c r="F640" s="795"/>
      <c r="G640" s="795"/>
      <c r="H640" s="795"/>
      <c r="I640" s="795"/>
      <c r="J640" s="795"/>
      <c r="K640" s="795"/>
      <c r="L640" s="795"/>
      <c r="M640" s="795"/>
      <c r="N640" s="795"/>
      <c r="O640" s="801"/>
      <c r="P640" s="783" t="s">
        <v>71</v>
      </c>
      <c r="Q640" s="784"/>
      <c r="R640" s="784"/>
      <c r="S640" s="784"/>
      <c r="T640" s="784"/>
      <c r="U640" s="784"/>
      <c r="V640" s="785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hidden="1" x14ac:dyDescent="0.2">
      <c r="A641" s="795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801"/>
      <c r="P641" s="783" t="s">
        <v>71</v>
      </c>
      <c r="Q641" s="784"/>
      <c r="R641" s="784"/>
      <c r="S641" s="784"/>
      <c r="T641" s="784"/>
      <c r="U641" s="784"/>
      <c r="V641" s="785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hidden="1" customHeight="1" x14ac:dyDescent="0.25">
      <c r="A642" s="794" t="s">
        <v>1056</v>
      </c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5"/>
      <c r="P642" s="795"/>
      <c r="Q642" s="795"/>
      <c r="R642" s="795"/>
      <c r="S642" s="795"/>
      <c r="T642" s="795"/>
      <c r="U642" s="795"/>
      <c r="V642" s="795"/>
      <c r="W642" s="795"/>
      <c r="X642" s="795"/>
      <c r="Y642" s="795"/>
      <c r="Z642" s="795"/>
      <c r="AA642" s="772"/>
      <c r="AB642" s="772"/>
      <c r="AC642" s="772"/>
    </row>
    <row r="643" spans="1:68" ht="14.25" hidden="1" customHeight="1" x14ac:dyDescent="0.25">
      <c r="A643" s="802" t="s">
        <v>114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3"/>
      <c r="AB643" s="773"/>
      <c r="AC643" s="773"/>
    </row>
    <row r="644" spans="1:68" ht="27" hidden="1" customHeight="1" x14ac:dyDescent="0.25">
      <c r="A644" s="54" t="s">
        <v>1057</v>
      </c>
      <c r="B644" s="54" t="s">
        <v>1058</v>
      </c>
      <c r="C644" s="31">
        <v>4301011951</v>
      </c>
      <c r="D644" s="781">
        <v>4640242180045</v>
      </c>
      <c r="E644" s="782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118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1061</v>
      </c>
      <c r="B645" s="54" t="s">
        <v>1062</v>
      </c>
      <c r="C645" s="31">
        <v>4301011950</v>
      </c>
      <c r="D645" s="781">
        <v>4640242180601</v>
      </c>
      <c r="E645" s="782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118</v>
      </c>
      <c r="N645" s="33"/>
      <c r="O645" s="32">
        <v>55</v>
      </c>
      <c r="P645" s="937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0"/>
      <c r="B646" s="795"/>
      <c r="C646" s="795"/>
      <c r="D646" s="795"/>
      <c r="E646" s="795"/>
      <c r="F646" s="795"/>
      <c r="G646" s="795"/>
      <c r="H646" s="795"/>
      <c r="I646" s="795"/>
      <c r="J646" s="795"/>
      <c r="K646" s="795"/>
      <c r="L646" s="795"/>
      <c r="M646" s="795"/>
      <c r="N646" s="795"/>
      <c r="O646" s="801"/>
      <c r="P646" s="783" t="s">
        <v>71</v>
      </c>
      <c r="Q646" s="784"/>
      <c r="R646" s="784"/>
      <c r="S646" s="784"/>
      <c r="T646" s="784"/>
      <c r="U646" s="784"/>
      <c r="V646" s="785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hidden="1" x14ac:dyDescent="0.2">
      <c r="A647" s="795"/>
      <c r="B647" s="795"/>
      <c r="C647" s="795"/>
      <c r="D647" s="795"/>
      <c r="E647" s="795"/>
      <c r="F647" s="795"/>
      <c r="G647" s="795"/>
      <c r="H647" s="795"/>
      <c r="I647" s="795"/>
      <c r="J647" s="795"/>
      <c r="K647" s="795"/>
      <c r="L647" s="795"/>
      <c r="M647" s="795"/>
      <c r="N647" s="795"/>
      <c r="O647" s="801"/>
      <c r="P647" s="783" t="s">
        <v>71</v>
      </c>
      <c r="Q647" s="784"/>
      <c r="R647" s="784"/>
      <c r="S647" s="784"/>
      <c r="T647" s="784"/>
      <c r="U647" s="784"/>
      <c r="V647" s="785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hidden="1" customHeight="1" x14ac:dyDescent="0.25">
      <c r="A648" s="802" t="s">
        <v>172</v>
      </c>
      <c r="B648" s="795"/>
      <c r="C648" s="795"/>
      <c r="D648" s="795"/>
      <c r="E648" s="795"/>
      <c r="F648" s="795"/>
      <c r="G648" s="795"/>
      <c r="H648" s="795"/>
      <c r="I648" s="795"/>
      <c r="J648" s="795"/>
      <c r="K648" s="795"/>
      <c r="L648" s="795"/>
      <c r="M648" s="795"/>
      <c r="N648" s="795"/>
      <c r="O648" s="795"/>
      <c r="P648" s="795"/>
      <c r="Q648" s="795"/>
      <c r="R648" s="795"/>
      <c r="S648" s="795"/>
      <c r="T648" s="795"/>
      <c r="U648" s="795"/>
      <c r="V648" s="795"/>
      <c r="W648" s="795"/>
      <c r="X648" s="795"/>
      <c r="Y648" s="795"/>
      <c r="Z648" s="795"/>
      <c r="AA648" s="773"/>
      <c r="AB648" s="773"/>
      <c r="AC648" s="773"/>
    </row>
    <row r="649" spans="1:68" ht="27" hidden="1" customHeight="1" x14ac:dyDescent="0.25">
      <c r="A649" s="54" t="s">
        <v>1065</v>
      </c>
      <c r="B649" s="54" t="s">
        <v>1066</v>
      </c>
      <c r="C649" s="31">
        <v>4301020314</v>
      </c>
      <c r="D649" s="781">
        <v>4640242180090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118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0"/>
      <c r="B650" s="795"/>
      <c r="C650" s="795"/>
      <c r="D650" s="795"/>
      <c r="E650" s="795"/>
      <c r="F650" s="795"/>
      <c r="G650" s="795"/>
      <c r="H650" s="795"/>
      <c r="I650" s="795"/>
      <c r="J650" s="795"/>
      <c r="K650" s="795"/>
      <c r="L650" s="795"/>
      <c r="M650" s="795"/>
      <c r="N650" s="795"/>
      <c r="O650" s="801"/>
      <c r="P650" s="783" t="s">
        <v>71</v>
      </c>
      <c r="Q650" s="784"/>
      <c r="R650" s="784"/>
      <c r="S650" s="784"/>
      <c r="T650" s="784"/>
      <c r="U650" s="784"/>
      <c r="V650" s="785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hidden="1" x14ac:dyDescent="0.2">
      <c r="A651" s="795"/>
      <c r="B651" s="795"/>
      <c r="C651" s="795"/>
      <c r="D651" s="795"/>
      <c r="E651" s="795"/>
      <c r="F651" s="795"/>
      <c r="G651" s="795"/>
      <c r="H651" s="795"/>
      <c r="I651" s="795"/>
      <c r="J651" s="795"/>
      <c r="K651" s="795"/>
      <c r="L651" s="795"/>
      <c r="M651" s="795"/>
      <c r="N651" s="795"/>
      <c r="O651" s="801"/>
      <c r="P651" s="783" t="s">
        <v>71</v>
      </c>
      <c r="Q651" s="784"/>
      <c r="R651" s="784"/>
      <c r="S651" s="784"/>
      <c r="T651" s="784"/>
      <c r="U651" s="784"/>
      <c r="V651" s="785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hidden="1" customHeight="1" x14ac:dyDescent="0.25">
      <c r="A652" s="802" t="s">
        <v>64</v>
      </c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5"/>
      <c r="P652" s="795"/>
      <c r="Q652" s="795"/>
      <c r="R652" s="795"/>
      <c r="S652" s="795"/>
      <c r="T652" s="795"/>
      <c r="U652" s="795"/>
      <c r="V652" s="795"/>
      <c r="W652" s="795"/>
      <c r="X652" s="795"/>
      <c r="Y652" s="795"/>
      <c r="Z652" s="795"/>
      <c r="AA652" s="773"/>
      <c r="AB652" s="773"/>
      <c r="AC652" s="773"/>
    </row>
    <row r="653" spans="1:68" ht="27" hidden="1" customHeight="1" x14ac:dyDescent="0.25">
      <c r="A653" s="54" t="s">
        <v>1069</v>
      </c>
      <c r="B653" s="54" t="s">
        <v>1070</v>
      </c>
      <c r="C653" s="31">
        <v>4301031321</v>
      </c>
      <c r="D653" s="781">
        <v>4640242180076</v>
      </c>
      <c r="E653" s="782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7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idden="1" x14ac:dyDescent="0.2">
      <c r="A654" s="800"/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801"/>
      <c r="P654" s="783" t="s">
        <v>71</v>
      </c>
      <c r="Q654" s="784"/>
      <c r="R654" s="784"/>
      <c r="S654" s="784"/>
      <c r="T654" s="784"/>
      <c r="U654" s="784"/>
      <c r="V654" s="785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hidden="1" x14ac:dyDescent="0.2">
      <c r="A655" s="795"/>
      <c r="B655" s="795"/>
      <c r="C655" s="795"/>
      <c r="D655" s="795"/>
      <c r="E655" s="795"/>
      <c r="F655" s="795"/>
      <c r="G655" s="795"/>
      <c r="H655" s="795"/>
      <c r="I655" s="795"/>
      <c r="J655" s="795"/>
      <c r="K655" s="795"/>
      <c r="L655" s="795"/>
      <c r="M655" s="795"/>
      <c r="N655" s="795"/>
      <c r="O655" s="801"/>
      <c r="P655" s="783" t="s">
        <v>71</v>
      </c>
      <c r="Q655" s="784"/>
      <c r="R655" s="784"/>
      <c r="S655" s="784"/>
      <c r="T655" s="784"/>
      <c r="U655" s="784"/>
      <c r="V655" s="785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hidden="1" customHeight="1" x14ac:dyDescent="0.25">
      <c r="A656" s="802" t="s">
        <v>73</v>
      </c>
      <c r="B656" s="795"/>
      <c r="C656" s="795"/>
      <c r="D656" s="795"/>
      <c r="E656" s="795"/>
      <c r="F656" s="795"/>
      <c r="G656" s="795"/>
      <c r="H656" s="795"/>
      <c r="I656" s="795"/>
      <c r="J656" s="795"/>
      <c r="K656" s="795"/>
      <c r="L656" s="795"/>
      <c r="M656" s="795"/>
      <c r="N656" s="795"/>
      <c r="O656" s="795"/>
      <c r="P656" s="795"/>
      <c r="Q656" s="795"/>
      <c r="R656" s="795"/>
      <c r="S656" s="795"/>
      <c r="T656" s="795"/>
      <c r="U656" s="795"/>
      <c r="V656" s="795"/>
      <c r="W656" s="795"/>
      <c r="X656" s="795"/>
      <c r="Y656" s="795"/>
      <c r="Z656" s="795"/>
      <c r="AA656" s="773"/>
      <c r="AB656" s="773"/>
      <c r="AC656" s="773"/>
    </row>
    <row r="657" spans="1:68" ht="27" hidden="1" customHeight="1" x14ac:dyDescent="0.25">
      <c r="A657" s="54" t="s">
        <v>1073</v>
      </c>
      <c r="B657" s="54" t="s">
        <v>1074</v>
      </c>
      <c r="C657" s="31">
        <v>4301051780</v>
      </c>
      <c r="D657" s="781">
        <v>4640242180106</v>
      </c>
      <c r="E657" s="782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4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idden="1" x14ac:dyDescent="0.2">
      <c r="A658" s="800"/>
      <c r="B658" s="795"/>
      <c r="C658" s="795"/>
      <c r="D658" s="795"/>
      <c r="E658" s="795"/>
      <c r="F658" s="795"/>
      <c r="G658" s="795"/>
      <c r="H658" s="795"/>
      <c r="I658" s="795"/>
      <c r="J658" s="795"/>
      <c r="K658" s="795"/>
      <c r="L658" s="795"/>
      <c r="M658" s="795"/>
      <c r="N658" s="795"/>
      <c r="O658" s="801"/>
      <c r="P658" s="783" t="s">
        <v>71</v>
      </c>
      <c r="Q658" s="784"/>
      <c r="R658" s="784"/>
      <c r="S658" s="784"/>
      <c r="T658" s="784"/>
      <c r="U658" s="784"/>
      <c r="V658" s="785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hidden="1" x14ac:dyDescent="0.2">
      <c r="A659" s="795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801"/>
      <c r="P659" s="783" t="s">
        <v>71</v>
      </c>
      <c r="Q659" s="784"/>
      <c r="R659" s="784"/>
      <c r="S659" s="784"/>
      <c r="T659" s="784"/>
      <c r="U659" s="784"/>
      <c r="V659" s="785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7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838"/>
      <c r="P660" s="830" t="s">
        <v>1077</v>
      </c>
      <c r="Q660" s="831"/>
      <c r="R660" s="831"/>
      <c r="S660" s="831"/>
      <c r="T660" s="831"/>
      <c r="U660" s="831"/>
      <c r="V660" s="832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9627.9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9696.76</v>
      </c>
      <c r="Z660" s="37"/>
      <c r="AA660" s="780"/>
      <c r="AB660" s="780"/>
      <c r="AC660" s="780"/>
    </row>
    <row r="661" spans="1:68" x14ac:dyDescent="0.2">
      <c r="A661" s="795"/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838"/>
      <c r="P661" s="830" t="s">
        <v>1078</v>
      </c>
      <c r="Q661" s="831"/>
      <c r="R661" s="831"/>
      <c r="S661" s="831"/>
      <c r="T661" s="831"/>
      <c r="U661" s="831"/>
      <c r="V661" s="832"/>
      <c r="W661" s="37" t="s">
        <v>69</v>
      </c>
      <c r="X661" s="779">
        <f>IFERROR(SUM(BM22:BM657),"0")</f>
        <v>10100.251921929923</v>
      </c>
      <c r="Y661" s="779">
        <f>IFERROR(SUM(BN22:BN657),"0")</f>
        <v>10173.048000000001</v>
      </c>
      <c r="Z661" s="37"/>
      <c r="AA661" s="780"/>
      <c r="AB661" s="780"/>
      <c r="AC661" s="780"/>
    </row>
    <row r="662" spans="1:68" x14ac:dyDescent="0.2">
      <c r="A662" s="795"/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838"/>
      <c r="P662" s="830" t="s">
        <v>1079</v>
      </c>
      <c r="Q662" s="831"/>
      <c r="R662" s="831"/>
      <c r="S662" s="831"/>
      <c r="T662" s="831"/>
      <c r="U662" s="831"/>
      <c r="V662" s="832"/>
      <c r="W662" s="37" t="s">
        <v>1080</v>
      </c>
      <c r="X662" s="38">
        <f>ROUNDUP(SUM(BO22:BO657),0)</f>
        <v>17</v>
      </c>
      <c r="Y662" s="38">
        <f>ROUNDUP(SUM(BP22:BP657),0)</f>
        <v>17</v>
      </c>
      <c r="Z662" s="37"/>
      <c r="AA662" s="780"/>
      <c r="AB662" s="780"/>
      <c r="AC662" s="780"/>
    </row>
    <row r="663" spans="1:68" x14ac:dyDescent="0.2">
      <c r="A663" s="795"/>
      <c r="B663" s="795"/>
      <c r="C663" s="795"/>
      <c r="D663" s="795"/>
      <c r="E663" s="795"/>
      <c r="F663" s="795"/>
      <c r="G663" s="795"/>
      <c r="H663" s="795"/>
      <c r="I663" s="795"/>
      <c r="J663" s="795"/>
      <c r="K663" s="795"/>
      <c r="L663" s="795"/>
      <c r="M663" s="795"/>
      <c r="N663" s="795"/>
      <c r="O663" s="838"/>
      <c r="P663" s="830" t="s">
        <v>1081</v>
      </c>
      <c r="Q663" s="831"/>
      <c r="R663" s="831"/>
      <c r="S663" s="831"/>
      <c r="T663" s="831"/>
      <c r="U663" s="831"/>
      <c r="V663" s="832"/>
      <c r="W663" s="37" t="s">
        <v>69</v>
      </c>
      <c r="X663" s="779">
        <f>GrossWeightTotal+PalletQtyTotal*25</f>
        <v>10525.251921929923</v>
      </c>
      <c r="Y663" s="779">
        <f>GrossWeightTotalR+PalletQtyTotalR*25</f>
        <v>10598.048000000001</v>
      </c>
      <c r="Z663" s="37"/>
      <c r="AA663" s="780"/>
      <c r="AB663" s="780"/>
      <c r="AC663" s="780"/>
    </row>
    <row r="664" spans="1:68" x14ac:dyDescent="0.2">
      <c r="A664" s="795"/>
      <c r="B664" s="795"/>
      <c r="C664" s="795"/>
      <c r="D664" s="795"/>
      <c r="E664" s="795"/>
      <c r="F664" s="795"/>
      <c r="G664" s="795"/>
      <c r="H664" s="795"/>
      <c r="I664" s="795"/>
      <c r="J664" s="795"/>
      <c r="K664" s="795"/>
      <c r="L664" s="795"/>
      <c r="M664" s="795"/>
      <c r="N664" s="795"/>
      <c r="O664" s="838"/>
      <c r="P664" s="830" t="s">
        <v>1082</v>
      </c>
      <c r="Q664" s="831"/>
      <c r="R664" s="831"/>
      <c r="S664" s="831"/>
      <c r="T664" s="831"/>
      <c r="U664" s="831"/>
      <c r="V664" s="832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1056.0972484305819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1064</v>
      </c>
      <c r="Z664" s="37"/>
      <c r="AA664" s="780"/>
      <c r="AB664" s="780"/>
      <c r="AC664" s="780"/>
    </row>
    <row r="665" spans="1:68" ht="14.25" hidden="1" customHeight="1" x14ac:dyDescent="0.2">
      <c r="A665" s="795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838"/>
      <c r="P665" s="830" t="s">
        <v>1083</v>
      </c>
      <c r="Q665" s="831"/>
      <c r="R665" s="831"/>
      <c r="S665" s="831"/>
      <c r="T665" s="831"/>
      <c r="U665" s="831"/>
      <c r="V665" s="832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19.574189999999998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74" t="s">
        <v>63</v>
      </c>
      <c r="C667" s="822" t="s">
        <v>112</v>
      </c>
      <c r="D667" s="870"/>
      <c r="E667" s="870"/>
      <c r="F667" s="870"/>
      <c r="G667" s="870"/>
      <c r="H667" s="871"/>
      <c r="I667" s="822" t="s">
        <v>342</v>
      </c>
      <c r="J667" s="870"/>
      <c r="K667" s="870"/>
      <c r="L667" s="870"/>
      <c r="M667" s="870"/>
      <c r="N667" s="870"/>
      <c r="O667" s="870"/>
      <c r="P667" s="870"/>
      <c r="Q667" s="870"/>
      <c r="R667" s="870"/>
      <c r="S667" s="870"/>
      <c r="T667" s="870"/>
      <c r="U667" s="870"/>
      <c r="V667" s="871"/>
      <c r="W667" s="822" t="s">
        <v>677</v>
      </c>
      <c r="X667" s="871"/>
      <c r="Y667" s="822" t="s">
        <v>781</v>
      </c>
      <c r="Z667" s="870"/>
      <c r="AA667" s="870"/>
      <c r="AB667" s="871"/>
      <c r="AC667" s="774" t="s">
        <v>881</v>
      </c>
      <c r="AD667" s="822" t="s">
        <v>956</v>
      </c>
      <c r="AE667" s="871"/>
      <c r="AF667" s="775"/>
    </row>
    <row r="668" spans="1:68" ht="14.25" customHeight="1" thickTop="1" x14ac:dyDescent="0.2">
      <c r="A668" s="1180" t="s">
        <v>1086</v>
      </c>
      <c r="B668" s="822" t="s">
        <v>63</v>
      </c>
      <c r="C668" s="822" t="s">
        <v>113</v>
      </c>
      <c r="D668" s="822" t="s">
        <v>140</v>
      </c>
      <c r="E668" s="822" t="s">
        <v>226</v>
      </c>
      <c r="F668" s="822" t="s">
        <v>255</v>
      </c>
      <c r="G668" s="822" t="s">
        <v>306</v>
      </c>
      <c r="H668" s="822" t="s">
        <v>112</v>
      </c>
      <c r="I668" s="822" t="s">
        <v>343</v>
      </c>
      <c r="J668" s="822" t="s">
        <v>368</v>
      </c>
      <c r="K668" s="822" t="s">
        <v>442</v>
      </c>
      <c r="L668" s="822" t="s">
        <v>462</v>
      </c>
      <c r="M668" s="822" t="s">
        <v>488</v>
      </c>
      <c r="N668" s="775"/>
      <c r="O668" s="822" t="s">
        <v>517</v>
      </c>
      <c r="P668" s="822" t="s">
        <v>520</v>
      </c>
      <c r="Q668" s="822" t="s">
        <v>529</v>
      </c>
      <c r="R668" s="822" t="s">
        <v>547</v>
      </c>
      <c r="S668" s="822" t="s">
        <v>557</v>
      </c>
      <c r="T668" s="822" t="s">
        <v>570</v>
      </c>
      <c r="U668" s="822" t="s">
        <v>578</v>
      </c>
      <c r="V668" s="822" t="s">
        <v>664</v>
      </c>
      <c r="W668" s="822" t="s">
        <v>678</v>
      </c>
      <c r="X668" s="822" t="s">
        <v>732</v>
      </c>
      <c r="Y668" s="822" t="s">
        <v>782</v>
      </c>
      <c r="Z668" s="822" t="s">
        <v>841</v>
      </c>
      <c r="AA668" s="822" t="s">
        <v>864</v>
      </c>
      <c r="AB668" s="822" t="s">
        <v>877</v>
      </c>
      <c r="AC668" s="822" t="s">
        <v>881</v>
      </c>
      <c r="AD668" s="822" t="s">
        <v>956</v>
      </c>
      <c r="AE668" s="822" t="s">
        <v>1056</v>
      </c>
      <c r="AF668" s="775"/>
    </row>
    <row r="669" spans="1:68" ht="13.5" customHeight="1" thickBot="1" x14ac:dyDescent="0.25">
      <c r="A669" s="1181"/>
      <c r="B669" s="823"/>
      <c r="C669" s="823"/>
      <c r="D669" s="823"/>
      <c r="E669" s="823"/>
      <c r="F669" s="823"/>
      <c r="G669" s="823"/>
      <c r="H669" s="823"/>
      <c r="I669" s="823"/>
      <c r="J669" s="823"/>
      <c r="K669" s="823"/>
      <c r="L669" s="823"/>
      <c r="M669" s="823"/>
      <c r="N669" s="775"/>
      <c r="O669" s="823"/>
      <c r="P669" s="823"/>
      <c r="Q669" s="823"/>
      <c r="R669" s="823"/>
      <c r="S669" s="823"/>
      <c r="T669" s="823"/>
      <c r="U669" s="823"/>
      <c r="V669" s="823"/>
      <c r="W669" s="823"/>
      <c r="X669" s="823"/>
      <c r="Y669" s="823"/>
      <c r="Z669" s="823"/>
      <c r="AA669" s="823"/>
      <c r="AB669" s="823"/>
      <c r="AC669" s="823"/>
      <c r="AD669" s="823"/>
      <c r="AE669" s="823"/>
      <c r="AF669" s="775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0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2340</v>
      </c>
      <c r="E670" s="46">
        <f>IFERROR(Y107*1,"0")+IFERROR(Y108*1,"0")+IFERROR(Y109*1,"0")+IFERROR(Y110*1,"0")+IFERROR(Y114*1,"0")+IFERROR(Y115*1,"0")+IFERROR(Y116*1,"0")+IFERROR(Y117*1,"0")+IFERROR(Y118*1,"0")+IFERROR(Y119*1,"0")</f>
        <v>72.900000000000006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50.400000000000006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154.80000000000001</v>
      </c>
      <c r="I670" s="46">
        <f>IFERROR(Y192*1,"0")+IFERROR(Y196*1,"0")+IFERROR(Y197*1,"0")+IFERROR(Y198*1,"0")+IFERROR(Y199*1,"0")+IFERROR(Y200*1,"0")+IFERROR(Y201*1,"0")+IFERROR(Y202*1,"0")+IFERROR(Y203*1,"0")</f>
        <v>12.600000000000001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56.699999999999996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12</v>
      </c>
      <c r="N670" s="775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2279.5</v>
      </c>
      <c r="V670" s="46">
        <f>IFERROR(Y402*1,"0")+IFERROR(Y406*1,"0")+IFERROR(Y407*1,"0")+IFERROR(Y408*1,"0")</f>
        <v>56.699999999999996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3654.6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0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0</v>
      </c>
      <c r="Z670" s="46">
        <f>IFERROR(Y518*1,"0")+IFERROR(Y522*1,"0")+IFERROR(Y523*1,"0")+IFERROR(Y524*1,"0")+IFERROR(Y525*1,"0")+IFERROR(Y526*1,"0")+IFERROR(Y530*1,"0")+IFERROR(Y534*1,"0")</f>
        <v>0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855.36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151.20000000000002</v>
      </c>
      <c r="AE670" s="46">
        <f>IFERROR(Y644*1,"0")+IFERROR(Y645*1,"0")+IFERROR(Y649*1,"0")+IFERROR(Y653*1,"0")+IFERROR(Y657*1,"0")</f>
        <v>0</v>
      </c>
      <c r="AF670" s="775"/>
    </row>
  </sheetData>
  <sheetProtection algorithmName="SHA-512" hashValue="O4ztd5gWHh3r5e/JORKCFvv4YQD8EHEWQ4rhrmCYqmWn6OhcEFfwJm3tz4qOXcwyV/EA8CBrZvbBIEtOROsKWw==" saltValue="Sq0BQ7U3Uuzc+J15ea9i+Q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6,10"/>
        <filter val="1 210,00"/>
        <filter val="1 440,00"/>
        <filter val="1 660,00"/>
        <filter val="10 100,25"/>
        <filter val="10 525,25"/>
        <filter val="100,00"/>
        <filter val="11,90"/>
        <filter val="12,00"/>
        <filter val="125,00"/>
        <filter val="13,50"/>
        <filter val="13,89"/>
        <filter val="14,26"/>
        <filter val="144,00"/>
        <filter val="150,00"/>
        <filter val="17"/>
        <filter val="2 000,00"/>
        <filter val="2 049,00"/>
        <filter val="2 160,00"/>
        <filter val="2,00"/>
        <filter val="2,86"/>
        <filter val="200,00"/>
        <filter val="212,04"/>
        <filter val="25,00"/>
        <filter val="250,00"/>
        <filter val="264,35"/>
        <filter val="3,00"/>
        <filter val="37,88"/>
        <filter val="40,00"/>
        <filter val="400,00"/>
        <filter val="42,00"/>
        <filter val="450,00"/>
        <filter val="47,35"/>
        <filter val="5,00"/>
        <filter val="5,40"/>
        <filter val="5,56"/>
        <filter val="5,95"/>
        <filter val="50,00"/>
        <filter val="54,00"/>
        <filter val="6,17"/>
        <filter val="6,41"/>
        <filter val="605,00"/>
        <filter val="63,50"/>
        <filter val="659,00"/>
        <filter val="7,63"/>
        <filter val="720,00"/>
        <filter val="75,76"/>
        <filter val="76,02"/>
        <filter val="9 627,90"/>
        <filter val="9,00"/>
        <filter val="96,00"/>
      </filters>
    </filterColumn>
    <filterColumn colId="29" showButton="0"/>
    <filterColumn colId="30" showButton="0"/>
  </autoFilter>
  <mergeCells count="1184">
    <mergeCell ref="X17:X18"/>
    <mergeCell ref="D286:E286"/>
    <mergeCell ref="P216:V216"/>
    <mergeCell ref="A8:C8"/>
    <mergeCell ref="A564:O565"/>
    <mergeCell ref="D355:E355"/>
    <mergeCell ref="A260:O261"/>
    <mergeCell ref="P163:V163"/>
    <mergeCell ref="P124:T124"/>
    <mergeCell ref="P360:T360"/>
    <mergeCell ref="D32:E32"/>
    <mergeCell ref="D268:E268"/>
    <mergeCell ref="P151:T151"/>
    <mergeCell ref="A137:O138"/>
    <mergeCell ref="D395:E395"/>
    <mergeCell ref="P449:T449"/>
    <mergeCell ref="P138:V138"/>
    <mergeCell ref="A10:C10"/>
    <mergeCell ref="D553:E553"/>
    <mergeCell ref="P126:T126"/>
    <mergeCell ref="A413:Z413"/>
    <mergeCell ref="A484:Z484"/>
    <mergeCell ref="A217:Z217"/>
    <mergeCell ref="P218:T218"/>
    <mergeCell ref="P161:T161"/>
    <mergeCell ref="A335:O336"/>
    <mergeCell ref="A21:Z21"/>
    <mergeCell ref="P438:V438"/>
    <mergeCell ref="D184:E184"/>
    <mergeCell ref="P425:V425"/>
    <mergeCell ref="D192:E192"/>
    <mergeCell ref="P296:V296"/>
    <mergeCell ref="P527:V527"/>
    <mergeCell ref="F9:G9"/>
    <mergeCell ref="P507:T507"/>
    <mergeCell ref="V12:W12"/>
    <mergeCell ref="D433:E433"/>
    <mergeCell ref="A506:Z506"/>
    <mergeCell ref="P368:T368"/>
    <mergeCell ref="D237:E237"/>
    <mergeCell ref="P43:V43"/>
    <mergeCell ref="A337:Z337"/>
    <mergeCell ref="A215:O216"/>
    <mergeCell ref="P85:T85"/>
    <mergeCell ref="P668:P669"/>
    <mergeCell ref="D522:E522"/>
    <mergeCell ref="P625:T625"/>
    <mergeCell ref="R668:R669"/>
    <mergeCell ref="A595:Z595"/>
    <mergeCell ref="P383:T383"/>
    <mergeCell ref="J668:J669"/>
    <mergeCell ref="D239:E239"/>
    <mergeCell ref="D266:E266"/>
    <mergeCell ref="D95:E95"/>
    <mergeCell ref="U17:V17"/>
    <mergeCell ref="Y17:Y18"/>
    <mergeCell ref="D57:E57"/>
    <mergeCell ref="P659:V659"/>
    <mergeCell ref="P661:V661"/>
    <mergeCell ref="P534:T534"/>
    <mergeCell ref="P338:T338"/>
    <mergeCell ref="A479:Z479"/>
    <mergeCell ref="D344:E344"/>
    <mergeCell ref="D42:E42"/>
    <mergeCell ref="P599:T599"/>
    <mergeCell ref="D17:E18"/>
    <mergeCell ref="D542:E542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529:Z529"/>
    <mergeCell ref="A333:Z333"/>
    <mergeCell ref="A62:Z62"/>
    <mergeCell ref="P606:V606"/>
    <mergeCell ref="P544:V544"/>
    <mergeCell ref="P83:T83"/>
    <mergeCell ref="D271:E271"/>
    <mergeCell ref="P519:V519"/>
    <mergeCell ref="A131:Z131"/>
    <mergeCell ref="P71:T71"/>
    <mergeCell ref="P373:T373"/>
    <mergeCell ref="P307:T307"/>
    <mergeCell ref="P202:T202"/>
    <mergeCell ref="D421:E421"/>
    <mergeCell ref="D50:E50"/>
    <mergeCell ref="A163:O164"/>
    <mergeCell ref="P58:T58"/>
    <mergeCell ref="A668:A669"/>
    <mergeCell ref="D547:E547"/>
    <mergeCell ref="D639:E639"/>
    <mergeCell ref="D468:E468"/>
    <mergeCell ref="D577:E577"/>
    <mergeCell ref="P303:V303"/>
    <mergeCell ref="D49:E49"/>
    <mergeCell ref="N17:N18"/>
    <mergeCell ref="P199:T199"/>
    <mergeCell ref="F17:F18"/>
    <mergeCell ref="A315:Z315"/>
    <mergeCell ref="P497:T497"/>
    <mergeCell ref="Q5:R5"/>
    <mergeCell ref="P568:T568"/>
    <mergeCell ref="P435:T435"/>
    <mergeCell ref="D107:E107"/>
    <mergeCell ref="D576:E576"/>
    <mergeCell ref="P288:T288"/>
    <mergeCell ref="A478:Z478"/>
    <mergeCell ref="D234:E234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P657:T657"/>
    <mergeCell ref="D578:E578"/>
    <mergeCell ref="D407:E407"/>
    <mergeCell ref="Q6:R6"/>
    <mergeCell ref="D450:E450"/>
    <mergeCell ref="P357:T357"/>
    <mergeCell ref="D29:E29"/>
    <mergeCell ref="C667:H667"/>
    <mergeCell ref="P344:T344"/>
    <mergeCell ref="D265:E265"/>
    <mergeCell ref="A20:Z20"/>
    <mergeCell ref="D452:E452"/>
    <mergeCell ref="P371:V371"/>
    <mergeCell ref="P431:V431"/>
    <mergeCell ref="D252:E252"/>
    <mergeCell ref="P421:T421"/>
    <mergeCell ref="P110:T110"/>
    <mergeCell ref="P579:T579"/>
    <mergeCell ref="P408:T408"/>
    <mergeCell ref="D218:E218"/>
    <mergeCell ref="P137:V137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A385:O386"/>
    <mergeCell ref="P200:T200"/>
    <mergeCell ref="P134:T134"/>
    <mergeCell ref="AD17:AF18"/>
    <mergeCell ref="A39:O40"/>
    <mergeCell ref="D101:E101"/>
    <mergeCell ref="V6:W9"/>
    <mergeCell ref="P403:V403"/>
    <mergeCell ref="P166:T166"/>
    <mergeCell ref="D76:E76"/>
    <mergeCell ref="F5:G5"/>
    <mergeCell ref="P55:V55"/>
    <mergeCell ref="P663:V663"/>
    <mergeCell ref="P169:V169"/>
    <mergeCell ref="A25:Z25"/>
    <mergeCell ref="A463:Z463"/>
    <mergeCell ref="S668:S669"/>
    <mergeCell ref="D626:E626"/>
    <mergeCell ref="D455:E455"/>
    <mergeCell ref="P67:T67"/>
    <mergeCell ref="P186:T186"/>
    <mergeCell ref="P601:T601"/>
    <mergeCell ref="P253:T253"/>
    <mergeCell ref="A394:Z394"/>
    <mergeCell ref="P640:V640"/>
    <mergeCell ref="A294:Z294"/>
    <mergeCell ref="D221:E221"/>
    <mergeCell ref="A370:O371"/>
    <mergeCell ref="D628:E628"/>
    <mergeCell ref="P82:T82"/>
    <mergeCell ref="A326:O327"/>
    <mergeCell ref="P367:T367"/>
    <mergeCell ref="P57:T57"/>
    <mergeCell ref="V11:W11"/>
    <mergeCell ref="P603:T603"/>
    <mergeCell ref="P2:W3"/>
    <mergeCell ref="D560:E560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170:Z170"/>
    <mergeCell ref="D575:E575"/>
    <mergeCell ref="D526:E526"/>
    <mergeCell ref="A23:O24"/>
    <mergeCell ref="P64:T64"/>
    <mergeCell ref="D10:E10"/>
    <mergeCell ref="D562:E562"/>
    <mergeCell ref="P362:T362"/>
    <mergeCell ref="P135:T135"/>
    <mergeCell ref="A181:O182"/>
    <mergeCell ref="D34:E34"/>
    <mergeCell ref="D243:E243"/>
    <mergeCell ref="F10:G10"/>
    <mergeCell ref="P349:T349"/>
    <mergeCell ref="D270:E270"/>
    <mergeCell ref="P420:T420"/>
    <mergeCell ref="D397:E397"/>
    <mergeCell ref="P205:V205"/>
    <mergeCell ref="P128:T128"/>
    <mergeCell ref="P363:V363"/>
    <mergeCell ref="D310:E310"/>
    <mergeCell ref="D503:E503"/>
    <mergeCell ref="A103:O104"/>
    <mergeCell ref="P415:T415"/>
    <mergeCell ref="P650:V650"/>
    <mergeCell ref="A168:O169"/>
    <mergeCell ref="M17:M18"/>
    <mergeCell ref="O17:O18"/>
    <mergeCell ref="A596:Z596"/>
    <mergeCell ref="P187:V187"/>
    <mergeCell ref="P174:V174"/>
    <mergeCell ref="P350:V350"/>
    <mergeCell ref="A175:Z175"/>
    <mergeCell ref="P410:V410"/>
    <mergeCell ref="P417:T417"/>
    <mergeCell ref="P102:T102"/>
    <mergeCell ref="A533:Z533"/>
    <mergeCell ref="P456:V456"/>
    <mergeCell ref="P196:T196"/>
    <mergeCell ref="D177:E177"/>
    <mergeCell ref="D33:E33"/>
    <mergeCell ref="A313:O314"/>
    <mergeCell ref="P354:T354"/>
    <mergeCell ref="A106:Z106"/>
    <mergeCell ref="A597:Z597"/>
    <mergeCell ref="D579:E579"/>
    <mergeCell ref="P486:T486"/>
    <mergeCell ref="D475:E475"/>
    <mergeCell ref="P75:T75"/>
    <mergeCell ref="P317:T317"/>
    <mergeCell ref="P146:T146"/>
    <mergeCell ref="D127:E127"/>
    <mergeCell ref="D223:E223"/>
    <mergeCell ref="P578:T578"/>
    <mergeCell ref="D22:E22"/>
    <mergeCell ref="P470:T470"/>
    <mergeCell ref="D618:E618"/>
    <mergeCell ref="P575:T575"/>
    <mergeCell ref="P426:V426"/>
    <mergeCell ref="P301:T301"/>
    <mergeCell ref="P295:T295"/>
    <mergeCell ref="P178:T178"/>
    <mergeCell ref="P34:T34"/>
    <mergeCell ref="P276:T276"/>
    <mergeCell ref="P547:T547"/>
    <mergeCell ref="D86:E86"/>
    <mergeCell ref="D257:E257"/>
    <mergeCell ref="P270:T270"/>
    <mergeCell ref="A593:O594"/>
    <mergeCell ref="D384:E384"/>
    <mergeCell ref="P214:T214"/>
    <mergeCell ref="D213:E213"/>
    <mergeCell ref="D151:E151"/>
    <mergeCell ref="P577:T577"/>
    <mergeCell ref="D449:E449"/>
    <mergeCell ref="P49:T49"/>
    <mergeCell ref="A551:Z551"/>
    <mergeCell ref="P107:T107"/>
    <mergeCell ref="D321:E321"/>
    <mergeCell ref="D150:E150"/>
    <mergeCell ref="P129:V129"/>
    <mergeCell ref="P576:T576"/>
    <mergeCell ref="D557:E557"/>
    <mergeCell ref="P465:T465"/>
    <mergeCell ref="D513:E513"/>
    <mergeCell ref="P194:V194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273:V273"/>
    <mergeCell ref="P571:V571"/>
    <mergeCell ref="P660:V660"/>
    <mergeCell ref="D231:E231"/>
    <mergeCell ref="P39:V39"/>
    <mergeCell ref="D358:E358"/>
    <mergeCell ref="D408:E408"/>
    <mergeCell ref="A299:Z299"/>
    <mergeCell ref="P103:V103"/>
    <mergeCell ref="A155:Z155"/>
    <mergeCell ref="A293:Z293"/>
    <mergeCell ref="P97:V97"/>
    <mergeCell ref="Q13:R13"/>
    <mergeCell ref="P201:T201"/>
    <mergeCell ref="D389:E389"/>
    <mergeCell ref="A318:O319"/>
    <mergeCell ref="P560:T560"/>
    <mergeCell ref="P176:T176"/>
    <mergeCell ref="P247:T247"/>
    <mergeCell ref="P114:T114"/>
    <mergeCell ref="D84:E84"/>
    <mergeCell ref="A328:Z328"/>
    <mergeCell ref="A35:O36"/>
    <mergeCell ref="G17:G18"/>
    <mergeCell ref="P526:T526"/>
    <mergeCell ref="A152:O153"/>
    <mergeCell ref="P121:V121"/>
    <mergeCell ref="D645:E645"/>
    <mergeCell ref="A207:Z207"/>
    <mergeCell ref="AB668:AB669"/>
    <mergeCell ref="AD668:AD669"/>
    <mergeCell ref="P471:V471"/>
    <mergeCell ref="A173:O174"/>
    <mergeCell ref="D459:E459"/>
    <mergeCell ref="D288:E288"/>
    <mergeCell ref="P148:V148"/>
    <mergeCell ref="D136:E136"/>
    <mergeCell ref="D434:E434"/>
    <mergeCell ref="P488:T488"/>
    <mergeCell ref="P482:V482"/>
    <mergeCell ref="P240:V240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P490:T490"/>
    <mergeCell ref="A476:O477"/>
    <mergeCell ref="P48:T48"/>
    <mergeCell ref="D534:E534"/>
    <mergeCell ref="D525:E525"/>
    <mergeCell ref="H5:M5"/>
    <mergeCell ref="A56:Z56"/>
    <mergeCell ref="I667:V667"/>
    <mergeCell ref="A154:Z154"/>
    <mergeCell ref="P158:V158"/>
    <mergeCell ref="P567:T567"/>
    <mergeCell ref="P565:V565"/>
    <mergeCell ref="P396:T396"/>
    <mergeCell ref="D317:E317"/>
    <mergeCell ref="P225:T225"/>
    <mergeCell ref="D146:E146"/>
    <mergeCell ref="A306:Z306"/>
    <mergeCell ref="D6:M6"/>
    <mergeCell ref="D602:E602"/>
    <mergeCell ref="D540:E540"/>
    <mergeCell ref="G668:G669"/>
    <mergeCell ref="D83:E83"/>
    <mergeCell ref="I668:I669"/>
    <mergeCell ref="P331:V331"/>
    <mergeCell ref="P162:T162"/>
    <mergeCell ref="P631:T631"/>
    <mergeCell ref="P460:T460"/>
    <mergeCell ref="P569:T569"/>
    <mergeCell ref="D441:E441"/>
    <mergeCell ref="D512:E512"/>
    <mergeCell ref="P525:T525"/>
    <mergeCell ref="D368:E368"/>
    <mergeCell ref="D143:E143"/>
    <mergeCell ref="D604:E604"/>
    <mergeCell ref="P177:T177"/>
    <mergeCell ref="P33:T33"/>
    <mergeCell ref="P475:T475"/>
    <mergeCell ref="D65:E65"/>
    <mergeCell ref="P22:T22"/>
    <mergeCell ref="P618:T618"/>
    <mergeCell ref="D428:E428"/>
    <mergeCell ref="A61:Z61"/>
    <mergeCell ref="D586:E586"/>
    <mergeCell ref="D415:E415"/>
    <mergeCell ref="P257:T257"/>
    <mergeCell ref="P570:V570"/>
    <mergeCell ref="A517:Z517"/>
    <mergeCell ref="P54:V54"/>
    <mergeCell ref="A15:M15"/>
    <mergeCell ref="Z17:Z18"/>
    <mergeCell ref="P173:V173"/>
    <mergeCell ref="P620:T620"/>
    <mergeCell ref="AB17:AB18"/>
    <mergeCell ref="A212:Z212"/>
    <mergeCell ref="A90:Z90"/>
    <mergeCell ref="A41:Z41"/>
    <mergeCell ref="P44:V44"/>
    <mergeCell ref="D367:E367"/>
    <mergeCell ref="D481:E481"/>
    <mergeCell ref="P93:T93"/>
    <mergeCell ref="D256:E256"/>
    <mergeCell ref="P269:T269"/>
    <mergeCell ref="D85:E85"/>
    <mergeCell ref="D383:E383"/>
    <mergeCell ref="P120:V120"/>
    <mergeCell ref="D541:E541"/>
    <mergeCell ref="A401:Z401"/>
    <mergeCell ref="P476:V476"/>
    <mergeCell ref="D222:E222"/>
    <mergeCell ref="AA17:AA18"/>
    <mergeCell ref="H10:M10"/>
    <mergeCell ref="AC17:AC18"/>
    <mergeCell ref="P485:T485"/>
    <mergeCell ref="A122:Z122"/>
    <mergeCell ref="A409:O410"/>
    <mergeCell ref="P108:T108"/>
    <mergeCell ref="D418:E418"/>
    <mergeCell ref="P641:V641"/>
    <mergeCell ref="P254:T254"/>
    <mergeCell ref="P147:V147"/>
    <mergeCell ref="P445:V445"/>
    <mergeCell ref="P512:T512"/>
    <mergeCell ref="P487:T487"/>
    <mergeCell ref="D591:E591"/>
    <mergeCell ref="D420:E420"/>
    <mergeCell ref="P530:T530"/>
    <mergeCell ref="P430:V430"/>
    <mergeCell ref="P256:T256"/>
    <mergeCell ref="D128:E128"/>
    <mergeCell ref="D199:E199"/>
    <mergeCell ref="P554:T554"/>
    <mergeCell ref="P38:T38"/>
    <mergeCell ref="D497:E497"/>
    <mergeCell ref="P109:T109"/>
    <mergeCell ref="D435:E435"/>
    <mergeCell ref="D186:E186"/>
    <mergeCell ref="P541:T541"/>
    <mergeCell ref="A226:O227"/>
    <mergeCell ref="P84:T84"/>
    <mergeCell ref="A633:O634"/>
    <mergeCell ref="P222:T222"/>
    <mergeCell ref="P325:T325"/>
    <mergeCell ref="D75:E75"/>
    <mergeCell ref="AC668:AC669"/>
    <mergeCell ref="P561:T561"/>
    <mergeCell ref="P632:T632"/>
    <mergeCell ref="AE668:AE669"/>
    <mergeCell ref="P483:V483"/>
    <mergeCell ref="P390:T390"/>
    <mergeCell ref="P241:V241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D649:E649"/>
    <mergeCell ref="P634:V634"/>
    <mergeCell ref="P647:V647"/>
    <mergeCell ref="A646:O647"/>
    <mergeCell ref="P321:T321"/>
    <mergeCell ref="P125:T125"/>
    <mergeCell ref="P639:T639"/>
    <mergeCell ref="D620:E620"/>
    <mergeCell ref="H668:H669"/>
    <mergeCell ref="P636:T636"/>
    <mergeCell ref="B668:B669"/>
    <mergeCell ref="P101:T101"/>
    <mergeCell ref="D203:E203"/>
    <mergeCell ref="P629:T629"/>
    <mergeCell ref="P549:V549"/>
    <mergeCell ref="P232:T232"/>
    <mergeCell ref="P152:V152"/>
    <mergeCell ref="P330:T330"/>
    <mergeCell ref="A275:Z275"/>
    <mergeCell ref="D140:E140"/>
    <mergeCell ref="W667:X667"/>
    <mergeCell ref="P395:T395"/>
    <mergeCell ref="D267:E267"/>
    <mergeCell ref="A511:Z511"/>
    <mergeCell ref="D359:E359"/>
    <mergeCell ref="D601:E601"/>
    <mergeCell ref="P96:T96"/>
    <mergeCell ref="P531:V531"/>
    <mergeCell ref="H17:H18"/>
    <mergeCell ref="A291:O292"/>
    <mergeCell ref="P503:T503"/>
    <mergeCell ref="P559:T559"/>
    <mergeCell ref="P388:T388"/>
    <mergeCell ref="P630:T630"/>
    <mergeCell ref="D636:E636"/>
    <mergeCell ref="P459:T459"/>
    <mergeCell ref="D465:E465"/>
    <mergeCell ref="D269:E269"/>
    <mergeCell ref="D198:E198"/>
    <mergeCell ref="P617:T617"/>
    <mergeCell ref="D489:E489"/>
    <mergeCell ref="A570:O571"/>
    <mergeCell ref="P104:V104"/>
    <mergeCell ref="P27:T27"/>
    <mergeCell ref="R1:T1"/>
    <mergeCell ref="P613:V613"/>
    <mergeCell ref="A427:Z427"/>
    <mergeCell ref="D254:E254"/>
    <mergeCell ref="P238:T238"/>
    <mergeCell ref="P115:T115"/>
    <mergeCell ref="A183:Z183"/>
    <mergeCell ref="D490:E490"/>
    <mergeCell ref="A88:O89"/>
    <mergeCell ref="A652:Z652"/>
    <mergeCell ref="P594:V594"/>
    <mergeCell ref="P229:T229"/>
    <mergeCell ref="P665:V665"/>
    <mergeCell ref="D48:E48"/>
    <mergeCell ref="P77:T77"/>
    <mergeCell ref="P375:T375"/>
    <mergeCell ref="P179:T179"/>
    <mergeCell ref="D125:E125"/>
    <mergeCell ref="A54:O55"/>
    <mergeCell ref="P611:T611"/>
    <mergeCell ref="A296:O297"/>
    <mergeCell ref="D554:E554"/>
    <mergeCell ref="D283:E283"/>
    <mergeCell ref="D581:E581"/>
    <mergeCell ref="J9:M9"/>
    <mergeCell ref="D348:E348"/>
    <mergeCell ref="P141:T141"/>
    <mergeCell ref="A519:O520"/>
    <mergeCell ref="P377:T377"/>
    <mergeCell ref="A363:O364"/>
    <mergeCell ref="P619:T619"/>
    <mergeCell ref="D491:E49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13:M13"/>
    <mergeCell ref="A59:O60"/>
    <mergeCell ref="P536:V536"/>
    <mergeCell ref="D87:E87"/>
    <mergeCell ref="P79:V79"/>
    <mergeCell ref="P586:T586"/>
    <mergeCell ref="P73:V73"/>
    <mergeCell ref="P448:T448"/>
    <mergeCell ref="P233:T233"/>
    <mergeCell ref="D285:E285"/>
    <mergeCell ref="P602:T602"/>
    <mergeCell ref="D176:E176"/>
    <mergeCell ref="P540:T540"/>
    <mergeCell ref="D114:E114"/>
    <mergeCell ref="A273:O274"/>
    <mergeCell ref="P143:T143"/>
    <mergeCell ref="A129:O130"/>
    <mergeCell ref="D64:E64"/>
    <mergeCell ref="P441:T441"/>
    <mergeCell ref="P627:T627"/>
    <mergeCell ref="P245:T245"/>
    <mergeCell ref="A204:O205"/>
    <mergeCell ref="D424:E424"/>
    <mergeCell ref="P224:T224"/>
    <mergeCell ref="P491:T491"/>
    <mergeCell ref="D132:E132"/>
    <mergeCell ref="P558:T558"/>
    <mergeCell ref="U668:U669"/>
    <mergeCell ref="P309:T309"/>
    <mergeCell ref="W668:W669"/>
    <mergeCell ref="P505:V505"/>
    <mergeCell ref="A504:O505"/>
    <mergeCell ref="D295:E295"/>
    <mergeCell ref="D178:E178"/>
    <mergeCell ref="D172:E172"/>
    <mergeCell ref="P51:T51"/>
    <mergeCell ref="D362:E362"/>
    <mergeCell ref="D51:E51"/>
    <mergeCell ref="P235:T235"/>
    <mergeCell ref="D349:E349"/>
    <mergeCell ref="P604:T604"/>
    <mergeCell ref="A650:O651"/>
    <mergeCell ref="A280:Z280"/>
    <mergeCell ref="P249:V249"/>
    <mergeCell ref="P520:V520"/>
    <mergeCell ref="A372:Z372"/>
    <mergeCell ref="A432:Z432"/>
    <mergeCell ref="P392:V392"/>
    <mergeCell ref="P326:V326"/>
    <mergeCell ref="P386:V386"/>
    <mergeCell ref="P215:V215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D282:E282"/>
    <mergeCell ref="D580:E580"/>
    <mergeCell ref="D233:E233"/>
    <mergeCell ref="P510:V510"/>
    <mergeCell ref="D469:E469"/>
    <mergeCell ref="P69:T69"/>
    <mergeCell ref="Q8:R8"/>
    <mergeCell ref="P311:T311"/>
    <mergeCell ref="P140:T140"/>
    <mergeCell ref="P267:T267"/>
    <mergeCell ref="D419:E419"/>
    <mergeCell ref="D219:E219"/>
    <mergeCell ref="D78:E78"/>
    <mergeCell ref="T6:U9"/>
    <mergeCell ref="P319:V319"/>
    <mergeCell ref="Q10:R10"/>
    <mergeCell ref="D185:E185"/>
    <mergeCell ref="P356:T356"/>
    <mergeCell ref="P318:V318"/>
    <mergeCell ref="A37:Z37"/>
    <mergeCell ref="P60:V60"/>
    <mergeCell ref="A12:M12"/>
    <mergeCell ref="D487:E487"/>
    <mergeCell ref="A411:Z411"/>
    <mergeCell ref="P397:T397"/>
    <mergeCell ref="A538:Z538"/>
    <mergeCell ref="A514:O515"/>
    <mergeCell ref="A190:Z190"/>
    <mergeCell ref="A19:Z19"/>
    <mergeCell ref="P310:T310"/>
    <mergeCell ref="P292:V292"/>
    <mergeCell ref="D668:D669"/>
    <mergeCell ref="P608:T608"/>
    <mergeCell ref="D109:E109"/>
    <mergeCell ref="F668:F669"/>
    <mergeCell ref="P528:V528"/>
    <mergeCell ref="A353:Z353"/>
    <mergeCell ref="P59:V59"/>
    <mergeCell ref="A480:Z480"/>
    <mergeCell ref="D467:E467"/>
    <mergeCell ref="P424:T424"/>
    <mergeCell ref="A14:M14"/>
    <mergeCell ref="A635:Z635"/>
    <mergeCell ref="P598:T598"/>
    <mergeCell ref="D485:E485"/>
    <mergeCell ref="P314:V314"/>
    <mergeCell ref="A139:Z139"/>
    <mergeCell ref="P385:V385"/>
    <mergeCell ref="A381:Z381"/>
    <mergeCell ref="A582:O583"/>
    <mergeCell ref="D422:E422"/>
    <mergeCell ref="P489:T489"/>
    <mergeCell ref="P80:V80"/>
    <mergeCell ref="D27:E27"/>
    <mergeCell ref="D325:E325"/>
    <mergeCell ref="P208:T208"/>
    <mergeCell ref="D567:E567"/>
    <mergeCell ref="P450:T450"/>
    <mergeCell ref="D396:E396"/>
    <mergeCell ref="P15:T16"/>
    <mergeCell ref="E668:E669"/>
    <mergeCell ref="D632:E632"/>
    <mergeCell ref="A430:O431"/>
    <mergeCell ref="D414:E414"/>
    <mergeCell ref="D116:E116"/>
    <mergeCell ref="P419:T419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A438:O439"/>
    <mergeCell ref="P439:V439"/>
    <mergeCell ref="A340:O341"/>
    <mergeCell ref="P308:T308"/>
    <mergeCell ref="P185:T185"/>
    <mergeCell ref="D416:E416"/>
    <mergeCell ref="P283:T283"/>
    <mergeCell ref="A277:O278"/>
    <mergeCell ref="P581:T581"/>
    <mergeCell ref="D264:E264"/>
    <mergeCell ref="D38:E38"/>
    <mergeCell ref="A654:O655"/>
    <mergeCell ref="P524:T524"/>
    <mergeCell ref="P204:V204"/>
    <mergeCell ref="P132:T132"/>
    <mergeCell ref="D507:E507"/>
    <mergeCell ref="D63:E63"/>
    <mergeCell ref="P653:T653"/>
    <mergeCell ref="D330:E330"/>
    <mergeCell ref="A329:Z329"/>
    <mergeCell ref="P304:V304"/>
    <mergeCell ref="D492:E492"/>
    <mergeCell ref="A590:Z590"/>
    <mergeCell ref="P181:V181"/>
    <mergeCell ref="D96:E96"/>
    <mergeCell ref="P515:V515"/>
    <mergeCell ref="V668:V669"/>
    <mergeCell ref="D630:E630"/>
    <mergeCell ref="P513:T513"/>
    <mergeCell ref="D52:E52"/>
    <mergeCell ref="D617:E617"/>
    <mergeCell ref="D391:E391"/>
    <mergeCell ref="D220:E220"/>
    <mergeCell ref="P370:V370"/>
    <mergeCell ref="A195:Z195"/>
    <mergeCell ref="A251:Z251"/>
    <mergeCell ref="D93:E93"/>
    <mergeCell ref="P297:V297"/>
    <mergeCell ref="P72:V72"/>
    <mergeCell ref="P291:V291"/>
    <mergeCell ref="P655:V655"/>
    <mergeCell ref="P589:V589"/>
    <mergeCell ref="P197:T197"/>
    <mergeCell ref="D118:E118"/>
    <mergeCell ref="P53:T53"/>
    <mergeCell ref="P495:T495"/>
    <mergeCell ref="A47:Z47"/>
    <mergeCell ref="A425:O426"/>
    <mergeCell ref="D167:E167"/>
    <mergeCell ref="A248:O249"/>
    <mergeCell ref="P422:T422"/>
    <mergeCell ref="P289:T289"/>
    <mergeCell ref="D232:E232"/>
    <mergeCell ref="P587:T587"/>
    <mergeCell ref="D161:E161"/>
    <mergeCell ref="D530:E530"/>
    <mergeCell ref="A263:Z263"/>
    <mergeCell ref="P509:V509"/>
    <mergeCell ref="P264:T264"/>
    <mergeCell ref="P239:T239"/>
    <mergeCell ref="A210:O211"/>
    <mergeCell ref="P68:T68"/>
    <mergeCell ref="P285:T285"/>
    <mergeCell ref="D157:E157"/>
    <mergeCell ref="A545:Z545"/>
    <mergeCell ref="P501:T501"/>
    <mergeCell ref="D156:E156"/>
    <mergeCell ref="A324:Z324"/>
    <mergeCell ref="P87:T87"/>
    <mergeCell ref="P451:T451"/>
    <mergeCell ref="D201:E201"/>
    <mergeCell ref="D68:E68"/>
    <mergeCell ref="P457:V457"/>
    <mergeCell ref="D374:E374"/>
    <mergeCell ref="K668:K669"/>
    <mergeCell ref="C668:C669"/>
    <mergeCell ref="M668:M669"/>
    <mergeCell ref="D561:E561"/>
    <mergeCell ref="P469:T469"/>
    <mergeCell ref="D390:E390"/>
    <mergeCell ref="A250:Z250"/>
    <mergeCell ref="A123:Z123"/>
    <mergeCell ref="A614:Z614"/>
    <mergeCell ref="A5:C5"/>
    <mergeCell ref="A552:Z552"/>
    <mergeCell ref="P583:V583"/>
    <mergeCell ref="P654:V654"/>
    <mergeCell ref="A473:Z473"/>
    <mergeCell ref="P406:T406"/>
    <mergeCell ref="D179:E179"/>
    <mergeCell ref="D166:E166"/>
    <mergeCell ref="P592:T592"/>
    <mergeCell ref="D464:E464"/>
    <mergeCell ref="D573:E573"/>
    <mergeCell ref="A537:Z537"/>
    <mergeCell ref="D402:E402"/>
    <mergeCell ref="A17:A18"/>
    <mergeCell ref="P364:V364"/>
    <mergeCell ref="P300:T300"/>
    <mergeCell ref="P493:T493"/>
    <mergeCell ref="A189:Z189"/>
    <mergeCell ref="C17:C18"/>
    <mergeCell ref="K17:K18"/>
    <mergeCell ref="P358:T358"/>
    <mergeCell ref="A548:O549"/>
    <mergeCell ref="P380:V380"/>
    <mergeCell ref="A6:C6"/>
    <mergeCell ref="A322:O323"/>
    <mergeCell ref="D309:E309"/>
    <mergeCell ref="P180:T180"/>
    <mergeCell ref="P118:T118"/>
    <mergeCell ref="P416:T416"/>
    <mergeCell ref="P167:T167"/>
    <mergeCell ref="P336:V336"/>
    <mergeCell ref="P142:T142"/>
    <mergeCell ref="D26:E26"/>
    <mergeCell ref="P574:T574"/>
    <mergeCell ref="P378:T378"/>
    <mergeCell ref="P645:T645"/>
    <mergeCell ref="P117:T117"/>
    <mergeCell ref="D311:E311"/>
    <mergeCell ref="D115:E115"/>
    <mergeCell ref="A622:O623"/>
    <mergeCell ref="D609:E609"/>
    <mergeCell ref="P588:V588"/>
    <mergeCell ref="Q12:R12"/>
    <mergeCell ref="P638:T638"/>
    <mergeCell ref="P467:T467"/>
    <mergeCell ref="D448:E448"/>
    <mergeCell ref="P442:T442"/>
    <mergeCell ref="D388:E388"/>
    <mergeCell ref="P119:T119"/>
    <mergeCell ref="P246:T246"/>
    <mergeCell ref="A43:O44"/>
    <mergeCell ref="D611:E611"/>
    <mergeCell ref="D339:E339"/>
    <mergeCell ref="D230:E230"/>
    <mergeCell ref="D637:E637"/>
    <mergeCell ref="P52:T52"/>
    <mergeCell ref="D598:E598"/>
    <mergeCell ref="P481:T481"/>
    <mergeCell ref="D629:E629"/>
    <mergeCell ref="I17:I18"/>
    <mergeCell ref="D141:E141"/>
    <mergeCell ref="D135:E135"/>
    <mergeCell ref="D377:E377"/>
    <mergeCell ref="P287:T287"/>
    <mergeCell ref="P585:T585"/>
    <mergeCell ref="P414:T414"/>
    <mergeCell ref="P523:T523"/>
    <mergeCell ref="P281:T281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D466:E466"/>
    <mergeCell ref="P66:T66"/>
    <mergeCell ref="D180:E180"/>
    <mergeCell ref="D9:E9"/>
    <mergeCell ref="P651:V651"/>
    <mergeCell ref="J17:J18"/>
    <mergeCell ref="D82:E82"/>
    <mergeCell ref="L17:L18"/>
    <mergeCell ref="P255:T255"/>
    <mergeCell ref="P346:V346"/>
    <mergeCell ref="A342:Z342"/>
    <mergeCell ref="A171:Z171"/>
    <mergeCell ref="A165:Z165"/>
    <mergeCell ref="D334:E334"/>
    <mergeCell ref="P582:V582"/>
    <mergeCell ref="A656:Z656"/>
    <mergeCell ref="P192:T192"/>
    <mergeCell ref="P112:V112"/>
    <mergeCell ref="AD667:AE667"/>
    <mergeCell ref="P428:T428"/>
    <mergeCell ref="P284:T284"/>
    <mergeCell ref="P277:V277"/>
    <mergeCell ref="A400:Z400"/>
    <mergeCell ref="P646:V646"/>
    <mergeCell ref="A642:Z642"/>
    <mergeCell ref="P17:T18"/>
    <mergeCell ref="D100:E100"/>
    <mergeCell ref="P323:V323"/>
    <mergeCell ref="D523:E523"/>
    <mergeCell ref="P63:T63"/>
    <mergeCell ref="A446:Z446"/>
    <mergeCell ref="D621:E621"/>
    <mergeCell ref="P50:T50"/>
    <mergeCell ref="P492:T492"/>
    <mergeCell ref="D31:E31"/>
    <mergeCell ref="A482:O483"/>
    <mergeCell ref="P32:T32"/>
    <mergeCell ref="D608:E608"/>
    <mergeCell ref="P474:T474"/>
    <mergeCell ref="D224:E224"/>
    <mergeCell ref="A531:O532"/>
    <mergeCell ref="A398:O399"/>
    <mergeCell ref="P268:T268"/>
    <mergeCell ref="D382:E382"/>
    <mergeCell ref="P339:T339"/>
    <mergeCell ref="P230:T230"/>
    <mergeCell ref="P637:T637"/>
    <mergeCell ref="P466:T466"/>
    <mergeCell ref="A456:O457"/>
    <mergeCell ref="A242:Z242"/>
    <mergeCell ref="P130:V130"/>
    <mergeCell ref="D1:F1"/>
    <mergeCell ref="P111:V111"/>
    <mergeCell ref="P409:V409"/>
    <mergeCell ref="A405:Z405"/>
    <mergeCell ref="P286:T286"/>
    <mergeCell ref="D229:E229"/>
    <mergeCell ref="A403:O404"/>
    <mergeCell ref="D77:E77"/>
    <mergeCell ref="D108:E108"/>
    <mergeCell ref="D375:E375"/>
    <mergeCell ref="P429:T429"/>
    <mergeCell ref="P258:T258"/>
    <mergeCell ref="D369:E369"/>
    <mergeCell ref="P556:T556"/>
    <mergeCell ref="P423:T423"/>
    <mergeCell ref="P494:T494"/>
    <mergeCell ref="P223:T223"/>
    <mergeCell ref="D5:E5"/>
    <mergeCell ref="P553:T553"/>
    <mergeCell ref="P382:T382"/>
    <mergeCell ref="D496:E496"/>
    <mergeCell ref="P453:T453"/>
    <mergeCell ref="P42:T42"/>
    <mergeCell ref="A303:O304"/>
    <mergeCell ref="D290:E290"/>
    <mergeCell ref="D361:E361"/>
    <mergeCell ref="D417:E417"/>
    <mergeCell ref="P98:V98"/>
    <mergeCell ref="D94:E94"/>
    <mergeCell ref="P28:T28"/>
    <mergeCell ref="P259:T259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D356:E356"/>
    <mergeCell ref="P226:V226"/>
    <mergeCell ref="P335:V335"/>
    <mergeCell ref="P542:T542"/>
    <mergeCell ref="A387:Z387"/>
    <mergeCell ref="P633:V633"/>
    <mergeCell ref="A458:Z458"/>
    <mergeCell ref="P462:V462"/>
    <mergeCell ref="A343:Z343"/>
    <mergeCell ref="Y667:AB667"/>
    <mergeCell ref="H1:Q1"/>
    <mergeCell ref="A305:Z305"/>
    <mergeCell ref="O668:O669"/>
    <mergeCell ref="Y668:Y669"/>
    <mergeCell ref="A572:Z572"/>
    <mergeCell ref="Q668:Q669"/>
    <mergeCell ref="AA668:AA669"/>
    <mergeCell ref="A566:Z566"/>
    <mergeCell ref="P345:V345"/>
    <mergeCell ref="P274:V274"/>
    <mergeCell ref="D284:E284"/>
    <mergeCell ref="D214:E214"/>
    <mergeCell ref="P193:V193"/>
    <mergeCell ref="P539:T539"/>
    <mergeCell ref="A99:Z99"/>
    <mergeCell ref="A74:Z74"/>
    <mergeCell ref="D259:E259"/>
    <mergeCell ref="P40:V40"/>
    <mergeCell ref="D501:E501"/>
    <mergeCell ref="P605:V605"/>
    <mergeCell ref="D495:E495"/>
    <mergeCell ref="A535:O536"/>
    <mergeCell ref="D28:E28"/>
    <mergeCell ref="P184:T184"/>
    <mergeCell ref="D236:E236"/>
    <mergeCell ref="D117:E117"/>
    <mergeCell ref="D559:E559"/>
    <mergeCell ref="A543:O544"/>
    <mergeCell ref="P340:V340"/>
    <mergeCell ref="D92:E92"/>
    <mergeCell ref="D524:E524"/>
    <mergeCell ref="D8:M8"/>
    <mergeCell ref="D615:E615"/>
    <mergeCell ref="A509:O510"/>
    <mergeCell ref="D366:E366"/>
    <mergeCell ref="D300:E300"/>
    <mergeCell ref="P237:T237"/>
    <mergeCell ref="P472:V472"/>
    <mergeCell ref="P31:T31"/>
    <mergeCell ref="P522:T522"/>
    <mergeCell ref="D406:E406"/>
    <mergeCell ref="A228:Z228"/>
    <mergeCell ref="P266:T266"/>
    <mergeCell ref="P95:T95"/>
    <mergeCell ref="A461:O462"/>
    <mergeCell ref="P502:T502"/>
    <mergeCell ref="D470:E470"/>
    <mergeCell ref="P182:V182"/>
    <mergeCell ref="P407:T407"/>
    <mergeCell ref="D30:E30"/>
    <mergeCell ref="D67:E67"/>
    <mergeCell ref="P164:V164"/>
    <mergeCell ref="A45:Z45"/>
    <mergeCell ref="P35:V35"/>
    <mergeCell ref="P399:V399"/>
    <mergeCell ref="D145:E145"/>
    <mergeCell ref="D443:E443"/>
    <mergeCell ref="D272:E272"/>
    <mergeCell ref="A516:Z516"/>
    <mergeCell ref="A316:Z316"/>
    <mergeCell ref="D308:E308"/>
    <mergeCell ref="A46:Z46"/>
    <mergeCell ref="P508:T508"/>
    <mergeCell ref="W17:W18"/>
    <mergeCell ref="P261:V261"/>
    <mergeCell ref="P532:V532"/>
    <mergeCell ref="P332:V332"/>
    <mergeCell ref="A331:O332"/>
    <mergeCell ref="D110:E110"/>
    <mergeCell ref="A607:Z607"/>
    <mergeCell ref="P234:T234"/>
    <mergeCell ref="D142:E142"/>
    <mergeCell ref="A120:O121"/>
    <mergeCell ref="D378:E378"/>
    <mergeCell ref="D7:M7"/>
    <mergeCell ref="P548:V548"/>
    <mergeCell ref="P236:T236"/>
    <mergeCell ref="A81:Z81"/>
    <mergeCell ref="P327:V327"/>
    <mergeCell ref="P92:T92"/>
    <mergeCell ref="P334:T334"/>
    <mergeCell ref="D144:E144"/>
    <mergeCell ref="D442:E442"/>
    <mergeCell ref="D502:E502"/>
    <mergeCell ref="D302:E302"/>
    <mergeCell ref="D600:E600"/>
    <mergeCell ref="D429:E429"/>
    <mergeCell ref="P29:T29"/>
    <mergeCell ref="A97:O98"/>
    <mergeCell ref="P271:T271"/>
    <mergeCell ref="P535:V535"/>
    <mergeCell ref="P100:T100"/>
    <mergeCell ref="P265:T265"/>
    <mergeCell ref="A588:O589"/>
    <mergeCell ref="D208:E208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P252:T252"/>
    <mergeCell ref="D124:E124"/>
    <mergeCell ref="V10:W10"/>
    <mergeCell ref="D610:E610"/>
    <mergeCell ref="P621:T621"/>
    <mergeCell ref="D493:E493"/>
    <mergeCell ref="D360:E360"/>
    <mergeCell ref="P615:T615"/>
    <mergeCell ref="A471:O472"/>
    <mergeCell ref="D558:E558"/>
    <mergeCell ref="P366:T366"/>
    <mergeCell ref="D585:E585"/>
    <mergeCell ref="P468:T468"/>
    <mergeCell ref="P564:V564"/>
    <mergeCell ref="D474:E474"/>
    <mergeCell ref="P393:V393"/>
    <mergeCell ref="D287:E287"/>
    <mergeCell ref="P145:T145"/>
    <mergeCell ref="D66:E66"/>
    <mergeCell ref="D126:E126"/>
    <mergeCell ref="P443:T443"/>
    <mergeCell ref="D197:E197"/>
    <mergeCell ref="D70:E70"/>
    <mergeCell ref="D599:E599"/>
    <mergeCell ref="P172:T172"/>
    <mergeCell ref="P150:T150"/>
    <mergeCell ref="A158:O159"/>
    <mergeCell ref="P221:T221"/>
    <mergeCell ref="D71:E71"/>
    <mergeCell ref="A345:O346"/>
    <mergeCell ref="X668:X669"/>
    <mergeCell ref="D574:E574"/>
    <mergeCell ref="P628:T628"/>
    <mergeCell ref="Z668:Z669"/>
    <mergeCell ref="D307:E307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D253:E253"/>
    <mergeCell ref="D53:E53"/>
    <mergeCell ref="D289:E289"/>
    <mergeCell ref="P159:V159"/>
    <mergeCell ref="D587:E587"/>
    <mergeCell ref="A149:Z149"/>
    <mergeCell ref="A447:Z447"/>
    <mergeCell ref="P209:T209"/>
    <mergeCell ref="P616:T616"/>
    <mergeCell ref="A193:O194"/>
    <mergeCell ref="D499:E499"/>
    <mergeCell ref="D312:E312"/>
    <mergeCell ref="P220:T220"/>
    <mergeCell ref="D238:E238"/>
    <mergeCell ref="D486:E486"/>
    <mergeCell ref="P86:T86"/>
    <mergeCell ref="P157:T157"/>
    <mergeCell ref="P384:T384"/>
    <mergeCell ref="P213:T213"/>
    <mergeCell ref="P626:T626"/>
    <mergeCell ref="P455:T455"/>
    <mergeCell ref="D376:E376"/>
    <mergeCell ref="A379:O380"/>
    <mergeCell ref="D134:E134"/>
    <mergeCell ref="D563:E563"/>
    <mergeCell ref="A365:Z365"/>
    <mergeCell ref="D357:E357"/>
    <mergeCell ref="P563:T563"/>
    <mergeCell ref="P94:T94"/>
    <mergeCell ref="A527:O528"/>
    <mergeCell ref="D209:E209"/>
    <mergeCell ref="P464:T464"/>
    <mergeCell ref="A187:O188"/>
    <mergeCell ref="D616:E616"/>
    <mergeCell ref="P573:T573"/>
    <mergeCell ref="P402:T402"/>
    <mergeCell ref="D301:E301"/>
    <mergeCell ref="D245:E245"/>
    <mergeCell ref="P188:V188"/>
    <mergeCell ref="P116:T116"/>
    <mergeCell ref="A105:Z105"/>
    <mergeCell ref="A111:O112"/>
    <mergeCell ref="D644:E644"/>
    <mergeCell ref="P514:V514"/>
    <mergeCell ref="P623:V623"/>
    <mergeCell ref="P244:T244"/>
    <mergeCell ref="P437:T437"/>
    <mergeCell ref="P144:T144"/>
    <mergeCell ref="D619:E619"/>
    <mergeCell ref="D423:E423"/>
    <mergeCell ref="P302:T302"/>
    <mergeCell ref="P231:T231"/>
    <mergeCell ref="P600:T600"/>
    <mergeCell ref="A352:Z352"/>
    <mergeCell ref="P543:V543"/>
    <mergeCell ref="H9:I9"/>
    <mergeCell ref="P24:V24"/>
    <mergeCell ref="P322:V322"/>
    <mergeCell ref="D281:E281"/>
    <mergeCell ref="P260:V260"/>
    <mergeCell ref="P211:V211"/>
    <mergeCell ref="P389:T389"/>
    <mergeCell ref="P89:V89"/>
    <mergeCell ref="P454:T454"/>
    <mergeCell ref="D568:E568"/>
    <mergeCell ref="P88:V88"/>
    <mergeCell ref="P153:V153"/>
    <mergeCell ref="A79:O80"/>
    <mergeCell ref="A643:Z643"/>
    <mergeCell ref="P622:V622"/>
    <mergeCell ref="P562:T562"/>
    <mergeCell ref="P391:T391"/>
    <mergeCell ref="P518:T518"/>
    <mergeCell ref="A350:O35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9 X126 X311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1 X78 X116 X144 X356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9e+qlv30smS6eR3DigRFr4UET+to6lqb9BVaCR5/zhWMQRtMgWePfuRLEhX5YfhBN50Oof0pC0OKhgLtVk4Vmw==" saltValue="xOS99X85sL5Ni56aXIJl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2024-11-19T11:06:31Z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